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72-B-PLANFOR-NAQ(40)-BARBOUATS-Pascalin-Maurrin-3,49ha/"/>
    </mc:Choice>
  </mc:AlternateContent>
  <xr:revisionPtr revIDLastSave="0" documentId="13_ncr:1_{3BE93B0C-B9B2-D142-AEA9-4744E6C7810B}" xr6:coauthVersionLast="47" xr6:coauthVersionMax="47" xr10:uidLastSave="{00000000-0000-0000-0000-000000000000}"/>
  <bookViews>
    <workbookView xWindow="0" yWindow="76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6" l="1"/>
  <c r="E234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47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26" i="6"/>
  <c r="C227" i="6"/>
  <c r="C228" i="6"/>
  <c r="C161" i="6"/>
  <c r="C162" i="6"/>
  <c r="C163" i="6"/>
  <c r="C164" i="6"/>
  <c r="C165" i="6"/>
  <c r="C166" i="6"/>
  <c r="C133" i="6"/>
  <c r="C134" i="6"/>
  <c r="C13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EI195" i="2" a="1"/>
  <c r="EI195" i="2" s="1"/>
  <c r="AH151" i="2" a="1"/>
  <c r="AH151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6" i="2" a="1"/>
  <c r="DN6" i="2" s="1"/>
  <c r="DO6" i="2" s="1"/>
  <c r="BX107" i="2" a="1"/>
  <c r="BX107" i="2" s="1"/>
  <c r="FD82" i="2" a="1"/>
  <c r="FD82" i="2" s="1"/>
  <c r="HJ202" i="2"/>
  <c r="AX200" i="2"/>
  <c r="CS137" i="2" l="1" a="1"/>
  <c r="CS137" i="2" s="1"/>
  <c r="CS72" i="2" a="1"/>
  <c r="CS72" i="2" s="1"/>
  <c r="CS38" i="2" a="1"/>
  <c r="CS38" i="2" s="1"/>
  <c r="AH163" i="2" a="1"/>
  <c r="AH163" i="2" s="1"/>
  <c r="AH62" i="2" a="1"/>
  <c r="AH62" i="2" s="1"/>
  <c r="FD188" i="2" a="1"/>
  <c r="FD188" i="2" s="1"/>
  <c r="FD60" i="2" a="1"/>
  <c r="FD60" i="2" s="1"/>
  <c r="DN41" i="2" a="1"/>
  <c r="DN4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<sst xmlns="http://schemas.openxmlformats.org/spreadsheetml/2006/main" count="1158" uniqueCount="324">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</sst>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147.43366176898456</c:v>
                </c:pt>
                <c:pt idx="15">
                  <c:v>175.15013994164227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226.42350612832965</c:v>
                </c:pt>
                <c:pt idx="20">
                  <c:v>252.59871949023648</c:v>
                </c:pt>
                <c:pt idx="21">
                  <c:v>278.7124764590701</c:v>
                </c:pt>
                <c:pt idx="22">
                  <c:v>304.3445602390621</c:v>
                </c:pt>
                <c:pt idx="23">
                  <c:v>253.02728945651555</c:v>
                </c:pt>
                <c:pt idx="24">
                  <c:v>275.29097608691217</c:v>
                </c:pt>
                <c:pt idx="25">
                  <c:v>297.51422498707058</c:v>
                </c:pt>
                <c:pt idx="26">
                  <c:v>319.7004800513119</c:v>
                </c:pt>
                <c:pt idx="27">
                  <c:v>340.57553734988892</c:v>
                </c:pt>
                <c:pt idx="28">
                  <c:v>361.42246215684605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5" sqref="F2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3.4929999999999999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3.4929999999999999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3.4929999999999999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11</v>
      </c>
      <c r="B36" s="60">
        <v>83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12</v>
      </c>
      <c r="B37" s="60">
        <v>106</v>
      </c>
      <c r="C37" s="60">
        <v>2</v>
      </c>
      <c r="D37" s="60">
        <v>34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13</v>
      </c>
      <c r="B38" s="60">
        <v>89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16</v>
      </c>
      <c r="B39" s="60">
        <v>153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21.333333333333332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17</v>
      </c>
      <c r="B40" s="60">
        <v>176</v>
      </c>
      <c r="C40" s="60">
        <v>5</v>
      </c>
      <c r="D40" s="60">
        <v>43</v>
      </c>
      <c r="E40" s="51">
        <v>0.4</v>
      </c>
      <c r="F40" s="51">
        <v>0.34</v>
      </c>
      <c r="G40" s="51">
        <v>0.26</v>
      </c>
      <c r="H40" s="51"/>
      <c r="I40" s="49">
        <f t="shared" si="1"/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18</v>
      </c>
      <c r="B41" s="60">
        <v>151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18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21</v>
      </c>
      <c r="B42" s="60">
        <v>212</v>
      </c>
      <c r="C42" s="60">
        <v>7</v>
      </c>
      <c r="D42" s="60">
        <v>0</v>
      </c>
      <c r="E42" s="51"/>
      <c r="F42" s="51"/>
      <c r="G42" s="51"/>
      <c r="H42" s="51"/>
      <c r="I42" s="53">
        <f t="shared" si="1"/>
        <v>20.333333333333332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22</v>
      </c>
      <c r="B43" s="60">
        <v>232</v>
      </c>
      <c r="C43" s="60">
        <v>8</v>
      </c>
      <c r="D43" s="60">
        <v>56</v>
      </c>
      <c r="E43" s="51">
        <v>0.6</v>
      </c>
      <c r="F43" s="51">
        <v>0.22</v>
      </c>
      <c r="G43" s="51">
        <v>0.18</v>
      </c>
      <c r="H43" s="51"/>
      <c r="I43" s="49">
        <f t="shared" si="1"/>
        <v>20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23</v>
      </c>
      <c r="B44" s="60">
        <v>192</v>
      </c>
      <c r="C44" s="60">
        <v>9</v>
      </c>
      <c r="D44" s="60">
        <v>0</v>
      </c>
      <c r="E44" s="51"/>
      <c r="F44" s="51"/>
      <c r="G44" s="51"/>
      <c r="H44" s="51"/>
      <c r="I44" s="49">
        <f t="shared" si="1"/>
        <v>16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26</v>
      </c>
      <c r="B45" s="60">
        <v>244</v>
      </c>
      <c r="C45" s="60">
        <v>10</v>
      </c>
      <c r="D45" s="60">
        <v>0</v>
      </c>
      <c r="E45" s="51"/>
      <c r="F45" s="51"/>
      <c r="G45" s="51"/>
      <c r="H45" s="51"/>
      <c r="I45" s="49">
        <f t="shared" si="1"/>
        <v>17.333333333333332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29</v>
      </c>
      <c r="B46" s="60">
        <v>293</v>
      </c>
      <c r="C46" s="60">
        <v>11</v>
      </c>
      <c r="D46" s="60">
        <v>0</v>
      </c>
      <c r="E46" s="51"/>
      <c r="F46" s="51"/>
      <c r="G46" s="51"/>
      <c r="H46" s="51"/>
      <c r="I46" s="49">
        <f t="shared" si="1"/>
        <v>16.333333333333332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30</v>
      </c>
      <c r="B47" s="60">
        <v>309</v>
      </c>
      <c r="C47" s="60">
        <v>12</v>
      </c>
      <c r="D47" s="60">
        <v>309</v>
      </c>
      <c r="E47" s="51">
        <v>0.8</v>
      </c>
      <c r="F47" s="51">
        <v>0.11</v>
      </c>
      <c r="G47" s="51">
        <v>0.09</v>
      </c>
      <c r="H47" s="51"/>
      <c r="I47" s="49">
        <f t="shared" si="1"/>
        <v>16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Normal="100" workbookViewId="0">
      <selection activeCell="C30" sqref="C30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156.8752832918446</v>
      </c>
      <c r="T3" s="59">
        <f>IF('Données projet'!E9&gt;30,$R$33-$H$33,LOOKUP('Données projet'!$E$9,$A$3:$A$203,R3:R203)-LOOKUP('Données projet'!$E$9,$A$3:$A$203,$H$3:$H$203))</f>
        <v>378.21132402823275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260.17202847199547</v>
      </c>
      <c r="S4" s="59">
        <f ca="1">AVERAGE(OFFSET($R$3,0,0,'Données projet'!$E$9+1,1))-AVERAGE(OFFSET($H$3,0,0,'Données projet'!$E$9+1,1))</f>
        <v>156.8752832918446</v>
      </c>
      <c r="T4" s="59">
        <f>$T$3</f>
        <v>378.21132402823275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262.47338262424677</v>
      </c>
      <c r="S5" s="59">
        <f ca="1">AVERAGE(OFFSET($R$3,0,0,'Données projet'!$E$9+1,1))-AVERAGE(OFFSET($H$3,0,0,'Données projet'!$E$9+1,1))</f>
        <v>156.8752832918446</v>
      </c>
      <c r="T5" s="59">
        <f t="shared" ref="T5:T68" si="34">$T$3</f>
        <v>378.21132402823275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265.28710015400333</v>
      </c>
      <c r="S6" s="59">
        <f ca="1">AVERAGE(OFFSET($R$3,0,0,'Données projet'!$E$9+1,1))-AVERAGE(OFFSET($H$3,0,0,'Données projet'!$E$9+1,1))</f>
        <v>156.8752832918446</v>
      </c>
      <c r="T6" s="59">
        <f t="shared" si="34"/>
        <v>378.21132402823275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268.85747623072382</v>
      </c>
      <c r="S7" s="59">
        <f ca="1">AVERAGE(OFFSET($R$3,0,0,'Données projet'!$E$9+1,1))-AVERAGE(OFFSET($H$3,0,0,'Données projet'!$E$9+1,1))</f>
        <v>156.8752832918446</v>
      </c>
      <c r="T7" s="59">
        <f t="shared" si="34"/>
        <v>378.21132402823275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273.54574269663595</v>
      </c>
      <c r="S8" s="59">
        <f ca="1">AVERAGE(OFFSET($R$3,0,0,'Données projet'!$E$9+1,1))-AVERAGE(OFFSET($H$3,0,0,'Données projet'!$E$9+1,1))</f>
        <v>156.8752832918446</v>
      </c>
      <c r="T8" s="59">
        <f t="shared" si="34"/>
        <v>378.21132402823275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279.88624383054372</v>
      </c>
      <c r="S9" s="59">
        <f ca="1">AVERAGE(OFFSET($R$3,0,0,'Données projet'!$E$9+1,1))-AVERAGE(OFFSET($H$3,0,0,'Données projet'!$E$9+1,1))</f>
        <v>156.8752832918446</v>
      </c>
      <c r="T9" s="59">
        <f t="shared" si="34"/>
        <v>378.21132402823275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288.66968743653041</v>
      </c>
      <c r="S10" s="59">
        <f ca="1">AVERAGE(OFFSET($R$3,0,0,'Données projet'!$E$9+1,1))-AVERAGE(OFFSET($H$3,0,0,'Données projet'!$E$9+1,1))</f>
        <v>156.8752832918446</v>
      </c>
      <c r="T10" s="59">
        <f t="shared" si="34"/>
        <v>378.21132402823275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301.0665598257836</v>
      </c>
      <c r="S11" s="59">
        <f ca="1">AVERAGE(OFFSET($R$3,0,0,'Données projet'!$E$9+1,1))-AVERAGE(OFFSET($H$3,0,0,'Données projet'!$E$9+1,1))</f>
        <v>156.8752832918446</v>
      </c>
      <c r="T11" s="59">
        <f t="shared" si="34"/>
        <v>378.21132402823275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318.81013746284003</v>
      </c>
      <c r="S12" s="59">
        <f ca="1">AVERAGE(OFFSET($R$3,0,0,'Données projet'!$E$9+1,1))-AVERAGE(OFFSET($H$3,0,0,'Données projet'!$E$9+1,1))</f>
        <v>156.8752832918446</v>
      </c>
      <c r="T12" s="59">
        <f t="shared" si="34"/>
        <v>378.21132402823275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344.4679547859526</v>
      </c>
      <c r="S13" s="59">
        <f ca="1">AVERAGE(OFFSET($R$3,0,0,'Données projet'!$E$9+1,1))-AVERAGE(OFFSET($H$3,0,0,'Données projet'!$E$9+1,1))</f>
        <v>156.8752832918446</v>
      </c>
      <c r="T13" s="59">
        <f t="shared" si="34"/>
        <v>378.21132402823275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381.84459795701804</v>
      </c>
      <c r="S14" s="59">
        <f ca="1">AVERAGE(OFFSET($R$3,0,0,'Données projet'!$E$9+1,1))-AVERAGE(OFFSET($H$3,0,0,'Données projet'!$E$9+1,1))</f>
        <v>156.8752832918446</v>
      </c>
      <c r="T14" s="59">
        <f t="shared" si="34"/>
        <v>378.21132402823275</v>
      </c>
      <c r="U14" s="15">
        <f>IF(ISNA(VLOOKUP(A14,'Données projet'!$A$35:$I$55,3,0)),0,VLOOKUP(A14,'Données projet'!$A$35:$I$55,3,0))</f>
        <v>1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413.12259794811348</v>
      </c>
      <c r="S15" s="59">
        <f ca="1">AVERAGE(OFFSET($R$3,0,0,'Données projet'!$E$9+1,1))-AVERAGE(OFFSET($H$3,0,0,'Données projet'!$E$9+1,1))</f>
        <v>156.8752832918446</v>
      </c>
      <c r="T15" s="59">
        <f t="shared" si="34"/>
        <v>378.21132402823275</v>
      </c>
      <c r="U15" s="15">
        <f>IF(ISNA(VLOOKUP(A15,'Données projet'!$A$35:$I$55,3,0)),0,VLOOKUP(A15,'Données projet'!$A$35:$I$55,3,0))</f>
        <v>2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9.0000000000000011E-2</v>
      </c>
      <c r="X15" s="16">
        <f>IF(ISNA(VLOOKUP(A15,'Données projet'!$A$35:$I$55,6,0)),0%,VLOOKUP(A15,'Données projet'!$A$35:$I$55,6,0)*VLOOKUP('Données projet'!$B$9,Paramètres!$A$1:$I$89,7,0))</f>
        <v>0.20250000000000001</v>
      </c>
      <c r="Y15" s="16">
        <f>IF(ISNA(VLOOKUP(A15,'Données projet'!$A$35:$I$55,7,0)),0%,VLOOKUP(A15,'Données projet'!$A$35:$I$55,7,0))</f>
        <v>0.35</v>
      </c>
      <c r="Z15" s="21">
        <f>EXP(-LN(2)/35)*Z14+(1-EXP(-LN(2)/35))/(LN(2)/35)*V15*W15*VLOOKUP('Données projet'!$B$9,Paramètres!$A$1:$I$89,3,0)*0.475*44/12</f>
        <v>2.4274537657197062</v>
      </c>
      <c r="AA15" s="21">
        <f>EXP(-LN(2)/25)*AA14+(1-EXP(-LN(2)/25))/(LN(2)/25)*Calculateur!V15*Calculateur!X15*VLOOKUP('Données projet'!$B$9,Paramètres!$A$1:$I$89,3,0)*0.475*44/12</f>
        <v>5.4402658994512558</v>
      </c>
      <c r="AB15" s="21">
        <f>EXP(-LN(2)/2)*AB14+(1-EXP(-LN(2)/2))/(LN(2)/2)*V15*Y15*VLOOKUP('Données projet'!$B$9,Paramètres!$A$1:$I$89,3,0)*0.475*44/12</f>
        <v>8.0571914756578362</v>
      </c>
      <c r="AC15" s="22">
        <f t="shared" si="3"/>
        <v>15.924911140828797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392.14676090267545</v>
      </c>
      <c r="S16" s="59">
        <f ca="1">AVERAGE(OFFSET($R$3,0,0,'Données projet'!$E$9+1,1))-AVERAGE(OFFSET($H$3,0,0,'Données projet'!$E$9+1,1))</f>
        <v>156.8752832918446</v>
      </c>
      <c r="T16" s="59">
        <f t="shared" si="34"/>
        <v>378.21132402823275</v>
      </c>
      <c r="U16" s="15">
        <f>IF(ISNA(VLOOKUP(A16,'Données projet'!$A$35:$I$55,3,0)),0,VLOOKUP(A16,'Données projet'!$A$35:$I$55,3,0))</f>
        <v>3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2.3798528779745425</v>
      </c>
      <c r="AA16" s="21">
        <f>EXP(-LN(2)/25)*AA15+(1-EXP(-LN(2)/25))/(LN(2)/25)*Calculateur!V16*Calculateur!X16*VLOOKUP('Données projet'!$B$9,Paramètres!$A$1:$I$89,3,0)*0.475*44/12</f>
        <v>5.2915015423396117</v>
      </c>
      <c r="AB16" s="21">
        <f>EXP(-LN(2)/2)*AB15+(1-EXP(-LN(2)/2))/(LN(2)/2)*V16*Y16*VLOOKUP('Données projet'!$B$9,Paramètres!$A$1:$I$89,3,0)*0.475*44/12</f>
        <v>5.6972947297561021</v>
      </c>
      <c r="AC16" s="22">
        <f t="shared" si="3"/>
        <v>13.368649150070256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21.333333333333332</v>
      </c>
      <c r="N17" s="13">
        <f>IF('Données projet'!$A$36&gt;35,N16+M17-V16,IF(A17&lt;'Données projet'!$A$36,$K$205^A17,IF(A17='Données projet'!$A$36,'Données projet'!$B$36,N16+M17-V16)))</f>
        <v>110.33333333333333</v>
      </c>
      <c r="O17" s="13">
        <f>N17*VLOOKUP('Données projet'!$B$9,Paramètres!$A$1:$I$89,3,0)*VLOOKUP('Données projet'!$B$9,Paramètres!$A$1:$I$89,5,0)</f>
        <v>65.979333333333329</v>
      </c>
      <c r="P17" s="13">
        <f t="shared" si="33"/>
        <v>18.671572945509482</v>
      </c>
      <c r="Q17" s="20">
        <f t="shared" si="2"/>
        <v>147.43366176898456</v>
      </c>
      <c r="R17" s="59">
        <f t="shared" si="0"/>
        <v>421.21143954676234</v>
      </c>
      <c r="S17" s="59">
        <f ca="1">AVERAGE(OFFSET($R$3,0,0,'Données projet'!$E$9+1,1))-AVERAGE(OFFSET($H$3,0,0,'Données projet'!$E$9+1,1))</f>
        <v>156.8752832918446</v>
      </c>
      <c r="T17" s="59">
        <f t="shared" si="34"/>
        <v>378.21132402823275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2.3331854146043871</v>
      </c>
      <c r="AA17" s="21">
        <f>EXP(-LN(2)/25)*AA16+(1-EXP(-LN(2)/25))/(LN(2)/25)*Calculateur!V17*Calculateur!X17*VLOOKUP('Données projet'!$B$9,Paramètres!$A$1:$I$89,3,0)*0.475*44/12</f>
        <v>5.1468051543963629</v>
      </c>
      <c r="AB17" s="21">
        <f>EXP(-LN(2)/2)*AB16+(1-EXP(-LN(2)/2))/(LN(2)/2)*V17*Y17*VLOOKUP('Données projet'!$B$9,Paramètres!$A$1:$I$89,3,0)*0.475*44/12</f>
        <v>4.028595737828919</v>
      </c>
      <c r="AC17" s="22">
        <f t="shared" si="3"/>
        <v>11.508586306829669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21.333333333333332</v>
      </c>
      <c r="N18" s="13">
        <f>IF('Données projet'!$A$36&gt;35,N17+M18-V17,IF(A18&lt;'Données projet'!$A$36,$K$205^A18,IF(A18='Données projet'!$A$36,'Données projet'!$B$36,N17+M18-V17)))</f>
        <v>131.66666666666666</v>
      </c>
      <c r="O18" s="13">
        <f>N18*VLOOKUP('Données projet'!$B$9,Paramètres!$A$1:$I$89,3,0)*VLOOKUP('Données projet'!$B$9,Paramètres!$A$1:$I$89,5,0)</f>
        <v>78.736666666666665</v>
      </c>
      <c r="P18" s="13">
        <f t="shared" si="33"/>
        <v>21.828006984037042</v>
      </c>
      <c r="Q18" s="20">
        <f t="shared" si="2"/>
        <v>175.15013994164227</v>
      </c>
      <c r="R18" s="59">
        <f t="shared" si="0"/>
        <v>450.15013994164224</v>
      </c>
      <c r="S18" s="59">
        <f ca="1">AVERAGE(OFFSET($R$3,0,0,'Données projet'!$E$9+1,1))-AVERAGE(OFFSET($H$3,0,0,'Données projet'!$E$9+1,1))</f>
        <v>156.8752832918446</v>
      </c>
      <c r="T18" s="59">
        <f t="shared" si="34"/>
        <v>378.21132402823275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2.2874330717265781</v>
      </c>
      <c r="AA18" s="21">
        <f>EXP(-LN(2)/25)*AA17+(1-EXP(-LN(2)/25))/(LN(2)/25)*Calculateur!V18*Calculateur!X18*VLOOKUP('Données projet'!$B$9,Paramètres!$A$1:$I$89,3,0)*0.475*44/12</f>
        <v>5.0060654967906748</v>
      </c>
      <c r="AB18" s="21">
        <f>EXP(-LN(2)/2)*AB17+(1-EXP(-LN(2)/2))/(LN(2)/2)*V18*Y18*VLOOKUP('Données projet'!$B$9,Paramètres!$A$1:$I$89,3,0)*0.475*44/12</f>
        <v>2.8486473648780515</v>
      </c>
      <c r="AC18" s="22">
        <f t="shared" si="3"/>
        <v>10.142145933395303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21.333333333333332</v>
      </c>
      <c r="M19" s="12">
        <f t="array" ref="M19">INDEX(L:L,MIN(IF(ISNUMBER(L19:L215),ROW(L19:L215),"")))</f>
        <v>21.333333333333332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478.98565497845038</v>
      </c>
      <c r="S19" s="59">
        <f ca="1">AVERAGE(OFFSET($R$3,0,0,'Données projet'!$E$9+1,1))-AVERAGE(OFFSET($H$3,0,0,'Données projet'!$E$9+1,1))</f>
        <v>156.8752832918446</v>
      </c>
      <c r="T19" s="59">
        <f t="shared" si="34"/>
        <v>378.21132402823275</v>
      </c>
      <c r="U19" s="15">
        <f>IF(ISNA(VLOOKUP(A19,'Données projet'!$A$35:$I$55,3,0)),0,VLOOKUP(A19,'Données projet'!$A$35:$I$55,3,0))</f>
        <v>4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2.2425779043864296</v>
      </c>
      <c r="AA19" s="21">
        <f>EXP(-LN(2)/25)*AA18+(1-EXP(-LN(2)/25))/(LN(2)/25)*Calculateur!V19*Calculateur!X19*VLOOKUP('Données projet'!$B$9,Paramètres!$A$1:$I$89,3,0)*0.475*44/12</f>
        <v>4.8691743725233909</v>
      </c>
      <c r="AB19" s="21">
        <f>EXP(-LN(2)/2)*AB18+(1-EXP(-LN(2)/2))/(LN(2)/2)*V19*Y19*VLOOKUP('Données projet'!$B$9,Paramètres!$A$1:$I$89,3,0)*0.475*44/12</f>
        <v>2.0142978689144595</v>
      </c>
      <c r="AC19" s="22">
        <f t="shared" si="3"/>
        <v>9.12605014582428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509.88120811744579</v>
      </c>
      <c r="S20" s="59">
        <f ca="1">AVERAGE(OFFSET($R$3,0,0,'Données projet'!$E$9+1,1))-AVERAGE(OFFSET($H$3,0,0,'Données projet'!$E$9+1,1))</f>
        <v>156.8752832918446</v>
      </c>
      <c r="T20" s="59">
        <f t="shared" si="34"/>
        <v>378.21132402823275</v>
      </c>
      <c r="U20" s="15">
        <f>IF(ISNA(VLOOKUP(A20,'Données projet'!$A$35:$I$55,3,0)),0,VLOOKUP(A20,'Données projet'!$A$35:$I$55,3,0))</f>
        <v>5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0.18000000000000002</v>
      </c>
      <c r="X20" s="16">
        <f>IF(ISNA(VLOOKUP(A20,'Données projet'!$A$35:$I$55,6,0)),0%,VLOOKUP(A20,'Données projet'!$A$35:$I$55,6,0)*VLOOKUP('Données projet'!$B$9,Paramètres!$A$1:$I$89,7,0))</f>
        <v>0.15300000000000002</v>
      </c>
      <c r="Y20" s="16">
        <f>IF(ISNA(VLOOKUP(A20,'Données projet'!$A$35:$I$55,7,0)),0%,VLOOKUP(A20,'Données projet'!$A$35:$I$55,7,0))</f>
        <v>0.26</v>
      </c>
      <c r="Z20" s="21">
        <f>EXP(-LN(2)/35)*Z19+(1-EXP(-LN(2)/35))/(LN(2)/35)*V20*W20*VLOOKUP('Données projet'!$B$9,Paramètres!$A$1:$I$89,3,0)*0.475*44/12</f>
        <v>8.3386324328098915</v>
      </c>
      <c r="AA20" s="21">
        <f>EXP(-LN(2)/25)*AA19+(1-EXP(-LN(2)/25))/(LN(2)/25)*Calculateur!V20*Calculateur!X20*VLOOKUP('Données projet'!$B$9,Paramètres!$A$1:$I$89,3,0)*0.475*44/12</f>
        <v>9.9345028471680763</v>
      </c>
      <c r="AB20" s="21">
        <f>EXP(-LN(2)/2)*AB19+(1-EXP(-LN(2)/2))/(LN(2)/2)*V20*Y20*VLOOKUP('Données projet'!$B$9,Paramètres!$A$1:$I$89,3,0)*0.475*44/12</f>
        <v>8.9940212200738667</v>
      </c>
      <c r="AC20" s="22">
        <f t="shared" si="3"/>
        <v>27.267156500051833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478.84526709424171</v>
      </c>
      <c r="S21" s="59">
        <f ca="1">AVERAGE(OFFSET($R$3,0,0,'Données projet'!$E$9+1,1))-AVERAGE(OFFSET($H$3,0,0,'Données projet'!$E$9+1,1))</f>
        <v>156.8752832918446</v>
      </c>
      <c r="T21" s="59">
        <f t="shared" si="34"/>
        <v>378.21132402823275</v>
      </c>
      <c r="U21" s="15">
        <f>IF(ISNA(VLOOKUP(A21,'Données projet'!$A$35:$I$55,3,0)),0,VLOOKUP(A21,'Données projet'!$A$35:$I$55,3,0))</f>
        <v>6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8.1751169368660666</v>
      </c>
      <c r="AA21" s="21">
        <f>EXP(-LN(2)/25)*AA20+(1-EXP(-LN(2)/25))/(LN(2)/25)*Calculateur!V21*Calculateur!X21*VLOOKUP('Données projet'!$B$9,Paramètres!$A$1:$I$89,3,0)*0.475*44/12</f>
        <v>9.6628433443794659</v>
      </c>
      <c r="AB21" s="21">
        <f>EXP(-LN(2)/2)*AB20+(1-EXP(-LN(2)/2))/(LN(2)/2)*V21*Y21*VLOOKUP('Données projet'!$B$9,Paramètres!$A$1:$I$89,3,0)*0.475*44/12</f>
        <v>6.359733394849937</v>
      </c>
      <c r="AC21" s="22">
        <f t="shared" si="3"/>
        <v>24.197693676095469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20.333333333333332</v>
      </c>
      <c r="N22" s="13">
        <f>IF('Données projet'!$A$36&gt;35,N21+M22-V21,IF(A22&lt;'Données projet'!$A$36,$K$205^A22,IF(A22='Données projet'!$A$36,'Données projet'!$B$36,N21+M22-V21)))</f>
        <v>171.33333333333334</v>
      </c>
      <c r="O22" s="13">
        <f>N22*VLOOKUP('Données projet'!$B$9,Paramètres!$A$1:$I$89,3,0)*VLOOKUP('Données projet'!$B$9,Paramètres!$A$1:$I$89,5,0)</f>
        <v>102.45733333333335</v>
      </c>
      <c r="P22" s="13">
        <f t="shared" si="33"/>
        <v>27.546593630300897</v>
      </c>
      <c r="Q22" s="20">
        <f t="shared" si="2"/>
        <v>226.42350612832965</v>
      </c>
      <c r="R22" s="59">
        <f t="shared" si="0"/>
        <v>506.31239501721848</v>
      </c>
      <c r="S22" s="59">
        <f ca="1">AVERAGE(OFFSET($R$3,0,0,'Données projet'!$E$9+1,1))-AVERAGE(OFFSET($H$3,0,0,'Données projet'!$E$9+1,1))</f>
        <v>156.8752832918446</v>
      </c>
      <c r="T22" s="59">
        <f t="shared" si="34"/>
        <v>378.21132402823275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8.0148078800630955</v>
      </c>
      <c r="AA22" s="21">
        <f>EXP(-LN(2)/25)*AA21+(1-EXP(-LN(2)/25))/(LN(2)/25)*Calculateur!V22*Calculateur!X22*VLOOKUP('Données projet'!$B$9,Paramètres!$A$1:$I$89,3,0)*0.475*44/12</f>
        <v>9.398612384980563</v>
      </c>
      <c r="AB22" s="21">
        <f>EXP(-LN(2)/2)*AB21+(1-EXP(-LN(2)/2))/(LN(2)/2)*V22*Y22*VLOOKUP('Données projet'!$B$9,Paramètres!$A$1:$I$89,3,0)*0.475*44/12</f>
        <v>4.4970106100369334</v>
      </c>
      <c r="AC22" s="22">
        <f t="shared" si="3"/>
        <v>21.910430875080593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20.333333333333332</v>
      </c>
      <c r="N23" s="13">
        <f>IF('Données projet'!$A$36&gt;35,N22+M23-V22,IF(A23&lt;'Données projet'!$A$36,$K$205^A23,IF(A23='Données projet'!$A$36,'Données projet'!$B$36,N22+M23-V22)))</f>
        <v>191.66666666666669</v>
      </c>
      <c r="O23" s="13">
        <f>N23*VLOOKUP('Données projet'!$B$9,Paramètres!$A$1:$I$89,3,0)*VLOOKUP('Données projet'!$B$9,Paramètres!$A$1:$I$89,5,0)</f>
        <v>114.61666666666669</v>
      </c>
      <c r="P23" s="13">
        <f t="shared" si="33"/>
        <v>30.416090935382968</v>
      </c>
      <c r="Q23" s="20">
        <f t="shared" si="2"/>
        <v>252.59871949023648</v>
      </c>
      <c r="R23" s="59">
        <f t="shared" si="0"/>
        <v>533.70983060134768</v>
      </c>
      <c r="S23" s="59">
        <f ca="1">AVERAGE(OFFSET($R$3,0,0,'Données projet'!$E$9+1,1))-AVERAGE(OFFSET($H$3,0,0,'Données projet'!$E$9+1,1))</f>
        <v>156.8752832918446</v>
      </c>
      <c r="T23" s="59">
        <f t="shared" si="34"/>
        <v>378.21132402823275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7.8576423860851605</v>
      </c>
      <c r="AA23" s="21">
        <f>EXP(-LN(2)/25)*AA22+(1-EXP(-LN(2)/25))/(LN(2)/25)*Calculateur!V23*Calculateur!X23*VLOOKUP('Données projet'!$B$9,Paramètres!$A$1:$I$89,3,0)*0.475*44/12</f>
        <v>9.1416068350617241</v>
      </c>
      <c r="AB23" s="21">
        <f>EXP(-LN(2)/2)*AB22+(1-EXP(-LN(2)/2))/(LN(2)/2)*V23*Y23*VLOOKUP('Données projet'!$B$9,Paramètres!$A$1:$I$89,3,0)*0.475*44/12</f>
        <v>3.1798666974249685</v>
      </c>
      <c r="AC23" s="22">
        <f t="shared" si="3"/>
        <v>20.179115918571853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20.333333333333332</v>
      </c>
      <c r="M24" s="12">
        <f t="array" ref="M24">INDEX(L:L,MIN(IF(ISNUMBER(L24:L220),ROW(L24:L220),"")))</f>
        <v>20.333333333333332</v>
      </c>
      <c r="N24" s="13">
        <f>IF('Données projet'!$A$36&gt;35,N23+M24-V23,IF(A24&lt;'Données projet'!$A$36,$K$205^A24,IF(A24='Données projet'!$A$36,'Données projet'!$B$36,N23+M24-V23)))</f>
        <v>212.00000000000003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561.04580979240336</v>
      </c>
      <c r="S24" s="59">
        <f ca="1">AVERAGE(OFFSET($R$3,0,0,'Données projet'!$E$9+1,1))-AVERAGE(OFFSET($H$3,0,0,'Données projet'!$E$9+1,1))</f>
        <v>156.8752832918446</v>
      </c>
      <c r="T24" s="59">
        <f t="shared" si="34"/>
        <v>378.21132402823275</v>
      </c>
      <c r="U24" s="15">
        <f>IF(ISNA(VLOOKUP(A24,'Données projet'!$A$35:$I$55,3,0)),0,VLOOKUP(A24,'Données projet'!$A$35:$I$55,3,0))</f>
        <v>7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7.7035588115826474</v>
      </c>
      <c r="AA24" s="21">
        <f>EXP(-LN(2)/25)*AA23+(1-EXP(-LN(2)/25))/(LN(2)/25)*Calculateur!V24*Calculateur!X24*VLOOKUP('Données projet'!$B$9,Paramètres!$A$1:$I$89,3,0)*0.475*44/12</f>
        <v>8.8916291154207521</v>
      </c>
      <c r="AB24" s="21">
        <f>EXP(-LN(2)/2)*AB23+(1-EXP(-LN(2)/2))/(LN(2)/2)*V24*Y24*VLOOKUP('Données projet'!$B$9,Paramètres!$A$1:$I$89,3,0)*0.475*44/12</f>
        <v>2.2485053050184667</v>
      </c>
      <c r="AC24" s="22">
        <f t="shared" si="3"/>
        <v>18.843693232021867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232.00000000000003</v>
      </c>
      <c r="O25" s="13">
        <f>N25*VLOOKUP('Données projet'!$B$9,Paramètres!$A$1:$I$89,3,0)*VLOOKUP('Données projet'!$B$9,Paramètres!$A$1:$I$89,5,0)</f>
        <v>138.73600000000002</v>
      </c>
      <c r="P25" s="13">
        <f t="shared" si="33"/>
        <v>36.007288175538044</v>
      </c>
      <c r="Q25" s="20">
        <f t="shared" si="2"/>
        <v>304.3445602390621</v>
      </c>
      <c r="R25" s="59">
        <f t="shared" si="0"/>
        <v>587.9001157946177</v>
      </c>
      <c r="S25" s="59">
        <f ca="1">AVERAGE(OFFSET($R$3,0,0,'Données projet'!$E$9+1,1))-AVERAGE(OFFSET($H$3,0,0,'Données projet'!$E$9+1,1))</f>
        <v>156.8752832918446</v>
      </c>
      <c r="T25" s="59">
        <f t="shared" si="34"/>
        <v>378.21132402823275</v>
      </c>
      <c r="U25" s="15">
        <f>IF(ISNA(VLOOKUP(A25,'Données projet'!$A$35:$I$55,3,0)),0,VLOOKUP(A25,'Données projet'!$A$35:$I$55,3,0))</f>
        <v>8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9.9000000000000005E-2</v>
      </c>
      <c r="Y25" s="16">
        <f>IF(ISNA(VLOOKUP(A25,'Données projet'!$A$35:$I$55,7,0)),0%,VLOOKUP(A25,'Données projet'!$A$35:$I$55,7,0))</f>
        <v>0.18</v>
      </c>
      <c r="Z25" s="21">
        <f>EXP(-LN(2)/35)*Z24+(1-EXP(-LN(2)/35))/(LN(2)/35)*V25*W25*VLOOKUP('Données projet'!$B$9,Paramètres!$A$1:$I$89,3,0)*0.475*44/12</f>
        <v>19.546974152609447</v>
      </c>
      <c r="AA25" s="21">
        <f>EXP(-LN(2)/25)*AA24+(1-EXP(-LN(2)/25))/(LN(2)/25)*Calculateur!V25*Calculateur!X25*VLOOKUP('Données projet'!$B$9,Paramètres!$A$1:$I$89,3,0)*0.475*44/12</f>
        <v>13.029145603998494</v>
      </c>
      <c r="AB25" s="21">
        <f>EXP(-LN(2)/2)*AB24+(1-EXP(-LN(2)/2))/(LN(2)/2)*V25*Y25*VLOOKUP('Données projet'!$B$9,Paramètres!$A$1:$I$89,3,0)*0.475*44/12</f>
        <v>8.4148484810344168</v>
      </c>
      <c r="AC25" s="22">
        <f t="shared" si="3"/>
        <v>40.990968237642356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192.00000000000003</v>
      </c>
      <c r="O26" s="13">
        <f>N26*VLOOKUP('Données projet'!$B$9,Paramètres!$A$1:$I$89,3,0)*VLOOKUP('Données projet'!$B$9,Paramètres!$A$1:$I$89,5,0)</f>
        <v>114.81600000000003</v>
      </c>
      <c r="P26" s="13">
        <f t="shared" si="33"/>
        <v>30.462826482209856</v>
      </c>
      <c r="Q26" s="20">
        <f t="shared" si="2"/>
        <v>253.02728945651555</v>
      </c>
      <c r="R26" s="59">
        <f t="shared" si="0"/>
        <v>537.80506723429335</v>
      </c>
      <c r="S26" s="59">
        <f ca="1">AVERAGE(OFFSET($R$3,0,0,'Données projet'!$E$9+1,1))-AVERAGE(OFFSET($H$3,0,0,'Données projet'!$E$9+1,1))</f>
        <v>156.8752832918446</v>
      </c>
      <c r="T26" s="59">
        <f t="shared" si="34"/>
        <v>378.21132402823275</v>
      </c>
      <c r="U26" s="15">
        <f>IF(ISNA(VLOOKUP(A26,'Données projet'!$A$35:$I$55,3,0)),0,VLOOKUP(A26,'Données projet'!$A$35:$I$55,3,0))</f>
        <v>9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19.163669911953761</v>
      </c>
      <c r="AA26" s="21">
        <f>EXP(-LN(2)/25)*AA25+(1-EXP(-LN(2)/25))/(LN(2)/25)*Calculateur!V26*Calculateur!X26*VLOOKUP('Données projet'!$B$9,Paramètres!$A$1:$I$89,3,0)*0.475*44/12</f>
        <v>12.672862932284167</v>
      </c>
      <c r="AB26" s="21">
        <f>EXP(-LN(2)/2)*AB25+(1-EXP(-LN(2)/2))/(LN(2)/2)*V26*Y26*VLOOKUP('Données projet'!$B$9,Paramètres!$A$1:$I$89,3,0)*0.475*44/12</f>
        <v>5.9501964235967559</v>
      </c>
      <c r="AC26" s="22">
        <f t="shared" si="3"/>
        <v>37.786729267834687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17.333333333333332</v>
      </c>
      <c r="N27" s="13">
        <f>IF('Données projet'!$A$36&gt;35,N26+M27-V26,IF(A27&lt;'Données projet'!$A$36,$K$205^A27,IF(A27='Données projet'!$A$36,'Données projet'!$B$36,N26+M27-V26)))</f>
        <v>209.33333333333337</v>
      </c>
      <c r="O27" s="13">
        <f>N27*VLOOKUP('Données projet'!$B$9,Paramètres!$A$1:$I$89,3,0)*VLOOKUP('Données projet'!$B$9,Paramètres!$A$1:$I$89,5,0)</f>
        <v>125.18133333333336</v>
      </c>
      <c r="P27" s="13">
        <f t="shared" si="33"/>
        <v>32.880471118482241</v>
      </c>
      <c r="Q27" s="20">
        <f t="shared" si="2"/>
        <v>275.29097608691217</v>
      </c>
      <c r="R27" s="59">
        <f t="shared" si="0"/>
        <v>561.29097608691222</v>
      </c>
      <c r="S27" s="59">
        <f ca="1">AVERAGE(OFFSET($R$3,0,0,'Données projet'!$E$9+1,1))-AVERAGE(OFFSET($H$3,0,0,'Données projet'!$E$9+1,1))</f>
        <v>156.8752832918446</v>
      </c>
      <c r="T27" s="59">
        <f t="shared" si="34"/>
        <v>378.21132402823275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18.787882033664832</v>
      </c>
      <c r="AA27" s="21">
        <f>EXP(-LN(2)/25)*AA26+(1-EXP(-LN(2)/25))/(LN(2)/25)*Calculateur!V27*Calculateur!X27*VLOOKUP('Données projet'!$B$9,Paramètres!$A$1:$I$89,3,0)*0.475*44/12</f>
        <v>12.326322828963958</v>
      </c>
      <c r="AB27" s="21">
        <f>EXP(-LN(2)/2)*AB26+(1-EXP(-LN(2)/2))/(LN(2)/2)*V27*Y27*VLOOKUP('Données projet'!$B$9,Paramètres!$A$1:$I$89,3,0)*0.475*44/12</f>
        <v>4.2074242405172093</v>
      </c>
      <c r="AC27" s="22">
        <f t="shared" si="3"/>
        <v>35.321629103145995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17.333333333333332</v>
      </c>
      <c r="N28" s="13">
        <f>IF('Données projet'!$A$36&gt;35,N27+M28-V27,IF(A28&lt;'Données projet'!$A$36,$K$205^A28,IF(A28='Données projet'!$A$36,'Données projet'!$B$36,N27+M28-V27)))</f>
        <v>226.66666666666671</v>
      </c>
      <c r="O28" s="13">
        <f>N28*VLOOKUP('Données projet'!$B$9,Paramètres!$A$1:$I$89,3,0)*VLOOKUP('Données projet'!$B$9,Paramètres!$A$1:$I$89,5,0)</f>
        <v>135.54666666666671</v>
      </c>
      <c r="P28" s="13">
        <f t="shared" si="33"/>
        <v>35.274897919211121</v>
      </c>
      <c r="Q28" s="20">
        <f t="shared" si="2"/>
        <v>297.51422498707058</v>
      </c>
      <c r="R28" s="59">
        <f t="shared" si="0"/>
        <v>584.73644720929281</v>
      </c>
      <c r="S28" s="59">
        <f ca="1">AVERAGE(OFFSET($R$3,0,0,'Données projet'!$E$9+1,1))-AVERAGE(OFFSET($H$3,0,0,'Données projet'!$E$9+1,1))</f>
        <v>156.8752832918446</v>
      </c>
      <c r="T28" s="59">
        <f t="shared" si="34"/>
        <v>378.21132402823275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18.419463126461178</v>
      </c>
      <c r="AA28" s="21">
        <f>EXP(-LN(2)/25)*AA27+(1-EXP(-LN(2)/25))/(LN(2)/25)*Calculateur!V28*Calculateur!X28*VLOOKUP('Données projet'!$B$9,Paramètres!$A$1:$I$89,3,0)*0.475*44/12</f>
        <v>11.989258882992793</v>
      </c>
      <c r="AB28" s="21">
        <f>EXP(-LN(2)/2)*AB27+(1-EXP(-LN(2)/2))/(LN(2)/2)*V28*Y28*VLOOKUP('Données projet'!$B$9,Paramètres!$A$1:$I$89,3,0)*0.475*44/12</f>
        <v>2.9750982117983784</v>
      </c>
      <c r="AC28" s="22">
        <f t="shared" si="3"/>
        <v>33.38382022125235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17.333333333333332</v>
      </c>
      <c r="M29" s="12">
        <f t="array" ref="M29">INDEX(L:L,MIN(IF(ISNUMBER(L29:L225),ROW(L29:L225),"")))</f>
        <v>17.333333333333332</v>
      </c>
      <c r="N29" s="13">
        <f>IF('Données projet'!$A$36&gt;35,N28+M29-V28,IF(A29&lt;'Données projet'!$A$36,$K$205^A29,IF(A29='Données projet'!$A$36,'Données projet'!$B$36,N28+M29-V28)))</f>
        <v>244.00000000000006</v>
      </c>
      <c r="O29" s="13">
        <f>N29*VLOOKUP('Données projet'!$B$9,Paramètres!$A$1:$I$89,3,0)*VLOOKUP('Données projet'!$B$9,Paramètres!$A$1:$I$89,5,0)</f>
        <v>145.91200000000006</v>
      </c>
      <c r="P29" s="13">
        <f t="shared" si="33"/>
        <v>37.648084239987625</v>
      </c>
      <c r="Q29" s="20">
        <f t="shared" si="2"/>
        <v>319.7004800513119</v>
      </c>
      <c r="R29" s="59">
        <f t="shared" si="0"/>
        <v>608.14492449575641</v>
      </c>
      <c r="S29" s="59">
        <f ca="1">AVERAGE(OFFSET($R$3,0,0,'Données projet'!$E$9+1,1))-AVERAGE(OFFSET($H$3,0,0,'Données projet'!$E$9+1,1))</f>
        <v>156.8752832918446</v>
      </c>
      <c r="T29" s="59">
        <f t="shared" si="34"/>
        <v>378.21132402823275</v>
      </c>
      <c r="U29" s="15">
        <f>IF(ISNA(VLOOKUP(A29,'Données projet'!$A$35:$I$55,3,0)),0,VLOOKUP(A29,'Données projet'!$A$35:$I$55,3,0))</f>
        <v>10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18.058268689314442</v>
      </c>
      <c r="AA29" s="21">
        <f>EXP(-LN(2)/25)*AA28+(1-EXP(-LN(2)/25))/(LN(2)/25)*Calculateur!V29*Calculateur!X29*VLOOKUP('Données projet'!$B$9,Paramètres!$A$1:$I$89,3,0)*0.475*44/12</f>
        <v>11.661411968349633</v>
      </c>
      <c r="AB29" s="21">
        <f>EXP(-LN(2)/2)*AB28+(1-EXP(-LN(2)/2))/(LN(2)/2)*V29*Y29*VLOOKUP('Données projet'!$B$9,Paramètres!$A$1:$I$89,3,0)*0.475*44/12</f>
        <v>2.1037121202586051</v>
      </c>
      <c r="AC29" s="22">
        <f t="shared" si="3"/>
        <v>31.823392777922681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16.333333333333332</v>
      </c>
      <c r="N30" s="13">
        <f>IF('Données projet'!$A$36&gt;35,N29+M30-V29,IF(A30&lt;'Données projet'!$A$36,$K$205^A30,IF(A30='Données projet'!$A$36,'Données projet'!$B$36,N29+M30-V29)))</f>
        <v>260.33333333333337</v>
      </c>
      <c r="O30" s="13">
        <f>N30*VLOOKUP('Données projet'!$B$9,Paramètres!$A$1:$I$89,3,0)*VLOOKUP('Données projet'!$B$9,Paramètres!$A$1:$I$89,5,0)</f>
        <v>155.67933333333337</v>
      </c>
      <c r="P30" s="13">
        <f t="shared" si="33"/>
        <v>39.866429738373206</v>
      </c>
      <c r="Q30" s="20">
        <f t="shared" si="2"/>
        <v>340.57553734988892</v>
      </c>
      <c r="R30" s="59">
        <f t="shared" si="0"/>
        <v>630.24220401655566</v>
      </c>
      <c r="S30" s="59">
        <f ca="1">AVERAGE(OFFSET($R$3,0,0,'Données projet'!$E$9+1,1))-AVERAGE(OFFSET($H$3,0,0,'Données projet'!$E$9+1,1))</f>
        <v>156.8752832918446</v>
      </c>
      <c r="T30" s="59">
        <f t="shared" si="34"/>
        <v>378.21132402823275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17.704157054773297</v>
      </c>
      <c r="AA30" s="21">
        <f>EXP(-LN(2)/25)*AA29+(1-EXP(-LN(2)/25))/(LN(2)/25)*Calculateur!V30*Calculateur!X30*VLOOKUP('Données projet'!$B$9,Paramètres!$A$1:$I$89,3,0)*0.475*44/12</f>
        <v>11.342530044828109</v>
      </c>
      <c r="AB30" s="21">
        <f>EXP(-LN(2)/2)*AB29+(1-EXP(-LN(2)/2))/(LN(2)/2)*V30*Y30*VLOOKUP('Données projet'!$B$9,Paramètres!$A$1:$I$89,3,0)*0.475*44/12</f>
        <v>1.4875491058991894</v>
      </c>
      <c r="AC30" s="22">
        <f t="shared" si="3"/>
        <v>30.534236205500598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16.333333333333332</v>
      </c>
      <c r="N31" s="13">
        <f>IF('Données projet'!$A$36&gt;35,N30+M31-V30,IF(A31&lt;'Données projet'!$A$36,$K$205^A31,IF(A31='Données projet'!$A$36,'Données projet'!$B$36,N30+M31-V30)))</f>
        <v>276.66666666666669</v>
      </c>
      <c r="O31" s="13">
        <f>N31*VLOOKUP('Données projet'!$B$9,Paramètres!$A$1:$I$89,3,0)*VLOOKUP('Données projet'!$B$9,Paramètres!$A$1:$I$89,5,0)</f>
        <v>165.44666666666669</v>
      </c>
      <c r="P31" s="13">
        <f t="shared" si="33"/>
        <v>42.06862260999138</v>
      </c>
      <c r="Q31" s="20">
        <f t="shared" si="2"/>
        <v>361.42246215684605</v>
      </c>
      <c r="R31" s="59">
        <f t="shared" si="0"/>
        <v>652.31135104573491</v>
      </c>
      <c r="S31" s="59">
        <f ca="1">AVERAGE(OFFSET($R$3,0,0,'Données projet'!$E$9+1,1))-AVERAGE(OFFSET($H$3,0,0,'Données projet'!$E$9+1,1))</f>
        <v>156.8752832918446</v>
      </c>
      <c r="T31" s="59">
        <f t="shared" si="34"/>
        <v>378.21132402823275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17.356989333398737</v>
      </c>
      <c r="AA31" s="21">
        <f>EXP(-LN(2)/25)*AA30+(1-EXP(-LN(2)/25))/(LN(2)/25)*Calculateur!V31*Calculateur!X31*VLOOKUP('Données projet'!$B$9,Paramètres!$A$1:$I$89,3,0)*0.475*44/12</f>
        <v>11.032367964274552</v>
      </c>
      <c r="AB31" s="21">
        <f>EXP(-LN(2)/2)*AB30+(1-EXP(-LN(2)/2))/(LN(2)/2)*V31*Y31*VLOOKUP('Données projet'!$B$9,Paramètres!$A$1:$I$89,3,0)*0.475*44/12</f>
        <v>1.0518560601293026</v>
      </c>
      <c r="AC31" s="22">
        <f t="shared" si="3"/>
        <v>29.441213357802592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16.333333333333332</v>
      </c>
      <c r="M32" s="12">
        <f t="array" ref="M32">INDEX(L:L,MIN(IF(ISNUMBER(L32:L228),ROW(L32:L228),"")))</f>
        <v>16.333333333333332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674.35421559350573</v>
      </c>
      <c r="S32" s="59">
        <f ca="1">AVERAGE(OFFSET($R$3,0,0,'Données projet'!$E$9+1,1))-AVERAGE(OFFSET($H$3,0,0,'Données projet'!$E$9+1,1))</f>
        <v>156.8752832918446</v>
      </c>
      <c r="T32" s="59">
        <f t="shared" si="34"/>
        <v>378.21132402823275</v>
      </c>
      <c r="U32" s="15">
        <f>IF(ISNA(VLOOKUP(A32,'Données projet'!$A$35:$I$55,3,0)),0,VLOOKUP(A32,'Données projet'!$A$35:$I$55,3,0))</f>
        <v>11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17.016629359288928</v>
      </c>
      <c r="AA32" s="21">
        <f>EXP(-LN(2)/25)*AA31+(1-EXP(-LN(2)/25))/(LN(2)/25)*Calculateur!V32*Calculateur!X32*VLOOKUP('Données projet'!$B$9,Paramètres!$A$1:$I$89,3,0)*0.475*44/12</f>
        <v>10.730687282124448</v>
      </c>
      <c r="AB32" s="21">
        <f>EXP(-LN(2)/2)*AB31+(1-EXP(-LN(2)/2))/(LN(2)/2)*V32*Y32*VLOOKUP('Données projet'!$B$9,Paramètres!$A$1:$I$89,3,0)*0.475*44/12</f>
        <v>0.74377455294959471</v>
      </c>
      <c r="AC32" s="22">
        <f t="shared" si="3"/>
        <v>28.491091194362973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156.8752832918446</v>
      </c>
      <c r="T33" s="59">
        <f t="shared" si="34"/>
        <v>378.21132402823275</v>
      </c>
      <c r="U33" s="15">
        <f>IF(ISNA(VLOOKUP(A33,'Données projet'!$A$35:$I$55,3,0)),0,VLOOKUP(A33,'Données projet'!$A$35:$I$55,3,0))</f>
        <v>12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0.36000000000000004</v>
      </c>
      <c r="X33" s="16">
        <f>IF(ISNA(VLOOKUP(A33,'Données projet'!$A$35:$I$55,6,0)),0%,VLOOKUP(A33,'Données projet'!$A$35:$I$55,6,0)*VLOOKUP('Données projet'!$B$9,Paramètres!$A$1:$I$89,7,0))</f>
        <v>4.9500000000000002E-2</v>
      </c>
      <c r="Y33" s="16">
        <f>IF(ISNA(VLOOKUP(A33,'Données projet'!$A$35:$I$55,7,0)),0%,VLOOKUP(A33,'Données projet'!$A$35:$I$55,7,0))</f>
        <v>0.09</v>
      </c>
      <c r="Z33" s="21">
        <f>EXP(-LN(2)/35)*Z32+(1-EXP(-LN(2)/35))/(LN(2)/35)*V33*W33*VLOOKUP('Données projet'!$B$9,Paramètres!$A$1:$I$89,3,0)*0.475*44/12</f>
        <v>104.92802759048283</v>
      </c>
      <c r="AA33" s="21">
        <f>EXP(-LN(2)/25)*AA32+(1-EXP(-LN(2)/25))/(LN(2)/25)*Calculateur!V33*Calculateur!X33*VLOOKUP('Données projet'!$B$9,Paramètres!$A$1:$I$89,3,0)*0.475*44/12</f>
        <v>22.52318012130474</v>
      </c>
      <c r="AB33" s="21">
        <f>EXP(-LN(2)/2)*AB32+(1-EXP(-LN(2)/2))/(LN(2)/2)*V33*Y33*VLOOKUP('Données projet'!$B$9,Paramètres!$A$1:$I$89,3,0)*0.475*44/12</f>
        <v>19.355381386202843</v>
      </c>
      <c r="AC33" s="22">
        <f t="shared" si="3"/>
        <v>146.80658909799041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156.8752832918446</v>
      </c>
      <c r="T34" s="59">
        <f t="shared" si="34"/>
        <v>378.21132402823275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102.87045296921083</v>
      </c>
      <c r="AA34" s="21">
        <f>EXP(-LN(2)/25)*AA33+(1-EXP(-LN(2)/25))/(LN(2)/25)*Calculateur!V34*Calculateur!X34*VLOOKUP('Données projet'!$B$9,Paramètres!$A$1:$I$89,3,0)*0.475*44/12</f>
        <v>21.907282576445098</v>
      </c>
      <c r="AB34" s="21">
        <f>EXP(-LN(2)/2)*AB33+(1-EXP(-LN(2)/2))/(LN(2)/2)*V34*Y34*VLOOKUP('Données projet'!$B$9,Paramètres!$A$1:$I$89,3,0)*0.475*44/12</f>
        <v>13.68632143063591</v>
      </c>
      <c r="AC34" s="22">
        <f t="shared" si="3"/>
        <v>138.46405697629183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156.8752832918446</v>
      </c>
      <c r="T35" s="59">
        <f t="shared" si="34"/>
        <v>378.21132402823275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100.85322613126539</v>
      </c>
      <c r="AA35" s="21">
        <f>EXP(-LN(2)/25)*AA34+(1-EXP(-LN(2)/25))/(LN(2)/25)*Calculateur!V35*Calculateur!X35*VLOOKUP('Données projet'!$B$9,Paramètres!$A$1:$I$89,3,0)*0.475*44/12</f>
        <v>21.308226782338288</v>
      </c>
      <c r="AB35" s="21">
        <f>EXP(-LN(2)/2)*AB34+(1-EXP(-LN(2)/2))/(LN(2)/2)*V35*Y35*VLOOKUP('Données projet'!$B$9,Paramètres!$A$1:$I$89,3,0)*0.475*44/12</f>
        <v>9.6776906931014235</v>
      </c>
      <c r="AC35" s="22">
        <f t="shared" si="3"/>
        <v>131.83914360670511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156.8752832918446</v>
      </c>
      <c r="T36" s="59">
        <f t="shared" si="34"/>
        <v>378.21132402823275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98.875555881225168</v>
      </c>
      <c r="AA36" s="21">
        <f>EXP(-LN(2)/25)*AA35+(1-EXP(-LN(2)/25))/(LN(2)/25)*Calculateur!V36*Calculateur!X36*VLOOKUP('Données projet'!$B$9,Paramètres!$A$1:$I$89,3,0)*0.475*44/12</f>
        <v>20.7255522004243</v>
      </c>
      <c r="AB36" s="21">
        <f>EXP(-LN(2)/2)*AB35+(1-EXP(-LN(2)/2))/(LN(2)/2)*V36*Y36*VLOOKUP('Données projet'!$B$9,Paramètres!$A$1:$I$89,3,0)*0.475*44/12</f>
        <v>6.8431607153179561</v>
      </c>
      <c r="AC36" s="22">
        <f t="shared" si="3"/>
        <v>126.44426879696742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156.8752832918446</v>
      </c>
      <c r="T37" s="59">
        <f t="shared" si="34"/>
        <v>378.21132402823275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96.936666538528499</v>
      </c>
      <c r="AA37" s="21">
        <f>EXP(-LN(2)/25)*AA36+(1-EXP(-LN(2)/25))/(LN(2)/25)*Calculateur!V37*Calculateur!X37*VLOOKUP('Données projet'!$B$9,Paramètres!$A$1:$I$89,3,0)*0.475*44/12</f>
        <v>20.158810885594274</v>
      </c>
      <c r="AB37" s="21">
        <f>EXP(-LN(2)/2)*AB36+(1-EXP(-LN(2)/2))/(LN(2)/2)*V37*Y37*VLOOKUP('Données projet'!$B$9,Paramètres!$A$1:$I$89,3,0)*0.475*44/12</f>
        <v>4.8388453465507126</v>
      </c>
      <c r="AC37" s="22">
        <f t="shared" si="3"/>
        <v>121.93432277067349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156.8752832918446</v>
      </c>
      <c r="T38" s="59">
        <f t="shared" si="34"/>
        <v>378.21132402823275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95.035797633236385</v>
      </c>
      <c r="AA38" s="21">
        <f>EXP(-LN(2)/25)*AA37+(1-EXP(-LN(2)/25))/(LN(2)/25)*Calculateur!V38*Calculateur!X38*VLOOKUP('Données projet'!$B$9,Paramètres!$A$1:$I$89,3,0)*0.475*44/12</f>
        <v>19.607567141821907</v>
      </c>
      <c r="AB38" s="21">
        <f>EXP(-LN(2)/2)*AB37+(1-EXP(-LN(2)/2))/(LN(2)/2)*V38*Y38*VLOOKUP('Données projet'!$B$9,Paramètres!$A$1:$I$89,3,0)*0.475*44/12</f>
        <v>3.4215803576589785</v>
      </c>
      <c r="AC38" s="22">
        <f t="shared" si="3"/>
        <v>118.06494513271727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156.8752832918446</v>
      </c>
      <c r="T39" s="59">
        <f t="shared" si="34"/>
        <v>378.21132402823275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93.172203607761503</v>
      </c>
      <c r="AA39" s="21">
        <f>EXP(-LN(2)/25)*AA38+(1-EXP(-LN(2)/25))/(LN(2)/25)*Calculateur!V39*Calculateur!X39*VLOOKUP('Données projet'!$B$9,Paramètres!$A$1:$I$89,3,0)*0.475*44/12</f>
        <v>19.071397187211645</v>
      </c>
      <c r="AB39" s="21">
        <f>EXP(-LN(2)/2)*AB38+(1-EXP(-LN(2)/2))/(LN(2)/2)*V39*Y39*VLOOKUP('Données projet'!$B$9,Paramètres!$A$1:$I$89,3,0)*0.475*44/12</f>
        <v>2.4194226732753563</v>
      </c>
      <c r="AC39" s="22">
        <f t="shared" si="3"/>
        <v>114.6630234682485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156.8752832918446</v>
      </c>
      <c r="T40" s="59">
        <f t="shared" si="34"/>
        <v>378.21132402823275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91.345153524446062</v>
      </c>
      <c r="AA40" s="21">
        <f>EXP(-LN(2)/25)*AA39+(1-EXP(-LN(2)/25))/(LN(2)/25)*Calculateur!V40*Calculateur!X40*VLOOKUP('Données projet'!$B$9,Paramètres!$A$1:$I$89,3,0)*0.475*44/12</f>
        <v>18.549888828206154</v>
      </c>
      <c r="AB40" s="21">
        <f>EXP(-LN(2)/2)*AB39+(1-EXP(-LN(2)/2))/(LN(2)/2)*V40*Y40*VLOOKUP('Données projet'!$B$9,Paramètres!$A$1:$I$89,3,0)*0.475*44/12</f>
        <v>1.7107901788294892</v>
      </c>
      <c r="AC40" s="22">
        <f t="shared" si="3"/>
        <v>111.6058325314817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156.8752832918446</v>
      </c>
      <c r="T41" s="59">
        <f t="shared" si="34"/>
        <v>378.21132402823275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89.553930778873919</v>
      </c>
      <c r="AA41" s="21">
        <f>EXP(-LN(2)/25)*AA40+(1-EXP(-LN(2)/25))/(LN(2)/25)*Calculateur!V41*Calculateur!X41*VLOOKUP('Données projet'!$B$9,Paramètres!$A$1:$I$89,3,0)*0.475*44/12</f>
        <v>18.0426411427026</v>
      </c>
      <c r="AB41" s="21">
        <f>EXP(-LN(2)/2)*AB40+(1-EXP(-LN(2)/2))/(LN(2)/2)*V41*Y41*VLOOKUP('Données projet'!$B$9,Paramètres!$A$1:$I$89,3,0)*0.475*44/12</f>
        <v>1.2097113366376782</v>
      </c>
      <c r="AC41" s="22">
        <f t="shared" si="3"/>
        <v>108.80628325821421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156.8752832918446</v>
      </c>
      <c r="T42" s="59">
        <f t="shared" si="34"/>
        <v>378.21132402823275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87.797832818804451</v>
      </c>
      <c r="AA42" s="21">
        <f>EXP(-LN(2)/25)*AA41+(1-EXP(-LN(2)/25))/(LN(2)/25)*Calculateur!V42*Calculateur!X42*VLOOKUP('Données projet'!$B$9,Paramètres!$A$1:$I$89,3,0)*0.475*44/12</f>
        <v>17.549264171834135</v>
      </c>
      <c r="AB42" s="21">
        <f>EXP(-LN(2)/2)*AB41+(1-EXP(-LN(2)/2))/(LN(2)/2)*V42*Y42*VLOOKUP('Données projet'!$B$9,Paramètres!$A$1:$I$89,3,0)*0.475*44/12</f>
        <v>0.85539508941474462</v>
      </c>
      <c r="AC42" s="22">
        <f t="shared" si="3"/>
        <v>106.20249208005333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156.8752832918446</v>
      </c>
      <c r="T43" s="59">
        <f t="shared" si="34"/>
        <v>378.21132402823275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86.07617086861795</v>
      </c>
      <c r="AA43" s="21">
        <f>EXP(-LN(2)/25)*AA42+(1-EXP(-LN(2)/25))/(LN(2)/25)*Calculateur!V43*Calculateur!X43*VLOOKUP('Données projet'!$B$9,Paramètres!$A$1:$I$89,3,0)*0.475*44/12</f>
        <v>17.069378620179638</v>
      </c>
      <c r="AB43" s="21">
        <f>EXP(-LN(2)/2)*AB42+(1-EXP(-LN(2)/2))/(LN(2)/2)*V43*Y43*VLOOKUP('Données projet'!$B$9,Paramètres!$A$1:$I$89,3,0)*0.475*44/12</f>
        <v>0.60485566831883908</v>
      </c>
      <c r="AC43" s="22">
        <f t="shared" si="3"/>
        <v>103.75040515711642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156.8752832918446</v>
      </c>
      <c r="T44" s="59">
        <f t="shared" si="34"/>
        <v>378.21132402823275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84.388269659164507</v>
      </c>
      <c r="AA44" s="21">
        <f>EXP(-LN(2)/25)*AA43+(1-EXP(-LN(2)/25))/(LN(2)/25)*Calculateur!V44*Calculateur!X44*VLOOKUP('Données projet'!$B$9,Paramètres!$A$1:$I$89,3,0)*0.475*44/12</f>
        <v>16.602615564171217</v>
      </c>
      <c r="AB44" s="21">
        <f>EXP(-LN(2)/2)*AB43+(1-EXP(-LN(2)/2))/(LN(2)/2)*V44*Y44*VLOOKUP('Données projet'!$B$9,Paramètres!$A$1:$I$89,3,0)*0.475*44/12</f>
        <v>0.42769754470737231</v>
      </c>
      <c r="AC44" s="22">
        <f t="shared" si="3"/>
        <v>101.41858276804309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156.8752832918446</v>
      </c>
      <c r="T45" s="59">
        <f t="shared" si="34"/>
        <v>378.21132402823275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82.733467162910372</v>
      </c>
      <c r="AA45" s="21">
        <f>EXP(-LN(2)/25)*AA44+(1-EXP(-LN(2)/25))/(LN(2)/25)*Calculateur!V45*Calculateur!X45*VLOOKUP('Données projet'!$B$9,Paramètres!$A$1:$I$89,3,0)*0.475*44/12</f>
        <v>16.148616168475346</v>
      </c>
      <c r="AB45" s="21">
        <f>EXP(-LN(2)/2)*AB44+(1-EXP(-LN(2)/2))/(LN(2)/2)*V45*Y45*VLOOKUP('Données projet'!$B$9,Paramètres!$A$1:$I$89,3,0)*0.475*44/12</f>
        <v>0.30242783415941954</v>
      </c>
      <c r="AC45" s="22">
        <f t="shared" si="3"/>
        <v>99.184511165545132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156.8752832918446</v>
      </c>
      <c r="T46" s="59">
        <f t="shared" si="34"/>
        <v>378.21132402823275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81.111114334277914</v>
      </c>
      <c r="AA46" s="21">
        <f>EXP(-LN(2)/25)*AA45+(1-EXP(-LN(2)/25))/(LN(2)/25)*Calculateur!V46*Calculateur!X46*VLOOKUP('Données projet'!$B$9,Paramètres!$A$1:$I$89,3,0)*0.475*44/12</f>
        <v>15.707031410129572</v>
      </c>
      <c r="AB46" s="21">
        <f>EXP(-LN(2)/2)*AB45+(1-EXP(-LN(2)/2))/(LN(2)/2)*V46*Y46*VLOOKUP('Données projet'!$B$9,Paramètres!$A$1:$I$89,3,0)*0.475*44/12</f>
        <v>0.21384877235368616</v>
      </c>
      <c r="AC46" s="22">
        <f t="shared" si="3"/>
        <v>97.031994516761173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156.8752832918446</v>
      </c>
      <c r="T47" s="59">
        <f t="shared" si="34"/>
        <v>378.21132402823275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79.520574855077427</v>
      </c>
      <c r="AA47" s="21">
        <f>EXP(-LN(2)/25)*AA46+(1-EXP(-LN(2)/25))/(LN(2)/25)*Calculateur!V47*Calculateur!X47*VLOOKUP('Données projet'!$B$9,Paramètres!$A$1:$I$89,3,0)*0.475*44/12</f>
        <v>15.277521810222696</v>
      </c>
      <c r="AB47" s="21">
        <f>EXP(-LN(2)/2)*AB46+(1-EXP(-LN(2)/2))/(LN(2)/2)*V47*Y47*VLOOKUP('Données projet'!$B$9,Paramètres!$A$1:$I$89,3,0)*0.475*44/12</f>
        <v>0.15121391707970977</v>
      </c>
      <c r="AC47" s="22">
        <f t="shared" si="3"/>
        <v>94.949310582379837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156.8752832918446</v>
      </c>
      <c r="T48" s="59">
        <f t="shared" si="34"/>
        <v>378.21132402823275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77.961224884930772</v>
      </c>
      <c r="AA48" s="21">
        <f>EXP(-LN(2)/25)*AA47+(1-EXP(-LN(2)/25))/(LN(2)/25)*Calculateur!V48*Calculateur!X48*VLOOKUP('Données projet'!$B$9,Paramètres!$A$1:$I$89,3,0)*0.475*44/12</f>
        <v>14.859757172912202</v>
      </c>
      <c r="AB48" s="21">
        <f>EXP(-LN(2)/2)*AB47+(1-EXP(-LN(2)/2))/(LN(2)/2)*V48*Y48*VLOOKUP('Données projet'!$B$9,Paramètres!$A$1:$I$89,3,0)*0.475*44/12</f>
        <v>0.10692438617684308</v>
      </c>
      <c r="AC48" s="22">
        <f t="shared" si="3"/>
        <v>92.927906444019811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156.8752832918446</v>
      </c>
      <c r="T49" s="59">
        <f t="shared" si="34"/>
        <v>378.21132402823275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76.432452816589119</v>
      </c>
      <c r="AA49" s="21">
        <f>EXP(-LN(2)/25)*AA48+(1-EXP(-LN(2)/25))/(LN(2)/25)*Calculateur!V49*Calculateur!X49*VLOOKUP('Données projet'!$B$9,Paramètres!$A$1:$I$89,3,0)*0.475*44/12</f>
        <v>14.45341633157825</v>
      </c>
      <c r="AB49" s="21">
        <f>EXP(-LN(2)/2)*AB48+(1-EXP(-LN(2)/2))/(LN(2)/2)*V49*Y49*VLOOKUP('Données projet'!$B$9,Paramètres!$A$1:$I$89,3,0)*0.475*44/12</f>
        <v>7.5606958539854885E-2</v>
      </c>
      <c r="AC49" s="22">
        <f t="shared" si="3"/>
        <v>90.961476106707224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156.8752832918446</v>
      </c>
      <c r="T50" s="59">
        <f t="shared" si="34"/>
        <v>378.21132402823275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74.933659036048766</v>
      </c>
      <c r="AA50" s="21">
        <f>EXP(-LN(2)/25)*AA49+(1-EXP(-LN(2)/25))/(LN(2)/25)*Calculateur!V50*Calculateur!X50*VLOOKUP('Données projet'!$B$9,Paramètres!$A$1:$I$89,3,0)*0.475*44/12</f>
        <v>14.058186901919111</v>
      </c>
      <c r="AB50" s="21">
        <f>EXP(-LN(2)/2)*AB49+(1-EXP(-LN(2)/2))/(LN(2)/2)*V50*Y50*VLOOKUP('Données projet'!$B$9,Paramètres!$A$1:$I$89,3,0)*0.475*44/12</f>
        <v>5.3462193088421539E-2</v>
      </c>
      <c r="AC50" s="22">
        <f t="shared" si="3"/>
        <v>89.045308131056302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156.8752832918446</v>
      </c>
      <c r="T51" s="59">
        <f t="shared" si="34"/>
        <v>378.21132402823275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73.464255687370866</v>
      </c>
      <c r="AA51" s="21">
        <f>EXP(-LN(2)/25)*AA50+(1-EXP(-LN(2)/25))/(LN(2)/25)*Calculateur!V51*Calculateur!X51*VLOOKUP('Données projet'!$B$9,Paramètres!$A$1:$I$89,3,0)*0.475*44/12</f>
        <v>13.673765041798214</v>
      </c>
      <c r="AB51" s="21">
        <f>EXP(-LN(2)/2)*AB50+(1-EXP(-LN(2)/2))/(LN(2)/2)*V51*Y51*VLOOKUP('Données projet'!$B$9,Paramètres!$A$1:$I$89,3,0)*0.475*44/12</f>
        <v>3.7803479269927442E-2</v>
      </c>
      <c r="AC51" s="22">
        <f t="shared" si="3"/>
        <v>87.17582420843901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156.8752832918446</v>
      </c>
      <c r="T52" s="59">
        <f t="shared" si="34"/>
        <v>378.21132402823275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72.023666442112997</v>
      </c>
      <c r="AA52" s="21">
        <f>EXP(-LN(2)/25)*AA51+(1-EXP(-LN(2)/25))/(LN(2)/25)*Calculateur!V52*Calculateur!X52*VLOOKUP('Données projet'!$B$9,Paramètres!$A$1:$I$89,3,0)*0.475*44/12</f>
        <v>13.299855217658191</v>
      </c>
      <c r="AB52" s="21">
        <f>EXP(-LN(2)/2)*AB51+(1-EXP(-LN(2)/2))/(LN(2)/2)*V52*Y52*VLOOKUP('Données projet'!$B$9,Paramètres!$A$1:$I$89,3,0)*0.475*44/12</f>
        <v>2.673109654421077E-2</v>
      </c>
      <c r="AC52" s="22">
        <f t="shared" si="3"/>
        <v>85.350252756315399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156.8752832918446</v>
      </c>
      <c r="T53" s="59">
        <f t="shared" si="34"/>
        <v>378.21132402823275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70.611326273281961</v>
      </c>
      <c r="AA53" s="21">
        <f>EXP(-LN(2)/25)*AA52+(1-EXP(-LN(2)/25))/(LN(2)/25)*Calculateur!V53*Calculateur!X53*VLOOKUP('Données projet'!$B$9,Paramètres!$A$1:$I$89,3,0)*0.475*44/12</f>
        <v>12.93616997732234</v>
      </c>
      <c r="AB53" s="21">
        <f>EXP(-LN(2)/2)*AB52+(1-EXP(-LN(2)/2))/(LN(2)/2)*V53*Y53*VLOOKUP('Données projet'!$B$9,Paramètres!$A$1:$I$89,3,0)*0.475*44/12</f>
        <v>1.8901739634963721E-2</v>
      </c>
      <c r="AC53" s="22">
        <f t="shared" si="3"/>
        <v>83.566397990239267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156.8752832918446</v>
      </c>
      <c r="T54" s="59">
        <f t="shared" si="34"/>
        <v>378.21132402823275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69.226681233719248</v>
      </c>
      <c r="AA54" s="21">
        <f>EXP(-LN(2)/25)*AA53+(1-EXP(-LN(2)/25))/(LN(2)/25)*Calculateur!V54*Calculateur!X54*VLOOKUP('Données projet'!$B$9,Paramètres!$A$1:$I$89,3,0)*0.475*44/12</f>
        <v>12.582429729008847</v>
      </c>
      <c r="AB54" s="21">
        <f>EXP(-LN(2)/2)*AB53+(1-EXP(-LN(2)/2))/(LN(2)/2)*V54*Y54*VLOOKUP('Données projet'!$B$9,Paramètres!$A$1:$I$89,3,0)*0.475*44/12</f>
        <v>1.3365548272105385E-2</v>
      </c>
      <c r="AC54" s="22">
        <f t="shared" si="3"/>
        <v>81.822476511000204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156.8752832918446</v>
      </c>
      <c r="T55" s="59">
        <f t="shared" si="34"/>
        <v>378.21132402823275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67.86918823883228</v>
      </c>
      <c r="AA55" s="21">
        <f>EXP(-LN(2)/25)*AA54+(1-EXP(-LN(2)/25))/(LN(2)/25)*Calculateur!V55*Calculateur!X55*VLOOKUP('Données projet'!$B$9,Paramètres!$A$1:$I$89,3,0)*0.475*44/12</f>
        <v>12.238362526387878</v>
      </c>
      <c r="AB55" s="21">
        <f>EXP(-LN(2)/2)*AB54+(1-EXP(-LN(2)/2))/(LN(2)/2)*V55*Y55*VLOOKUP('Données projet'!$B$9,Paramètres!$A$1:$I$89,3,0)*0.475*44/12</f>
        <v>9.4508698174818606E-3</v>
      </c>
      <c r="AC55" s="22">
        <f t="shared" si="3"/>
        <v>80.117001635037639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156.8752832918446</v>
      </c>
      <c r="T56" s="59">
        <f t="shared" si="34"/>
        <v>378.21132402823275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66.538314853586073</v>
      </c>
      <c r="AA56" s="21">
        <f>EXP(-LN(2)/25)*AA55+(1-EXP(-LN(2)/25))/(LN(2)/25)*Calculateur!V56*Calculateur!X56*VLOOKUP('Données projet'!$B$9,Paramètres!$A$1:$I$89,3,0)*0.475*44/12</f>
        <v>11.903703859516288</v>
      </c>
      <c r="AB56" s="21">
        <f>EXP(-LN(2)/2)*AB55+(1-EXP(-LN(2)/2))/(LN(2)/2)*V56*Y56*VLOOKUP('Données projet'!$B$9,Paramètres!$A$1:$I$89,3,0)*0.475*44/12</f>
        <v>6.6827741360526924E-3</v>
      </c>
      <c r="AC56" s="22">
        <f t="shared" si="3"/>
        <v>78.448701487238409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156.8752832918446</v>
      </c>
      <c r="T57" s="59">
        <f t="shared" si="34"/>
        <v>378.21132402823275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65.233539083671943</v>
      </c>
      <c r="AA57" s="21">
        <f>EXP(-LN(2)/25)*AA56+(1-EXP(-LN(2)/25))/(LN(2)/25)*Calculateur!V57*Calculateur!X57*VLOOKUP('Données projet'!$B$9,Paramètres!$A$1:$I$89,3,0)*0.475*44/12</f>
        <v>11.578196451489235</v>
      </c>
      <c r="AB57" s="21">
        <f>EXP(-LN(2)/2)*AB56+(1-EXP(-LN(2)/2))/(LN(2)/2)*V57*Y57*VLOOKUP('Données projet'!$B$9,Paramètres!$A$1:$I$89,3,0)*0.475*44/12</f>
        <v>4.7254349087409303E-3</v>
      </c>
      <c r="AC57" s="22">
        <f t="shared" si="3"/>
        <v>76.816460970069912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156.8752832918446</v>
      </c>
      <c r="T58" s="59">
        <f t="shared" si="34"/>
        <v>378.21132402823275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63.954349170771188</v>
      </c>
      <c r="AA58" s="21">
        <f>EXP(-LN(2)/25)*AA57+(1-EXP(-LN(2)/25))/(LN(2)/25)*Calculateur!V58*Calculateur!X58*VLOOKUP('Données projet'!$B$9,Paramètres!$A$1:$I$89,3,0)*0.475*44/12</f>
        <v>11.261590060652374</v>
      </c>
      <c r="AB58" s="21">
        <f>EXP(-LN(2)/2)*AB57+(1-EXP(-LN(2)/2))/(LN(2)/2)*V58*Y58*VLOOKUP('Données projet'!$B$9,Paramètres!$A$1:$I$89,3,0)*0.475*44/12</f>
        <v>3.3413870680263462E-3</v>
      </c>
      <c r="AC58" s="22">
        <f t="shared" si="3"/>
        <v>75.219280618491595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156.8752832918446</v>
      </c>
      <c r="T59" s="59">
        <f t="shared" si="34"/>
        <v>378.21132402823275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62.70024339183361</v>
      </c>
      <c r="AA59" s="21">
        <f>EXP(-LN(2)/25)*AA58+(1-EXP(-LN(2)/25))/(LN(2)/25)*Calculateur!V59*Calculateur!X59*VLOOKUP('Données projet'!$B$9,Paramètres!$A$1:$I$89,3,0)*0.475*44/12</f>
        <v>10.953641288222553</v>
      </c>
      <c r="AB59" s="21">
        <f>EXP(-LN(2)/2)*AB58+(1-EXP(-LN(2)/2))/(LN(2)/2)*V59*Y59*VLOOKUP('Données projet'!$B$9,Paramètres!$A$1:$I$89,3,0)*0.475*44/12</f>
        <v>2.3627174543704652E-3</v>
      </c>
      <c r="AC59" s="22">
        <f t="shared" si="3"/>
        <v>73.656247397510541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156.8752832918446</v>
      </c>
      <c r="T60" s="59">
        <f t="shared" si="34"/>
        <v>378.21132402823275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61.470729862292004</v>
      </c>
      <c r="AA60" s="21">
        <f>EXP(-LN(2)/25)*AA59+(1-EXP(-LN(2)/25))/(LN(2)/25)*Calculateur!V60*Calculateur!X60*VLOOKUP('Données projet'!$B$9,Paramètres!$A$1:$I$89,3,0)*0.475*44/12</f>
        <v>10.654113391169146</v>
      </c>
      <c r="AB60" s="21">
        <f>EXP(-LN(2)/2)*AB59+(1-EXP(-LN(2)/2))/(LN(2)/2)*V60*Y60*VLOOKUP('Données projet'!$B$9,Paramètres!$A$1:$I$89,3,0)*0.475*44/12</f>
        <v>1.6706935340131731E-3</v>
      </c>
      <c r="AC60" s="22">
        <f t="shared" si="3"/>
        <v>72.126513946995161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156.8752832918446</v>
      </c>
      <c r="T61" s="59">
        <f t="shared" si="34"/>
        <v>378.21132402823275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60.265326343135506</v>
      </c>
      <c r="AA61" s="21">
        <f>EXP(-LN(2)/25)*AA60+(1-EXP(-LN(2)/25))/(LN(2)/25)*Calculateur!V61*Calculateur!X61*VLOOKUP('Données projet'!$B$9,Paramètres!$A$1:$I$89,3,0)*0.475*44/12</f>
        <v>10.362776100212152</v>
      </c>
      <c r="AB61" s="21">
        <f>EXP(-LN(2)/2)*AB60+(1-EXP(-LN(2)/2))/(LN(2)/2)*V61*Y61*VLOOKUP('Données projet'!$B$9,Paramètres!$A$1:$I$89,3,0)*0.475*44/12</f>
        <v>1.1813587271852326E-3</v>
      </c>
      <c r="AC61" s="22">
        <f t="shared" si="3"/>
        <v>70.629283802074838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156.8752832918446</v>
      </c>
      <c r="T62" s="59">
        <f t="shared" si="34"/>
        <v>378.21132402823275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59.083560051766113</v>
      </c>
      <c r="AA62" s="21">
        <f>EXP(-LN(2)/25)*AA61+(1-EXP(-LN(2)/25))/(LN(2)/25)*Calculateur!V62*Calculateur!X62*VLOOKUP('Données projet'!$B$9,Paramètres!$A$1:$I$89,3,0)*0.475*44/12</f>
        <v>10.079405442797139</v>
      </c>
      <c r="AB62" s="21">
        <f>EXP(-LN(2)/2)*AB61+(1-EXP(-LN(2)/2))/(LN(2)/2)*V62*Y62*VLOOKUP('Données projet'!$B$9,Paramètres!$A$1:$I$89,3,0)*0.475*44/12</f>
        <v>8.3534676700658655E-4</v>
      </c>
      <c r="AC62" s="22">
        <f t="shared" si="3"/>
        <v>69.163800841330257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156.8752832918446</v>
      </c>
      <c r="T63" s="59">
        <f t="shared" si="34"/>
        <v>378.21132402823275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57.924967476564213</v>
      </c>
      <c r="AA63" s="21">
        <f>EXP(-LN(2)/25)*AA62+(1-EXP(-LN(2)/25))/(LN(2)/25)*Calculateur!V63*Calculateur!X63*VLOOKUP('Données projet'!$B$9,Paramètres!$A$1:$I$89,3,0)*0.475*44/12</f>
        <v>9.8037835709109551</v>
      </c>
      <c r="AB63" s="21">
        <f>EXP(-LN(2)/2)*AB62+(1-EXP(-LN(2)/2))/(LN(2)/2)*V63*Y63*VLOOKUP('Données projet'!$B$9,Paramètres!$A$1:$I$89,3,0)*0.475*44/12</f>
        <v>5.9067936359261629E-4</v>
      </c>
      <c r="AC63" s="22">
        <f t="shared" si="3"/>
        <v>67.729341726838769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156.8752832918446</v>
      </c>
      <c r="T64" s="59">
        <f t="shared" si="34"/>
        <v>378.21132402823275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56.789094195090328</v>
      </c>
      <c r="AA64" s="21">
        <f>EXP(-LN(2)/25)*AA63+(1-EXP(-LN(2)/25))/(LN(2)/25)*Calculateur!V64*Calculateur!X64*VLOOKUP('Données projet'!$B$9,Paramètres!$A$1:$I$89,3,0)*0.475*44/12</f>
        <v>9.5356985936058241</v>
      </c>
      <c r="AB64" s="21">
        <f>EXP(-LN(2)/2)*AB63+(1-EXP(-LN(2)/2))/(LN(2)/2)*V64*Y64*VLOOKUP('Données projet'!$B$9,Paramètres!$A$1:$I$89,3,0)*0.475*44/12</f>
        <v>4.1767338350329327E-4</v>
      </c>
      <c r="AC64" s="22">
        <f t="shared" si="3"/>
        <v>66.325210462079667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156.8752832918446</v>
      </c>
      <c r="T65" s="59">
        <f t="shared" si="34"/>
        <v>378.21132402823275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55.675494695851853</v>
      </c>
      <c r="AA65" s="21">
        <f>EXP(-LN(2)/25)*AA64+(1-EXP(-LN(2)/25))/(LN(2)/25)*Calculateur!V65*Calculateur!X65*VLOOKUP('Données projet'!$B$9,Paramètres!$A$1:$I$89,3,0)*0.475*44/12</f>
        <v>9.2749444141030786</v>
      </c>
      <c r="AB65" s="21">
        <f>EXP(-LN(2)/2)*AB64+(1-EXP(-LN(2)/2))/(LN(2)/2)*V65*Y65*VLOOKUP('Données projet'!$B$9,Paramètres!$A$1:$I$89,3,0)*0.475*44/12</f>
        <v>2.9533968179630814E-4</v>
      </c>
      <c r="AC65" s="22">
        <f t="shared" si="3"/>
        <v>64.950734449636727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156.8752832918446</v>
      </c>
      <c r="T66" s="59">
        <f t="shared" si="34"/>
        <v>378.21132402823275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54.583732203564821</v>
      </c>
      <c r="AA66" s="21">
        <f>EXP(-LN(2)/25)*AA65+(1-EXP(-LN(2)/25))/(LN(2)/25)*Calculateur!V66*Calculateur!X66*VLOOKUP('Données projet'!$B$9,Paramètres!$A$1:$I$89,3,0)*0.475*44/12</f>
        <v>9.0213205713513016</v>
      </c>
      <c r="AB66" s="21">
        <f>EXP(-LN(2)/2)*AB65+(1-EXP(-LN(2)/2))/(LN(2)/2)*V66*Y66*VLOOKUP('Données projet'!$B$9,Paramètres!$A$1:$I$89,3,0)*0.475*44/12</f>
        <v>2.0883669175164664E-4</v>
      </c>
      <c r="AC66" s="22">
        <f t="shared" si="3"/>
        <v>63.60526161160788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156.8752832918446</v>
      </c>
      <c r="T67" s="59">
        <f t="shared" si="34"/>
        <v>378.21132402823275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53.51337850784217</v>
      </c>
      <c r="AA67" s="21">
        <f>EXP(-LN(2)/25)*AA66+(1-EXP(-LN(2)/25))/(LN(2)/25)*Calculateur!V67*Calculateur!X67*VLOOKUP('Données projet'!$B$9,Paramètres!$A$1:$I$89,3,0)*0.475*44/12</f>
        <v>8.7746320859170694</v>
      </c>
      <c r="AB67" s="21">
        <f>EXP(-LN(2)/2)*AB66+(1-EXP(-LN(2)/2))/(LN(2)/2)*V67*Y67*VLOOKUP('Données projet'!$B$9,Paramètres!$A$1:$I$89,3,0)*0.475*44/12</f>
        <v>1.4766984089815407E-4</v>
      </c>
      <c r="AC67" s="22">
        <f t="shared" si="3"/>
        <v>62.288158263600138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156.8752832918446</v>
      </c>
      <c r="T68" s="59">
        <f t="shared" si="34"/>
        <v>378.21132402823275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52.46401379524135</v>
      </c>
      <c r="AA68" s="21">
        <f>EXP(-LN(2)/25)*AA67+(1-EXP(-LN(2)/25))/(LN(2)/25)*Calculateur!V68*Calculateur!X68*VLOOKUP('Données projet'!$B$9,Paramètres!$A$1:$I$89,3,0)*0.475*44/12</f>
        <v>8.5346893100898207</v>
      </c>
      <c r="AB68" s="21">
        <f>EXP(-LN(2)/2)*AB67+(1-EXP(-LN(2)/2))/(LN(2)/2)*V68*Y68*VLOOKUP('Données projet'!$B$9,Paramètres!$A$1:$I$89,3,0)*0.475*44/12</f>
        <v>1.0441834587582332E-4</v>
      </c>
      <c r="AC68" s="22">
        <f t="shared" ref="AC68:AC131" si="57">SUM(Z68:AB68)</f>
        <v>60.998807523677051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156.8752832918446</v>
      </c>
      <c r="T69" s="59">
        <f t="shared" ref="T69:T132" si="88">$T$3</f>
        <v>378.21132402823275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51.435226484605359</v>
      </c>
      <c r="AA69" s="21">
        <f>EXP(-LN(2)/25)*AA68+(1-EXP(-LN(2)/25))/(LN(2)/25)*Calculateur!V69*Calculateur!X69*VLOOKUP('Données projet'!$B$9,Paramètres!$A$1:$I$89,3,0)*0.475*44/12</f>
        <v>8.30130778208561</v>
      </c>
      <c r="AB69" s="21">
        <f>EXP(-LN(2)/2)*AB68+(1-EXP(-LN(2)/2))/(LN(2)/2)*V69*Y69*VLOOKUP('Données projet'!$B$9,Paramètres!$A$1:$I$89,3,0)*0.475*44/12</f>
        <v>7.3834920449077036E-5</v>
      </c>
      <c r="AC69" s="22">
        <f t="shared" si="57"/>
        <v>59.736608101611417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156.8752832918446</v>
      </c>
      <c r="T70" s="59">
        <f t="shared" si="88"/>
        <v>378.21132402823275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50.426613065632637</v>
      </c>
      <c r="AA70" s="21">
        <f>EXP(-LN(2)/25)*AA69+(1-EXP(-LN(2)/25))/(LN(2)/25)*Calculateur!V70*Calculateur!X70*VLOOKUP('Données projet'!$B$9,Paramètres!$A$1:$I$89,3,0)*0.475*44/12</f>
        <v>8.0743080842376749</v>
      </c>
      <c r="AB70" s="21">
        <f>EXP(-LN(2)/2)*AB69+(1-EXP(-LN(2)/2))/(LN(2)/2)*V70*Y70*VLOOKUP('Données projet'!$B$9,Paramètres!$A$1:$I$89,3,0)*0.475*44/12</f>
        <v>5.2209172937911659E-5</v>
      </c>
      <c r="AC70" s="22">
        <f t="shared" si="57"/>
        <v>58.500973359043243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156.8752832918446</v>
      </c>
      <c r="T71" s="59">
        <f t="shared" si="88"/>
        <v>378.21132402823275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49.437777940612527</v>
      </c>
      <c r="AA71" s="21">
        <f>EXP(-LN(2)/25)*AA70+(1-EXP(-LN(2)/25))/(LN(2)/25)*Calculateur!V71*Calculateur!X71*VLOOKUP('Données projet'!$B$9,Paramètres!$A$1:$I$89,3,0)*0.475*44/12</f>
        <v>7.8535157050647877</v>
      </c>
      <c r="AB71" s="21">
        <f>EXP(-LN(2)/2)*AB70+(1-EXP(-LN(2)/2))/(LN(2)/2)*V71*Y71*VLOOKUP('Données projet'!$B$9,Paramètres!$A$1:$I$89,3,0)*0.475*44/12</f>
        <v>3.6917460224538518E-5</v>
      </c>
      <c r="AC71" s="22">
        <f t="shared" si="57"/>
        <v>57.291330563137535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156.8752832918446</v>
      </c>
      <c r="T72" s="59">
        <f t="shared" si="88"/>
        <v>378.21132402823275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48.468333269264193</v>
      </c>
      <c r="AA72" s="21">
        <f>EXP(-LN(2)/25)*AA71+(1-EXP(-LN(2)/25))/(LN(2)/25)*Calculateur!V72*Calculateur!X72*VLOOKUP('Données projet'!$B$9,Paramètres!$A$1:$I$89,3,0)*0.475*44/12</f>
        <v>7.6387609051113499</v>
      </c>
      <c r="AB72" s="21">
        <f>EXP(-LN(2)/2)*AB71+(1-EXP(-LN(2)/2))/(LN(2)/2)*V72*Y72*VLOOKUP('Données projet'!$B$9,Paramètres!$A$1:$I$89,3,0)*0.475*44/12</f>
        <v>2.610458646895583E-5</v>
      </c>
      <c r="AC72" s="22">
        <f t="shared" si="57"/>
        <v>56.107120278962007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156.8752832918446</v>
      </c>
      <c r="T73" s="59">
        <f t="shared" si="88"/>
        <v>378.21132402823275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47.517898816618136</v>
      </c>
      <c r="AA73" s="21">
        <f>EXP(-LN(2)/25)*AA72+(1-EXP(-LN(2)/25))/(LN(2)/25)*Calculateur!V73*Calculateur!X73*VLOOKUP('Données projet'!$B$9,Paramètres!$A$1:$I$89,3,0)*0.475*44/12</f>
        <v>7.4298785864561028</v>
      </c>
      <c r="AB73" s="21">
        <f>EXP(-LN(2)/2)*AB72+(1-EXP(-LN(2)/2))/(LN(2)/2)*V73*Y73*VLOOKUP('Données projet'!$B$9,Paramètres!$A$1:$I$89,3,0)*0.475*44/12</f>
        <v>1.8458730112269259E-5</v>
      </c>
      <c r="AC73" s="22">
        <f t="shared" si="57"/>
        <v>54.947795861804352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156.8752832918446</v>
      </c>
      <c r="T74" s="59">
        <f t="shared" si="88"/>
        <v>378.21132402823275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46.586101803880695</v>
      </c>
      <c r="AA74" s="21">
        <f>EXP(-LN(2)/25)*AA73+(1-EXP(-LN(2)/25))/(LN(2)/25)*Calculateur!V74*Calculateur!X74*VLOOKUP('Données projet'!$B$9,Paramètres!$A$1:$I$89,3,0)*0.475*44/12</f>
        <v>7.2267081657891268</v>
      </c>
      <c r="AB74" s="21">
        <f>EXP(-LN(2)/2)*AB73+(1-EXP(-LN(2)/2))/(LN(2)/2)*V74*Y74*VLOOKUP('Données projet'!$B$9,Paramètres!$A$1:$I$89,3,0)*0.475*44/12</f>
        <v>1.3052293234477915E-5</v>
      </c>
      <c r="AC74" s="22">
        <f t="shared" si="57"/>
        <v>53.812823021963055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156.8752832918446</v>
      </c>
      <c r="T75" s="59">
        <f t="shared" si="88"/>
        <v>378.21132402823275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45.672576762222974</v>
      </c>
      <c r="AA75" s="21">
        <f>EXP(-LN(2)/25)*AA74+(1-EXP(-LN(2)/25))/(LN(2)/25)*Calculateur!V75*Calculateur!X75*VLOOKUP('Données projet'!$B$9,Paramètres!$A$1:$I$89,3,0)*0.475*44/12</f>
        <v>7.0290934509595573</v>
      </c>
      <c r="AB75" s="21">
        <f>EXP(-LN(2)/2)*AB74+(1-EXP(-LN(2)/2))/(LN(2)/2)*V75*Y75*VLOOKUP('Données projet'!$B$9,Paramètres!$A$1:$I$89,3,0)*0.475*44/12</f>
        <v>9.2293650561346295E-6</v>
      </c>
      <c r="AC75" s="22">
        <f t="shared" si="57"/>
        <v>52.701679442547587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156.8752832918446</v>
      </c>
      <c r="T76" s="59">
        <f t="shared" si="88"/>
        <v>378.21132402823275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44.776965389436903</v>
      </c>
      <c r="AA76" s="21">
        <f>EXP(-LN(2)/25)*AA75+(1-EXP(-LN(2)/25))/(LN(2)/25)*Calculateur!V76*Calculateur!X76*VLOOKUP('Données projet'!$B$9,Paramètres!$A$1:$I$89,3,0)*0.475*44/12</f>
        <v>6.8368825208991089</v>
      </c>
      <c r="AB76" s="21">
        <f>EXP(-LN(2)/2)*AB75+(1-EXP(-LN(2)/2))/(LN(2)/2)*V76*Y76*VLOOKUP('Données projet'!$B$9,Paramètres!$A$1:$I$89,3,0)*0.475*44/12</f>
        <v>6.5261466172389574E-6</v>
      </c>
      <c r="AC76" s="22">
        <f t="shared" si="57"/>
        <v>51.613854436482633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156.8752832918446</v>
      </c>
      <c r="T77" s="59">
        <f t="shared" si="88"/>
        <v>378.21132402823275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43.898916409402169</v>
      </c>
      <c r="AA77" s="21">
        <f>EXP(-LN(2)/25)*AA76+(1-EXP(-LN(2)/25))/(LN(2)/25)*Calculateur!V77*Calculateur!X77*VLOOKUP('Données projet'!$B$9,Paramètres!$A$1:$I$89,3,0)*0.475*44/12</f>
        <v>6.6499276088290973</v>
      </c>
      <c r="AB77" s="21">
        <f>EXP(-LN(2)/2)*AB76+(1-EXP(-LN(2)/2))/(LN(2)/2)*V77*Y77*VLOOKUP('Données projet'!$B$9,Paramètres!$A$1:$I$89,3,0)*0.475*44/12</f>
        <v>4.6146825280673148E-6</v>
      </c>
      <c r="AC77" s="22">
        <f t="shared" si="57"/>
        <v>50.548848632913796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156.8752832918446</v>
      </c>
      <c r="T78" s="59">
        <f t="shared" si="88"/>
        <v>378.21132402823275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43.038085434308918</v>
      </c>
      <c r="AA78" s="21">
        <f>EXP(-LN(2)/25)*AA77+(1-EXP(-LN(2)/25))/(LN(2)/25)*Calculateur!V78*Calculateur!X78*VLOOKUP('Données projet'!$B$9,Paramètres!$A$1:$I$89,3,0)*0.475*44/12</f>
        <v>6.4680849886611709</v>
      </c>
      <c r="AB78" s="21">
        <f>EXP(-LN(2)/2)*AB77+(1-EXP(-LN(2)/2))/(LN(2)/2)*V78*Y78*VLOOKUP('Données projet'!$B$9,Paramètres!$A$1:$I$89,3,0)*0.475*44/12</f>
        <v>3.2630733086194787E-6</v>
      </c>
      <c r="AC78" s="22">
        <f t="shared" si="57"/>
        <v>49.506173686043397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156.8752832918446</v>
      </c>
      <c r="T79" s="59">
        <f t="shared" si="88"/>
        <v>378.21132402823275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42.194134829582197</v>
      </c>
      <c r="AA79" s="21">
        <f>EXP(-LN(2)/25)*AA78+(1-EXP(-LN(2)/25))/(LN(2)/25)*Calculateur!V79*Calculateur!X79*VLOOKUP('Données projet'!$B$9,Paramètres!$A$1:$I$89,3,0)*0.475*44/12</f>
        <v>6.2912148645044246</v>
      </c>
      <c r="AB79" s="21">
        <f>EXP(-LN(2)/2)*AB78+(1-EXP(-LN(2)/2))/(LN(2)/2)*V79*Y79*VLOOKUP('Données projet'!$B$9,Paramètres!$A$1:$I$89,3,0)*0.475*44/12</f>
        <v>2.3073412640336574E-6</v>
      </c>
      <c r="AC79" s="22">
        <f t="shared" si="57"/>
        <v>48.485352001427884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156.8752832918446</v>
      </c>
      <c r="T80" s="59">
        <f t="shared" si="88"/>
        <v>378.21132402823275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41.366733581455129</v>
      </c>
      <c r="AA80" s="21">
        <f>EXP(-LN(2)/25)*AA79+(1-EXP(-LN(2)/25))/(LN(2)/25)*Calculateur!V80*Calculateur!X80*VLOOKUP('Données projet'!$B$9,Paramètres!$A$1:$I$89,3,0)*0.475*44/12</f>
        <v>6.1191812631939397</v>
      </c>
      <c r="AB80" s="21">
        <f>EXP(-LN(2)/2)*AB79+(1-EXP(-LN(2)/2))/(LN(2)/2)*V80*Y80*VLOOKUP('Données projet'!$B$9,Paramètres!$A$1:$I$89,3,0)*0.475*44/12</f>
        <v>1.6315366543097394E-6</v>
      </c>
      <c r="AC80" s="22">
        <f t="shared" si="57"/>
        <v>47.485916476185722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156.8752832918446</v>
      </c>
      <c r="T81" s="59">
        <f t="shared" si="88"/>
        <v>378.21132402823275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40.5555571671389</v>
      </c>
      <c r="AA81" s="21">
        <f>EXP(-LN(2)/25)*AA80+(1-EXP(-LN(2)/25))/(LN(2)/25)*Calculateur!V81*Calculateur!X81*VLOOKUP('Données projet'!$B$9,Paramètres!$A$1:$I$89,3,0)*0.475*44/12</f>
        <v>5.9518519297581447</v>
      </c>
      <c r="AB81" s="21">
        <f>EXP(-LN(2)/2)*AB80+(1-EXP(-LN(2)/2))/(LN(2)/2)*V81*Y81*VLOOKUP('Données projet'!$B$9,Paramètres!$A$1:$I$89,3,0)*0.475*44/12</f>
        <v>1.1536706320168287E-6</v>
      </c>
      <c r="AC81" s="22">
        <f t="shared" si="57"/>
        <v>46.507410250567673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156.8752832918446</v>
      </c>
      <c r="T82" s="59">
        <f t="shared" si="88"/>
        <v>378.21132402823275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39.760287427538657</v>
      </c>
      <c r="AA82" s="21">
        <f>EXP(-LN(2)/25)*AA81+(1-EXP(-LN(2)/25))/(LN(2)/25)*Calculateur!V82*Calculateur!X82*VLOOKUP('Données projet'!$B$9,Paramètres!$A$1:$I$89,3,0)*0.475*44/12</f>
        <v>5.7890982257446186</v>
      </c>
      <c r="AB82" s="21">
        <f>EXP(-LN(2)/2)*AB81+(1-EXP(-LN(2)/2))/(LN(2)/2)*V82*Y82*VLOOKUP('Données projet'!$B$9,Paramètres!$A$1:$I$89,3,0)*0.475*44/12</f>
        <v>8.1576832715486968E-7</v>
      </c>
      <c r="AC82" s="22">
        <f t="shared" si="57"/>
        <v>45.549386469051598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156.8752832918446</v>
      </c>
      <c r="T83" s="59">
        <f t="shared" si="88"/>
        <v>378.21132402823275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38.980612442465329</v>
      </c>
      <c r="AA83" s="21">
        <f>EXP(-LN(2)/25)*AA82+(1-EXP(-LN(2)/25))/(LN(2)/25)*Calculateur!V83*Calculateur!X83*VLOOKUP('Données projet'!$B$9,Paramètres!$A$1:$I$89,3,0)*0.475*44/12</f>
        <v>5.6307950303261878</v>
      </c>
      <c r="AB83" s="21">
        <f>EXP(-LN(2)/2)*AB82+(1-EXP(-LN(2)/2))/(LN(2)/2)*V83*Y83*VLOOKUP('Données projet'!$B$9,Paramètres!$A$1:$I$89,3,0)*0.475*44/12</f>
        <v>5.7683531600841434E-7</v>
      </c>
      <c r="AC83" s="22">
        <f t="shared" si="57"/>
        <v>44.611408049626839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156.8752832918446</v>
      </c>
      <c r="T84" s="59">
        <f t="shared" si="88"/>
        <v>378.21132402823275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38.216226408294503</v>
      </c>
      <c r="AA84" s="21">
        <f>EXP(-LN(2)/25)*AA83+(1-EXP(-LN(2)/25))/(LN(2)/25)*Calculateur!V84*Calculateur!X84*VLOOKUP('Données projet'!$B$9,Paramètres!$A$1:$I$89,3,0)*0.475*44/12</f>
        <v>5.4768206441112772</v>
      </c>
      <c r="AB84" s="21">
        <f>EXP(-LN(2)/2)*AB83+(1-EXP(-LN(2)/2))/(LN(2)/2)*V84*Y84*VLOOKUP('Données projet'!$B$9,Paramètres!$A$1:$I$89,3,0)*0.475*44/12</f>
        <v>4.0788416357743484E-7</v>
      </c>
      <c r="AC84" s="22">
        <f t="shared" si="57"/>
        <v>43.693047460289947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156.8752832918446</v>
      </c>
      <c r="T85" s="59">
        <f t="shared" si="88"/>
        <v>378.21132402823275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37.466829518024326</v>
      </c>
      <c r="AA85" s="21">
        <f>EXP(-LN(2)/25)*AA84+(1-EXP(-LN(2)/25))/(LN(2)/25)*Calculateur!V85*Calculateur!X85*VLOOKUP('Données projet'!$B$9,Paramètres!$A$1:$I$89,3,0)*0.475*44/12</f>
        <v>5.3270566955845737</v>
      </c>
      <c r="AB85" s="21">
        <f>EXP(-LN(2)/2)*AB84+(1-EXP(-LN(2)/2))/(LN(2)/2)*V85*Y85*VLOOKUP('Données projet'!$B$9,Paramètres!$A$1:$I$89,3,0)*0.475*44/12</f>
        <v>2.8841765800420717E-7</v>
      </c>
      <c r="AC85" s="22">
        <f t="shared" si="57"/>
        <v>42.79388650202656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156.8752832918446</v>
      </c>
      <c r="T86" s="59">
        <f t="shared" si="88"/>
        <v>378.21132402823275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36.732127843685376</v>
      </c>
      <c r="AA86" s="21">
        <f>EXP(-LN(2)/25)*AA85+(1-EXP(-LN(2)/25))/(LN(2)/25)*Calculateur!V86*Calculateur!X86*VLOOKUP('Données projet'!$B$9,Paramètres!$A$1:$I$89,3,0)*0.475*44/12</f>
        <v>5.1813880501060767</v>
      </c>
      <c r="AB86" s="21">
        <f>EXP(-LN(2)/2)*AB85+(1-EXP(-LN(2)/2))/(LN(2)/2)*V86*Y86*VLOOKUP('Données projet'!$B$9,Paramètres!$A$1:$I$89,3,0)*0.475*44/12</f>
        <v>2.0394208178871742E-7</v>
      </c>
      <c r="AC86" s="22">
        <f t="shared" si="57"/>
        <v>41.913516097733535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156.8752832918446</v>
      </c>
      <c r="T87" s="59">
        <f t="shared" si="88"/>
        <v>378.21132402823275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36.011833221056442</v>
      </c>
      <c r="AA87" s="21">
        <f>EXP(-LN(2)/25)*AA86+(1-EXP(-LN(2)/25))/(LN(2)/25)*Calculateur!V87*Calculateur!X87*VLOOKUP('Données projet'!$B$9,Paramètres!$A$1:$I$89,3,0)*0.475*44/12</f>
        <v>5.0397027213985703</v>
      </c>
      <c r="AB87" s="21">
        <f>EXP(-LN(2)/2)*AB86+(1-EXP(-LN(2)/2))/(LN(2)/2)*V87*Y87*VLOOKUP('Données projet'!$B$9,Paramètres!$A$1:$I$89,3,0)*0.475*44/12</f>
        <v>1.4420882900210359E-7</v>
      </c>
      <c r="AC87" s="22">
        <f t="shared" si="57"/>
        <v>41.051536086663837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156.8752832918446</v>
      </c>
      <c r="T88" s="59">
        <f t="shared" si="88"/>
        <v>378.21132402823275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35.305663136640923</v>
      </c>
      <c r="AA88" s="21">
        <f>EXP(-LN(2)/25)*AA87+(1-EXP(-LN(2)/25))/(LN(2)/25)*Calculateur!V88*Calculateur!X88*VLOOKUP('Données projet'!$B$9,Paramètres!$A$1:$I$89,3,0)*0.475*44/12</f>
        <v>4.9018917854554784</v>
      </c>
      <c r="AB88" s="21">
        <f>EXP(-LN(2)/2)*AB87+(1-EXP(-LN(2)/2))/(LN(2)/2)*V88*Y88*VLOOKUP('Données projet'!$B$9,Paramètres!$A$1:$I$89,3,0)*0.475*44/12</f>
        <v>1.0197104089435871E-7</v>
      </c>
      <c r="AC88" s="22">
        <f t="shared" si="57"/>
        <v>40.207555024067439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156.8752832918446</v>
      </c>
      <c r="T89" s="59">
        <f t="shared" si="88"/>
        <v>378.21132402823275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34.613340616859567</v>
      </c>
      <c r="AA89" s="21">
        <f>EXP(-LN(2)/25)*AA88+(1-EXP(-LN(2)/25))/(LN(2)/25)*Calculateur!V89*Calculateur!X89*VLOOKUP('Données projet'!$B$9,Paramètres!$A$1:$I$89,3,0)*0.475*44/12</f>
        <v>4.7678492968029129</v>
      </c>
      <c r="AB89" s="21">
        <f>EXP(-LN(2)/2)*AB88+(1-EXP(-LN(2)/2))/(LN(2)/2)*V89*Y89*VLOOKUP('Données projet'!$B$9,Paramètres!$A$1:$I$89,3,0)*0.475*44/12</f>
        <v>7.2104414501051793E-8</v>
      </c>
      <c r="AC89" s="22">
        <f t="shared" si="57"/>
        <v>39.381189985766895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156.8752832918446</v>
      </c>
      <c r="T90" s="59">
        <f t="shared" si="88"/>
        <v>378.21132402823275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33.934594119416083</v>
      </c>
      <c r="AA90" s="21">
        <f>EXP(-LN(2)/25)*AA89+(1-EXP(-LN(2)/25))/(LN(2)/25)*Calculateur!V90*Calculateur!X90*VLOOKUP('Données projet'!$B$9,Paramètres!$A$1:$I$89,3,0)*0.475*44/12</f>
        <v>4.6374722070515402</v>
      </c>
      <c r="AB90" s="21">
        <f>EXP(-LN(2)/2)*AB89+(1-EXP(-LN(2)/2))/(LN(2)/2)*V90*Y90*VLOOKUP('Données projet'!$B$9,Paramètres!$A$1:$I$89,3,0)*0.475*44/12</f>
        <v>5.0985520447179355E-8</v>
      </c>
      <c r="AC90" s="22">
        <f t="shared" si="57"/>
        <v>38.57206637745314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156.8752832918446</v>
      </c>
      <c r="T91" s="59">
        <f t="shared" si="88"/>
        <v>378.21132402823275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33.269157426792979</v>
      </c>
      <c r="AA91" s="21">
        <f>EXP(-LN(2)/25)*AA90+(1-EXP(-LN(2)/25))/(LN(2)/25)*Calculateur!V91*Calculateur!X91*VLOOKUP('Données projet'!$B$9,Paramètres!$A$1:$I$89,3,0)*0.475*44/12</f>
        <v>4.5106602856756517</v>
      </c>
      <c r="AB91" s="21">
        <f>EXP(-LN(2)/2)*AB90+(1-EXP(-LN(2)/2))/(LN(2)/2)*V91*Y91*VLOOKUP('Données projet'!$B$9,Paramètres!$A$1:$I$89,3,0)*0.475*44/12</f>
        <v>3.6052207250525897E-8</v>
      </c>
      <c r="AC91" s="22">
        <f t="shared" si="57"/>
        <v>37.779817748520834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156.8752832918446</v>
      </c>
      <c r="T92" s="59">
        <f t="shared" si="88"/>
        <v>378.21132402823275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32.616769541835914</v>
      </c>
      <c r="AA92" s="21">
        <f>EXP(-LN(2)/25)*AA91+(1-EXP(-LN(2)/25))/(LN(2)/25)*Calculateur!V92*Calculateur!X92*VLOOKUP('Données projet'!$B$9,Paramètres!$A$1:$I$89,3,0)*0.475*44/12</f>
        <v>4.3873160429585356</v>
      </c>
      <c r="AB92" s="21">
        <f>EXP(-LN(2)/2)*AB91+(1-EXP(-LN(2)/2))/(LN(2)/2)*V92*Y92*VLOOKUP('Données projet'!$B$9,Paramètres!$A$1:$I$89,3,0)*0.475*44/12</f>
        <v>2.5492760223589677E-8</v>
      </c>
      <c r="AC92" s="22">
        <f t="shared" si="57"/>
        <v>37.004085610287213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156.8752832918446</v>
      </c>
      <c r="T93" s="59">
        <f t="shared" si="88"/>
        <v>378.21132402823275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31.977174585385537</v>
      </c>
      <c r="AA93" s="21">
        <f>EXP(-LN(2)/25)*AA92+(1-EXP(-LN(2)/25))/(LN(2)/25)*Calculateur!V93*Calculateur!X93*VLOOKUP('Données projet'!$B$9,Paramètres!$A$1:$I$89,3,0)*0.475*44/12</f>
        <v>4.2673446550449112</v>
      </c>
      <c r="AB93" s="21">
        <f>EXP(-LN(2)/2)*AB92+(1-EXP(-LN(2)/2))/(LN(2)/2)*V93*Y93*VLOOKUP('Données projet'!$B$9,Paramètres!$A$1:$I$89,3,0)*0.475*44/12</f>
        <v>1.8026103625262948E-8</v>
      </c>
      <c r="AC93" s="22">
        <f t="shared" si="57"/>
        <v>36.244519258456556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156.8752832918446</v>
      </c>
      <c r="T94" s="59">
        <f t="shared" si="88"/>
        <v>378.21132402823275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31.350121695916748</v>
      </c>
      <c r="AA94" s="21">
        <f>EXP(-LN(2)/25)*AA93+(1-EXP(-LN(2)/25))/(LN(2)/25)*Calculateur!V94*Calculateur!X94*VLOOKUP('Données projet'!$B$9,Paramètres!$A$1:$I$89,3,0)*0.475*44/12</f>
        <v>4.1506538910428059</v>
      </c>
      <c r="AB94" s="21">
        <f>EXP(-LN(2)/2)*AB93+(1-EXP(-LN(2)/2))/(LN(2)/2)*V94*Y94*VLOOKUP('Données projet'!$B$9,Paramètres!$A$1:$I$89,3,0)*0.475*44/12</f>
        <v>1.2746380111794839E-8</v>
      </c>
      <c r="AC94" s="22">
        <f t="shared" si="57"/>
        <v>35.500775599705939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156.8752832918446</v>
      </c>
      <c r="T95" s="59">
        <f t="shared" si="88"/>
        <v>378.21132402823275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30.735364931145945</v>
      </c>
      <c r="AA95" s="21">
        <f>EXP(-LN(2)/25)*AA94+(1-EXP(-LN(2)/25))/(LN(2)/25)*Calculateur!V95*Calculateur!X95*VLOOKUP('Données projet'!$B$9,Paramètres!$A$1:$I$89,3,0)*0.475*44/12</f>
        <v>4.0371540421188383</v>
      </c>
      <c r="AB95" s="21">
        <f>EXP(-LN(2)/2)*AB94+(1-EXP(-LN(2)/2))/(LN(2)/2)*V95*Y95*VLOOKUP('Données projet'!$B$9,Paramètres!$A$1:$I$89,3,0)*0.475*44/12</f>
        <v>9.0130518126314741E-9</v>
      </c>
      <c r="AC95" s="22">
        <f t="shared" si="57"/>
        <v>34.77251898227783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156.8752832918446</v>
      </c>
      <c r="T96" s="59">
        <f t="shared" si="88"/>
        <v>378.21132402823275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30.132663171567696</v>
      </c>
      <c r="AA96" s="21">
        <f>EXP(-LN(2)/25)*AA95+(1-EXP(-LN(2)/25))/(LN(2)/25)*Calculateur!V96*Calculateur!X96*VLOOKUP('Données projet'!$B$9,Paramètres!$A$1:$I$89,3,0)*0.475*44/12</f>
        <v>3.9267578525323947</v>
      </c>
      <c r="AB96" s="21">
        <f>EXP(-LN(2)/2)*AB95+(1-EXP(-LN(2)/2))/(LN(2)/2)*V96*Y96*VLOOKUP('Données projet'!$B$9,Paramètres!$A$1:$I$89,3,0)*0.475*44/12</f>
        <v>6.3731900558974193E-9</v>
      </c>
      <c r="AC96" s="22">
        <f t="shared" si="57"/>
        <v>34.059421030473281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156.8752832918446</v>
      </c>
      <c r="T97" s="59">
        <f t="shared" si="88"/>
        <v>378.21132402823275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29.541780025883003</v>
      </c>
      <c r="AA97" s="21">
        <f>EXP(-LN(2)/25)*AA96+(1-EXP(-LN(2)/25))/(LN(2)/25)*Calculateur!V97*Calculateur!X97*VLOOKUP('Données projet'!$B$9,Paramètres!$A$1:$I$89,3,0)*0.475*44/12</f>
        <v>3.8193804525556758</v>
      </c>
      <c r="AB97" s="21">
        <f>EXP(-LN(2)/2)*AB96+(1-EXP(-LN(2)/2))/(LN(2)/2)*V97*Y97*VLOOKUP('Données projet'!$B$9,Paramètres!$A$1:$I$89,3,0)*0.475*44/12</f>
        <v>4.5065259063157371E-9</v>
      </c>
      <c r="AC97" s="22">
        <f t="shared" si="57"/>
        <v>33.361160482945202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156.8752832918446</v>
      </c>
      <c r="T98" s="59">
        <f t="shared" si="88"/>
        <v>378.21132402823275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28.962483738282053</v>
      </c>
      <c r="AA98" s="21">
        <f>EXP(-LN(2)/25)*AA97+(1-EXP(-LN(2)/25))/(LN(2)/25)*Calculateur!V98*Calculateur!X98*VLOOKUP('Données projet'!$B$9,Paramètres!$A$1:$I$89,3,0)*0.475*44/12</f>
        <v>3.7149392932280523</v>
      </c>
      <c r="AB98" s="21">
        <f>EXP(-LN(2)/2)*AB97+(1-EXP(-LN(2)/2))/(LN(2)/2)*V98*Y98*VLOOKUP('Données projet'!$B$9,Paramètres!$A$1:$I$89,3,0)*0.475*44/12</f>
        <v>3.1865950279487097E-9</v>
      </c>
      <c r="AC98" s="22">
        <f t="shared" si="57"/>
        <v>32.677423034696695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156.8752832918446</v>
      </c>
      <c r="T99" s="59">
        <f t="shared" si="88"/>
        <v>378.21132402823275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28.394547097545111</v>
      </c>
      <c r="AA99" s="21">
        <f>EXP(-LN(2)/25)*AA98+(1-EXP(-LN(2)/25))/(LN(2)/25)*Calculateur!V99*Calculateur!X99*VLOOKUP('Données projet'!$B$9,Paramètres!$A$1:$I$89,3,0)*0.475*44/12</f>
        <v>3.6133540828945643</v>
      </c>
      <c r="AB99" s="21">
        <f>EXP(-LN(2)/2)*AB98+(1-EXP(-LN(2)/2))/(LN(2)/2)*V99*Y99*VLOOKUP('Données projet'!$B$9,Paramètres!$A$1:$I$89,3,0)*0.475*44/12</f>
        <v>2.2532629531578685E-9</v>
      </c>
      <c r="AC99" s="22">
        <f t="shared" si="57"/>
        <v>32.00790118269294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156.8752832918446</v>
      </c>
      <c r="T100" s="59">
        <f t="shared" si="88"/>
        <v>378.21132402823275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27.837747347925877</v>
      </c>
      <c r="AA100" s="21">
        <f>EXP(-LN(2)/25)*AA99+(1-EXP(-LN(2)/25))/(LN(2)/25)*Calculateur!V100*Calculateur!X100*VLOOKUP('Données projet'!$B$9,Paramètres!$A$1:$I$89,3,0)*0.475*44/12</f>
        <v>3.5145467254797795</v>
      </c>
      <c r="AB100" s="21">
        <f>EXP(-LN(2)/2)*AB99+(1-EXP(-LN(2)/2))/(LN(2)/2)*V100*Y100*VLOOKUP('Données projet'!$B$9,Paramètres!$A$1:$I$89,3,0)*0.475*44/12</f>
        <v>1.5932975139743548E-9</v>
      </c>
      <c r="AC100" s="22">
        <f t="shared" si="57"/>
        <v>31.352294074998952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156.8752832918446</v>
      </c>
      <c r="T101" s="59">
        <f t="shared" si="88"/>
        <v>378.21132402823275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27.291866101782361</v>
      </c>
      <c r="AA101" s="21">
        <f>EXP(-LN(2)/25)*AA100+(1-EXP(-LN(2)/25))/(LN(2)/25)*Calculateur!V101*Calculateur!X101*VLOOKUP('Données projet'!$B$9,Paramètres!$A$1:$I$89,3,0)*0.475*44/12</f>
        <v>3.4184412604495553</v>
      </c>
      <c r="AB101" s="21">
        <f>EXP(-LN(2)/2)*AB100+(1-EXP(-LN(2)/2))/(LN(2)/2)*V101*Y101*VLOOKUP('Données projet'!$B$9,Paramètres!$A$1:$I$89,3,0)*0.475*44/12</f>
        <v>1.1266314765789343E-9</v>
      </c>
      <c r="AC101" s="22">
        <f t="shared" si="57"/>
        <v>30.710307363358549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156.8752832918446</v>
      </c>
      <c r="T102" s="59">
        <f t="shared" si="88"/>
        <v>378.21132402823275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26.756689253921035</v>
      </c>
      <c r="AA102" s="21">
        <f>EXP(-LN(2)/25)*AA101+(1-EXP(-LN(2)/25))/(LN(2)/25)*Calculateur!V102*Calculateur!X102*VLOOKUP('Données projet'!$B$9,Paramètres!$A$1:$I$89,3,0)*0.475*44/12</f>
        <v>3.3249638044145491</v>
      </c>
      <c r="AB102" s="21">
        <f>EXP(-LN(2)/2)*AB101+(1-EXP(-LN(2)/2))/(LN(2)/2)*V102*Y102*VLOOKUP('Données projet'!$B$9,Paramètres!$A$1:$I$89,3,0)*0.475*44/12</f>
        <v>7.9664875698717742E-10</v>
      </c>
      <c r="AC102" s="22">
        <f t="shared" si="57"/>
        <v>30.081653059132233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156.8752832918446</v>
      </c>
      <c r="T103" s="59">
        <f t="shared" si="88"/>
        <v>378.21132402823275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26.232006897620625</v>
      </c>
      <c r="AA103" s="21">
        <f>EXP(-LN(2)/25)*AA102+(1-EXP(-LN(2)/25))/(LN(2)/25)*Calculateur!V103*Calculateur!X103*VLOOKUP('Données projet'!$B$9,Paramètres!$A$1:$I$89,3,0)*0.475*44/12</f>
        <v>3.2340424943305859</v>
      </c>
      <c r="AB103" s="21">
        <f>EXP(-LN(2)/2)*AB102+(1-EXP(-LN(2)/2))/(LN(2)/2)*V103*Y103*VLOOKUP('Données projet'!$B$9,Paramètres!$A$1:$I$89,3,0)*0.475*44/12</f>
        <v>5.6331573828946713E-10</v>
      </c>
      <c r="AC103" s="22">
        <f t="shared" si="57"/>
        <v>29.466049392514524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156.8752832918446</v>
      </c>
      <c r="T104" s="59">
        <f t="shared" si="88"/>
        <v>378.21132402823275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25.71761324230263</v>
      </c>
      <c r="AA104" s="21">
        <f>EXP(-LN(2)/25)*AA103+(1-EXP(-LN(2)/25))/(LN(2)/25)*Calculateur!V104*Calculateur!X104*VLOOKUP('Données projet'!$B$9,Paramètres!$A$1:$I$89,3,0)*0.475*44/12</f>
        <v>3.1456074322522127</v>
      </c>
      <c r="AB104" s="21">
        <f>EXP(-LN(2)/2)*AB103+(1-EXP(-LN(2)/2))/(LN(2)/2)*V104*Y104*VLOOKUP('Données projet'!$B$9,Paramètres!$A$1:$I$89,3,0)*0.475*44/12</f>
        <v>3.9832437849358871E-10</v>
      </c>
      <c r="AC104" s="22">
        <f t="shared" si="57"/>
        <v>28.863220674953165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156.8752832918446</v>
      </c>
      <c r="T105" s="59">
        <f t="shared" si="88"/>
        <v>378.21132402823275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25.213306532816269</v>
      </c>
      <c r="AA105" s="21">
        <f>EXP(-LN(2)/25)*AA104+(1-EXP(-LN(2)/25))/(LN(2)/25)*Calculateur!V105*Calculateur!X105*VLOOKUP('Données projet'!$B$9,Paramètres!$A$1:$I$89,3,0)*0.475*44/12</f>
        <v>3.0595906315969703</v>
      </c>
      <c r="AB105" s="21">
        <f>EXP(-LN(2)/2)*AB104+(1-EXP(-LN(2)/2))/(LN(2)/2)*V105*Y105*VLOOKUP('Données projet'!$B$9,Paramètres!$A$1:$I$89,3,0)*0.475*44/12</f>
        <v>2.8165786914473357E-10</v>
      </c>
      <c r="AC105" s="22">
        <f t="shared" si="57"/>
        <v>28.272897164694896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156.8752832918446</v>
      </c>
      <c r="T106" s="59">
        <f t="shared" si="88"/>
        <v>378.21132402823275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24.718888970306217</v>
      </c>
      <c r="AA106" s="21">
        <f>EXP(-LN(2)/25)*AA105+(1-EXP(-LN(2)/25))/(LN(2)/25)*Calculateur!V106*Calculateur!X106*VLOOKUP('Données projet'!$B$9,Paramètres!$A$1:$I$89,3,0)*0.475*44/12</f>
        <v>2.9759259648790728</v>
      </c>
      <c r="AB106" s="21">
        <f>EXP(-LN(2)/2)*AB105+(1-EXP(-LN(2)/2))/(LN(2)/2)*V106*Y106*VLOOKUP('Données projet'!$B$9,Paramètres!$A$1:$I$89,3,0)*0.475*44/12</f>
        <v>1.9916218924679435E-10</v>
      </c>
      <c r="AC106" s="22">
        <f t="shared" si="57"/>
        <v>27.694814935384453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156.8752832918446</v>
      </c>
      <c r="T107" s="59">
        <f t="shared" si="88"/>
        <v>378.21132402823275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24.23416663463205</v>
      </c>
      <c r="AA107" s="21">
        <f>EXP(-LN(2)/25)*AA106+(1-EXP(-LN(2)/25))/(LN(2)/25)*Calculateur!V107*Calculateur!X107*VLOOKUP('Données projet'!$B$9,Paramètres!$A$1:$I$89,3,0)*0.475*44/12</f>
        <v>2.8945491128723098</v>
      </c>
      <c r="AB107" s="21">
        <f>EXP(-LN(2)/2)*AB106+(1-EXP(-LN(2)/2))/(LN(2)/2)*V107*Y107*VLOOKUP('Données projet'!$B$9,Paramètres!$A$1:$I$89,3,0)*0.475*44/12</f>
        <v>1.4082893457236678E-10</v>
      </c>
      <c r="AC107" s="22">
        <f t="shared" si="57"/>
        <v>27.128715747645188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156.8752832918446</v>
      </c>
      <c r="T108" s="59">
        <f t="shared" si="88"/>
        <v>378.21132402823275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23.758949408309022</v>
      </c>
      <c r="AA108" s="21">
        <f>EXP(-LN(2)/25)*AA107+(1-EXP(-LN(2)/25))/(LN(2)/25)*Calculateur!V108*Calculateur!X108*VLOOKUP('Données projet'!$B$9,Paramètres!$A$1:$I$89,3,0)*0.475*44/12</f>
        <v>2.8153975151630943</v>
      </c>
      <c r="AB108" s="21">
        <f>EXP(-LN(2)/2)*AB107+(1-EXP(-LN(2)/2))/(LN(2)/2)*V108*Y108*VLOOKUP('Données projet'!$B$9,Paramètres!$A$1:$I$89,3,0)*0.475*44/12</f>
        <v>9.9581094623397177E-11</v>
      </c>
      <c r="AC108" s="22">
        <f t="shared" si="57"/>
        <v>26.574346923571699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156.8752832918446</v>
      </c>
      <c r="T109" s="59">
        <f t="shared" si="88"/>
        <v>378.21132402823275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23.293050901940301</v>
      </c>
      <c r="AA109" s="21">
        <f>EXP(-LN(2)/25)*AA108+(1-EXP(-LN(2)/25))/(LN(2)/25)*Calculateur!V109*Calculateur!X109*VLOOKUP('Données projet'!$B$9,Paramètres!$A$1:$I$89,3,0)*0.475*44/12</f>
        <v>2.7384103220556391</v>
      </c>
      <c r="AB109" s="21">
        <f>EXP(-LN(2)/2)*AB108+(1-EXP(-LN(2)/2))/(LN(2)/2)*V109*Y109*VLOOKUP('Données projet'!$B$9,Paramètres!$A$1:$I$89,3,0)*0.475*44/12</f>
        <v>7.0414467286183392E-11</v>
      </c>
      <c r="AC109" s="22">
        <f t="shared" si="57"/>
        <v>26.031461224066355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156.8752832918446</v>
      </c>
      <c r="T110" s="59">
        <f t="shared" si="88"/>
        <v>378.21132402823275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22.836288381111441</v>
      </c>
      <c r="AA110" s="21">
        <f>EXP(-LN(2)/25)*AA109+(1-EXP(-LN(2)/25))/(LN(2)/25)*Calculateur!V110*Calculateur!X110*VLOOKUP('Données projet'!$B$9,Paramètres!$A$1:$I$89,3,0)*0.475*44/12</f>
        <v>2.6635283477922873</v>
      </c>
      <c r="AB110" s="21">
        <f>EXP(-LN(2)/2)*AB109+(1-EXP(-LN(2)/2))/(LN(2)/2)*V110*Y110*VLOOKUP('Données projet'!$B$9,Paramètres!$A$1:$I$89,3,0)*0.475*44/12</f>
        <v>4.9790547311698589E-11</v>
      </c>
      <c r="AC110" s="22">
        <f t="shared" si="57"/>
        <v>25.499816728953519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156.8752832918446</v>
      </c>
      <c r="T111" s="59">
        <f t="shared" si="88"/>
        <v>378.21132402823275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22.388482694718409</v>
      </c>
      <c r="AA111" s="21">
        <f>EXP(-LN(2)/25)*AA110+(1-EXP(-LN(2)/25))/(LN(2)/25)*Calculateur!V111*Calculateur!X111*VLOOKUP('Données projet'!$B$9,Paramètres!$A$1:$I$89,3,0)*0.475*44/12</f>
        <v>2.5906940250530388</v>
      </c>
      <c r="AB111" s="21">
        <f>EXP(-LN(2)/2)*AB110+(1-EXP(-LN(2)/2))/(LN(2)/2)*V111*Y111*VLOOKUP('Données projet'!$B$9,Paramètres!$A$1:$I$89,3,0)*0.475*44/12</f>
        <v>3.5207233643091696E-11</v>
      </c>
      <c r="AC111" s="22">
        <f t="shared" si="57"/>
        <v>24.979176719806656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156.8752832918446</v>
      </c>
      <c r="T112" s="59">
        <f t="shared" si="88"/>
        <v>378.21132402823275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21.949458204701042</v>
      </c>
      <c r="AA112" s="21">
        <f>EXP(-LN(2)/25)*AA111+(1-EXP(-LN(2)/25))/(LN(2)/25)*Calculateur!V112*Calculateur!X112*VLOOKUP('Données projet'!$B$9,Paramètres!$A$1:$I$89,3,0)*0.475*44/12</f>
        <v>2.5198513606992856</v>
      </c>
      <c r="AB112" s="21">
        <f>EXP(-LN(2)/2)*AB111+(1-EXP(-LN(2)/2))/(LN(2)/2)*V112*Y112*VLOOKUP('Données projet'!$B$9,Paramètres!$A$1:$I$89,3,0)*0.475*44/12</f>
        <v>2.4895273655849294E-11</v>
      </c>
      <c r="AC112" s="22">
        <f t="shared" si="57"/>
        <v>24.46930956542522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156.8752832918446</v>
      </c>
      <c r="T113" s="59">
        <f t="shared" si="88"/>
        <v>378.21132402823275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21.51904271715442</v>
      </c>
      <c r="AA113" s="21">
        <f>EXP(-LN(2)/25)*AA112+(1-EXP(-LN(2)/25))/(LN(2)/25)*Calculateur!V113*Calculateur!X113*VLOOKUP('Données projet'!$B$9,Paramètres!$A$1:$I$89,3,0)*0.475*44/12</f>
        <v>2.4509458927277397</v>
      </c>
      <c r="AB113" s="21">
        <f>EXP(-LN(2)/2)*AB112+(1-EXP(-LN(2)/2))/(LN(2)/2)*V113*Y113*VLOOKUP('Données projet'!$B$9,Paramètres!$A$1:$I$89,3,0)*0.475*44/12</f>
        <v>1.7603616821545848E-11</v>
      </c>
      <c r="AC113" s="22">
        <f t="shared" si="57"/>
        <v>23.969988609899762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156.8752832918446</v>
      </c>
      <c r="T114" s="59">
        <f t="shared" si="88"/>
        <v>378.21132402823275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21.097067414791063</v>
      </c>
      <c r="AA114" s="21">
        <f>EXP(-LN(2)/25)*AA113+(1-EXP(-LN(2)/25))/(LN(2)/25)*Calculateur!V114*Calculateur!X114*VLOOKUP('Données projet'!$B$9,Paramètres!$A$1:$I$89,3,0)*0.475*44/12</f>
        <v>2.3839246484014569</v>
      </c>
      <c r="AB114" s="21">
        <f>EXP(-LN(2)/2)*AB113+(1-EXP(-LN(2)/2))/(LN(2)/2)*V114*Y114*VLOOKUP('Données projet'!$B$9,Paramètres!$A$1:$I$89,3,0)*0.475*44/12</f>
        <v>1.2447636827924647E-11</v>
      </c>
      <c r="AC114" s="22">
        <f t="shared" si="57"/>
        <v>23.480992063204969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156.8752832918446</v>
      </c>
      <c r="T115" s="59">
        <f t="shared" si="88"/>
        <v>378.21132402823275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20.683366790727529</v>
      </c>
      <c r="AA115" s="21">
        <f>EXP(-LN(2)/25)*AA114+(1-EXP(-LN(2)/25))/(LN(2)/25)*Calculateur!V115*Calculateur!X115*VLOOKUP('Données projet'!$B$9,Paramètres!$A$1:$I$89,3,0)*0.475*44/12</f>
        <v>2.3187361035257705</v>
      </c>
      <c r="AB115" s="21">
        <f>EXP(-LN(2)/2)*AB114+(1-EXP(-LN(2)/2))/(LN(2)/2)*V115*Y115*VLOOKUP('Données projet'!$B$9,Paramètres!$A$1:$I$89,3,0)*0.475*44/12</f>
        <v>8.801808410772924E-12</v>
      </c>
      <c r="AC115" s="22">
        <f t="shared" si="57"/>
        <v>23.002102894262098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156.8752832918446</v>
      </c>
      <c r="T116" s="59">
        <f t="shared" si="88"/>
        <v>378.21132402823275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20.277778583569418</v>
      </c>
      <c r="AA116" s="21">
        <f>EXP(-LN(2)/25)*AA115+(1-EXP(-LN(2)/25))/(LN(2)/25)*Calculateur!V116*Calculateur!X116*VLOOKUP('Données projet'!$B$9,Paramètres!$A$1:$I$89,3,0)*0.475*44/12</f>
        <v>2.2553301428378263</v>
      </c>
      <c r="AB116" s="21">
        <f>EXP(-LN(2)/2)*AB115+(1-EXP(-LN(2)/2))/(LN(2)/2)*V116*Y116*VLOOKUP('Données projet'!$B$9,Paramètres!$A$1:$I$89,3,0)*0.475*44/12</f>
        <v>6.2238184139623236E-12</v>
      </c>
      <c r="AC116" s="22">
        <f t="shared" si="57"/>
        <v>22.53310872641347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156.8752832918446</v>
      </c>
      <c r="T117" s="59">
        <f t="shared" si="88"/>
        <v>378.21132402823275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19.880143713769296</v>
      </c>
      <c r="AA117" s="21">
        <f>EXP(-LN(2)/25)*AA116+(1-EXP(-LN(2)/25))/(LN(2)/25)*Calculateur!V117*Calculateur!X117*VLOOKUP('Données projet'!$B$9,Paramètres!$A$1:$I$89,3,0)*0.475*44/12</f>
        <v>2.1936580214792682</v>
      </c>
      <c r="AB117" s="21">
        <f>EXP(-LN(2)/2)*AB116+(1-EXP(-LN(2)/2))/(LN(2)/2)*V117*Y117*VLOOKUP('Données projet'!$B$9,Paramètres!$A$1:$I$89,3,0)*0.475*44/12</f>
        <v>4.400904205386462E-12</v>
      </c>
      <c r="AC117" s="22">
        <f t="shared" si="57"/>
        <v>22.073801735252967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156.8752832918446</v>
      </c>
      <c r="T118" s="59">
        <f t="shared" si="88"/>
        <v>378.21132402823275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19.490306221232633</v>
      </c>
      <c r="AA118" s="21">
        <f>EXP(-LN(2)/25)*AA117+(1-EXP(-LN(2)/25))/(LN(2)/25)*Calculateur!V118*Calculateur!X118*VLOOKUP('Données projet'!$B$9,Paramètres!$A$1:$I$89,3,0)*0.475*44/12</f>
        <v>2.1336723275224561</v>
      </c>
      <c r="AB118" s="21">
        <f>EXP(-LN(2)/2)*AB117+(1-EXP(-LN(2)/2))/(LN(2)/2)*V118*Y118*VLOOKUP('Données projet'!$B$9,Paramètres!$A$1:$I$89,3,0)*0.475*44/12</f>
        <v>3.1119092069811618E-12</v>
      </c>
      <c r="AC118" s="22">
        <f t="shared" si="57"/>
        <v>21.623978548758203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156.8752832918446</v>
      </c>
      <c r="T119" s="59">
        <f t="shared" si="88"/>
        <v>378.21132402823275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19.108113204147223</v>
      </c>
      <c r="AA119" s="21">
        <f>EXP(-LN(2)/25)*AA118+(1-EXP(-LN(2)/25))/(LN(2)/25)*Calculateur!V119*Calculateur!X119*VLOOKUP('Données projet'!$B$9,Paramètres!$A$1:$I$89,3,0)*0.475*44/12</f>
        <v>2.0753269455214034</v>
      </c>
      <c r="AB119" s="21">
        <f>EXP(-LN(2)/2)*AB118+(1-EXP(-LN(2)/2))/(LN(2)/2)*V119*Y119*VLOOKUP('Données projet'!$B$9,Paramètres!$A$1:$I$89,3,0)*0.475*44/12</f>
        <v>2.200452102693231E-12</v>
      </c>
      <c r="AC119" s="22">
        <f t="shared" si="57"/>
        <v>21.183440149670826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156.8752832918446</v>
      </c>
      <c r="T120" s="59">
        <f t="shared" si="88"/>
        <v>378.21132402823275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18.733414759012135</v>
      </c>
      <c r="AA120" s="21">
        <f>EXP(-LN(2)/25)*AA119+(1-EXP(-LN(2)/25))/(LN(2)/25)*Calculateur!V120*Calculateur!X120*VLOOKUP('Données projet'!$B$9,Paramètres!$A$1:$I$89,3,0)*0.475*44/12</f>
        <v>2.0185770210594196</v>
      </c>
      <c r="AB120" s="21">
        <f>EXP(-LN(2)/2)*AB119+(1-EXP(-LN(2)/2))/(LN(2)/2)*V120*Y120*VLOOKUP('Données projet'!$B$9,Paramètres!$A$1:$I$89,3,0)*0.475*44/12</f>
        <v>1.5559546034905809E-12</v>
      </c>
      <c r="AC120" s="22">
        <f t="shared" si="57"/>
        <v>20.751991780073112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156.8752832918446</v>
      </c>
      <c r="T121" s="59">
        <f t="shared" si="88"/>
        <v>378.21132402823275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18.36606392184266</v>
      </c>
      <c r="AA121" s="21">
        <f>EXP(-LN(2)/25)*AA120+(1-EXP(-LN(2)/25))/(LN(2)/25)*Calculateur!V121*Calculateur!X121*VLOOKUP('Données projet'!$B$9,Paramètres!$A$1:$I$89,3,0)*0.475*44/12</f>
        <v>1.9633789262661978</v>
      </c>
      <c r="AB121" s="21">
        <f>EXP(-LN(2)/2)*AB120+(1-EXP(-LN(2)/2))/(LN(2)/2)*V121*Y121*VLOOKUP('Données projet'!$B$9,Paramètres!$A$1:$I$89,3,0)*0.475*44/12</f>
        <v>1.1002260513466155E-12</v>
      </c>
      <c r="AC121" s="22">
        <f t="shared" si="57"/>
        <v>20.329442848109959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156.8752832918446</v>
      </c>
      <c r="T122" s="59">
        <f t="shared" si="88"/>
        <v>378.21132402823275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18.005916610528192</v>
      </c>
      <c r="AA122" s="21">
        <f>EXP(-LN(2)/25)*AA121+(1-EXP(-LN(2)/25))/(LN(2)/25)*Calculateur!V122*Calculateur!X122*VLOOKUP('Données projet'!$B$9,Paramètres!$A$1:$I$89,3,0)*0.475*44/12</f>
        <v>1.9096902262778384</v>
      </c>
      <c r="AB122" s="21">
        <f>EXP(-LN(2)/2)*AB121+(1-EXP(-LN(2)/2))/(LN(2)/2)*V122*Y122*VLOOKUP('Données projet'!$B$9,Paramètres!$A$1:$I$89,3,0)*0.475*44/12</f>
        <v>7.7797730174529045E-13</v>
      </c>
      <c r="AC122" s="22">
        <f t="shared" si="57"/>
        <v>19.915606836806809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156.8752832918446</v>
      </c>
      <c r="T123" s="59">
        <f t="shared" si="88"/>
        <v>378.21132402823275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17.652831568320433</v>
      </c>
      <c r="AA123" s="21">
        <f>EXP(-LN(2)/25)*AA122+(1-EXP(-LN(2)/25))/(LN(2)/25)*Calculateur!V123*Calculateur!X123*VLOOKUP('Données projet'!$B$9,Paramètres!$A$1:$I$89,3,0)*0.475*44/12</f>
        <v>1.8574696466140266</v>
      </c>
      <c r="AB123" s="21">
        <f>EXP(-LN(2)/2)*AB122+(1-EXP(-LN(2)/2))/(LN(2)/2)*V123*Y123*VLOOKUP('Données projet'!$B$9,Paramètres!$A$1:$I$89,3,0)*0.475*44/12</f>
        <v>5.5011302567330775E-13</v>
      </c>
      <c r="AC123" s="22">
        <f t="shared" si="57"/>
        <v>19.510301214935012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156.8752832918446</v>
      </c>
      <c r="T124" s="59">
        <f t="shared" si="88"/>
        <v>378.21132402823275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17.306670308429759</v>
      </c>
      <c r="AA124" s="21">
        <f>EXP(-LN(2)/25)*AA123+(1-EXP(-LN(2)/25))/(LN(2)/25)*Calculateur!V124*Calculateur!X124*VLOOKUP('Données projet'!$B$9,Paramètres!$A$1:$I$89,3,0)*0.475*44/12</f>
        <v>1.8066770414472826</v>
      </c>
      <c r="AB124" s="21">
        <f>EXP(-LN(2)/2)*AB123+(1-EXP(-LN(2)/2))/(LN(2)/2)*V124*Y124*VLOOKUP('Données projet'!$B$9,Paramètres!$A$1:$I$89,3,0)*0.475*44/12</f>
        <v>3.8898865087264522E-13</v>
      </c>
      <c r="AC124" s="22">
        <f t="shared" si="57"/>
        <v>19.113347349877429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156.8752832918446</v>
      </c>
      <c r="T125" s="59">
        <f t="shared" si="88"/>
        <v>378.21132402823275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16.967297059708017</v>
      </c>
      <c r="AA125" s="21">
        <f>EXP(-LN(2)/25)*AA124+(1-EXP(-LN(2)/25))/(LN(2)/25)*Calculateur!V125*Calculateur!X125*VLOOKUP('Données projet'!$B$9,Paramètres!$A$1:$I$89,3,0)*0.475*44/12</f>
        <v>1.7572733627398902</v>
      </c>
      <c r="AB125" s="21">
        <f>EXP(-LN(2)/2)*AB124+(1-EXP(-LN(2)/2))/(LN(2)/2)*V125*Y125*VLOOKUP('Données projet'!$B$9,Paramètres!$A$1:$I$89,3,0)*0.475*44/12</f>
        <v>2.7505651283665387E-13</v>
      </c>
      <c r="AC125" s="22">
        <f t="shared" si="57"/>
        <v>18.724570422448181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156.8752832918446</v>
      </c>
      <c r="T126" s="59">
        <f t="shared" si="88"/>
        <v>378.21132402823275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16.634578713396468</v>
      </c>
      <c r="AA126" s="21">
        <f>EXP(-LN(2)/25)*AA125+(1-EXP(-LN(2)/25))/(LN(2)/25)*Calculateur!V126*Calculateur!X126*VLOOKUP('Données projet'!$B$9,Paramètres!$A$1:$I$89,3,0)*0.475*44/12</f>
        <v>1.7092206302247781</v>
      </c>
      <c r="AB126" s="21">
        <f>EXP(-LN(2)/2)*AB125+(1-EXP(-LN(2)/2))/(LN(2)/2)*V126*Y126*VLOOKUP('Données projet'!$B$9,Paramètres!$A$1:$I$89,3,0)*0.475*44/12</f>
        <v>1.9449432543632261E-13</v>
      </c>
      <c r="AC126" s="22">
        <f t="shared" si="57"/>
        <v>18.343799343621441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156.8752832918446</v>
      </c>
      <c r="T127" s="59">
        <f t="shared" si="88"/>
        <v>378.21132402823275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16.308384770917936</v>
      </c>
      <c r="AA127" s="21">
        <f>EXP(-LN(2)/25)*AA126+(1-EXP(-LN(2)/25))/(LN(2)/25)*Calculateur!V127*Calculateur!X127*VLOOKUP('Données projet'!$B$9,Paramètres!$A$1:$I$89,3,0)*0.475*44/12</f>
        <v>1.662481902207275</v>
      </c>
      <c r="AB127" s="21">
        <f>EXP(-LN(2)/2)*AB126+(1-EXP(-LN(2)/2))/(LN(2)/2)*V127*Y127*VLOOKUP('Données projet'!$B$9,Paramètres!$A$1:$I$89,3,0)*0.475*44/12</f>
        <v>1.3752825641832694E-13</v>
      </c>
      <c r="AC127" s="22">
        <f t="shared" si="57"/>
        <v>17.97086667312535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156.8752832918446</v>
      </c>
      <c r="T128" s="59">
        <f t="shared" si="88"/>
        <v>378.21132402823275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15.988587292692747</v>
      </c>
      <c r="AA128" s="21">
        <f>EXP(-LN(2)/25)*AA127+(1-EXP(-LN(2)/25))/(LN(2)/25)*Calculateur!V128*Calculateur!X128*VLOOKUP('Données projet'!$B$9,Paramètres!$A$1:$I$89,3,0)*0.475*44/12</f>
        <v>1.6170212471652934</v>
      </c>
      <c r="AB128" s="21">
        <f>EXP(-LN(2)/2)*AB127+(1-EXP(-LN(2)/2))/(LN(2)/2)*V128*Y128*VLOOKUP('Données projet'!$B$9,Paramètres!$A$1:$I$89,3,0)*0.475*44/12</f>
        <v>9.7247162718161306E-14</v>
      </c>
      <c r="AC128" s="22">
        <f t="shared" si="57"/>
        <v>17.605608539858135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156.8752832918446</v>
      </c>
      <c r="T129" s="59">
        <f t="shared" si="88"/>
        <v>378.21132402823275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15.675060847958354</v>
      </c>
      <c r="AA129" s="21">
        <f>EXP(-LN(2)/25)*AA128+(1-EXP(-LN(2)/25))/(LN(2)/25)*Calculateur!V129*Calculateur!X129*VLOOKUP('Données projet'!$B$9,Paramètres!$A$1:$I$89,3,0)*0.475*44/12</f>
        <v>1.5728037161261068</v>
      </c>
      <c r="AB129" s="21">
        <f>EXP(-LN(2)/2)*AB128+(1-EXP(-LN(2)/2))/(LN(2)/2)*V129*Y129*VLOOKUP('Données projet'!$B$9,Paramètres!$A$1:$I$89,3,0)*0.475*44/12</f>
        <v>6.8764128209163468E-14</v>
      </c>
      <c r="AC129" s="22">
        <f t="shared" si="57"/>
        <v>17.24786456408453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156.8752832918446</v>
      </c>
      <c r="T130" s="59">
        <f t="shared" si="88"/>
        <v>378.21132402823275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15.367682465572953</v>
      </c>
      <c r="AA130" s="21">
        <f>EXP(-LN(2)/25)*AA129+(1-EXP(-LN(2)/25))/(LN(2)/25)*Calculateur!V130*Calculateur!X130*VLOOKUP('Données projet'!$B$9,Paramètres!$A$1:$I$89,3,0)*0.475*44/12</f>
        <v>1.5297953157984856</v>
      </c>
      <c r="AB130" s="21">
        <f>EXP(-LN(2)/2)*AB129+(1-EXP(-LN(2)/2))/(LN(2)/2)*V130*Y130*VLOOKUP('Données projet'!$B$9,Paramètres!$A$1:$I$89,3,0)*0.475*44/12</f>
        <v>4.8623581359080653E-14</v>
      </c>
      <c r="AC130" s="22">
        <f t="shared" si="57"/>
        <v>16.897477781371489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156.8752832918446</v>
      </c>
      <c r="T131" s="59">
        <f t="shared" si="88"/>
        <v>378.21132402823275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15.066331585783828</v>
      </c>
      <c r="AA131" s="21">
        <f>EXP(-LN(2)/25)*AA130+(1-EXP(-LN(2)/25))/(LN(2)/25)*Calculateur!V131*Calculateur!X131*VLOOKUP('Données projet'!$B$9,Paramètres!$A$1:$I$89,3,0)*0.475*44/12</f>
        <v>1.4879629824395368</v>
      </c>
      <c r="AB131" s="21">
        <f>EXP(-LN(2)/2)*AB130+(1-EXP(-LN(2)/2))/(LN(2)/2)*V131*Y131*VLOOKUP('Données projet'!$B$9,Paramètres!$A$1:$I$89,3,0)*0.475*44/12</f>
        <v>3.4382064104581734E-14</v>
      </c>
      <c r="AC131" s="22">
        <f t="shared" si="57"/>
        <v>16.554294568223401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156.8752832918446</v>
      </c>
      <c r="T132" s="59">
        <f t="shared" si="88"/>
        <v>378.21132402823275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14.770890012941482</v>
      </c>
      <c r="AA132" s="21">
        <f>EXP(-LN(2)/25)*AA131+(1-EXP(-LN(2)/25))/(LN(2)/25)*Calculateur!V132*Calculateur!X132*VLOOKUP('Données projet'!$B$9,Paramètres!$A$1:$I$89,3,0)*0.475*44/12</f>
        <v>1.4472745564361553</v>
      </c>
      <c r="AB132" s="21">
        <f>EXP(-LN(2)/2)*AB131+(1-EXP(-LN(2)/2))/(LN(2)/2)*V132*Y132*VLOOKUP('Données projet'!$B$9,Paramètres!$A$1:$I$89,3,0)*0.475*44/12</f>
        <v>2.4311790679540326E-14</v>
      </c>
      <c r="AC132" s="22">
        <f t="shared" ref="AC132:AC153" si="111">SUM(Z132:AB132)</f>
        <v>16.218164569377663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156.8752832918446</v>
      </c>
      <c r="T133" s="59">
        <f t="shared" ref="T133:T196" si="142">$T$3</f>
        <v>378.21132402823275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14.481241869141009</v>
      </c>
      <c r="AA133" s="21">
        <f>EXP(-LN(2)/25)*AA132+(1-EXP(-LN(2)/25))/(LN(2)/25)*Calculateur!V133*Calculateur!X133*VLOOKUP('Données projet'!$B$9,Paramètres!$A$1:$I$89,3,0)*0.475*44/12</f>
        <v>1.4076987575815476</v>
      </c>
      <c r="AB133" s="21">
        <f>EXP(-LN(2)/2)*AB132+(1-EXP(-LN(2)/2))/(LN(2)/2)*V133*Y133*VLOOKUP('Données projet'!$B$9,Paramètres!$A$1:$I$89,3,0)*0.475*44/12</f>
        <v>1.7191032052290867E-14</v>
      </c>
      <c r="AC133" s="22">
        <f t="shared" si="111"/>
        <v>15.888940626722574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156.8752832918446</v>
      </c>
      <c r="T134" s="59">
        <f t="shared" si="142"/>
        <v>378.21132402823275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14.197273548772538</v>
      </c>
      <c r="AA134" s="21">
        <f>EXP(-LN(2)/25)*AA133+(1-EXP(-LN(2)/25))/(LN(2)/25)*Calculateur!V134*Calculateur!X134*VLOOKUP('Données projet'!$B$9,Paramètres!$A$1:$I$89,3,0)*0.475*44/12</f>
        <v>1.36920516102782</v>
      </c>
      <c r="AB134" s="21">
        <f>EXP(-LN(2)/2)*AB133+(1-EXP(-LN(2)/2))/(LN(2)/2)*V134*Y134*VLOOKUP('Données projet'!$B$9,Paramètres!$A$1:$I$89,3,0)*0.475*44/12</f>
        <v>1.2155895339770163E-14</v>
      </c>
      <c r="AC134" s="22">
        <f t="shared" si="111"/>
        <v>15.56647870980037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156.8752832918446</v>
      </c>
      <c r="T135" s="59">
        <f t="shared" si="142"/>
        <v>378.21132402823275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13.918873673962921</v>
      </c>
      <c r="AA135" s="21">
        <f>EXP(-LN(2)/25)*AA134+(1-EXP(-LN(2)/25))/(LN(2)/25)*Calculateur!V135*Calculateur!X135*VLOOKUP('Données projet'!$B$9,Paramètres!$A$1:$I$89,3,0)*0.475*44/12</f>
        <v>1.3317641738961441</v>
      </c>
      <c r="AB135" s="21">
        <f>EXP(-LN(2)/2)*AB134+(1-EXP(-LN(2)/2))/(LN(2)/2)*V135*Y135*VLOOKUP('Données projet'!$B$9,Paramètres!$A$1:$I$89,3,0)*0.475*44/12</f>
        <v>8.5955160261454335E-15</v>
      </c>
      <c r="AC135" s="22">
        <f t="shared" si="111"/>
        <v>15.250637847859073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156.8752832918446</v>
      </c>
      <c r="T136" s="59">
        <f t="shared" si="142"/>
        <v>378.21132402823275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13.645933050891163</v>
      </c>
      <c r="AA136" s="21">
        <f>EXP(-LN(2)/25)*AA135+(1-EXP(-LN(2)/25))/(LN(2)/25)*Calculateur!V136*Calculateur!X136*VLOOKUP('Données projet'!$B$9,Paramètres!$A$1:$I$89,3,0)*0.475*44/12</f>
        <v>1.2953470125265198</v>
      </c>
      <c r="AB136" s="21">
        <f>EXP(-LN(2)/2)*AB135+(1-EXP(-LN(2)/2))/(LN(2)/2)*V136*Y136*VLOOKUP('Données projet'!$B$9,Paramètres!$A$1:$I$89,3,0)*0.475*44/12</f>
        <v>6.0779476698850816E-15</v>
      </c>
      <c r="AC136" s="22">
        <f t="shared" si="111"/>
        <v>14.941280063417688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156.8752832918446</v>
      </c>
      <c r="T137" s="59">
        <f t="shared" si="142"/>
        <v>378.21132402823275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13.3783446269605</v>
      </c>
      <c r="AA137" s="21">
        <f>EXP(-LN(2)/25)*AA136+(1-EXP(-LN(2)/25))/(LN(2)/25)*Calculateur!V137*Calculateur!X137*VLOOKUP('Données projet'!$B$9,Paramètres!$A$1:$I$89,3,0)*0.475*44/12</f>
        <v>1.2599256803496433</v>
      </c>
      <c r="AB137" s="21">
        <f>EXP(-LN(2)/2)*AB136+(1-EXP(-LN(2)/2))/(LN(2)/2)*V137*Y137*VLOOKUP('Données projet'!$B$9,Paramètres!$A$1:$I$89,3,0)*0.475*44/12</f>
        <v>4.2977580130727168E-15</v>
      </c>
      <c r="AC137" s="22">
        <f t="shared" si="111"/>
        <v>14.638270307310147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156.8752832918446</v>
      </c>
      <c r="T138" s="59">
        <f t="shared" si="142"/>
        <v>378.21132402823275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13.116003448810295</v>
      </c>
      <c r="AA138" s="21">
        <f>EXP(-LN(2)/25)*AA137+(1-EXP(-LN(2)/25))/(LN(2)/25)*Calculateur!V138*Calculateur!X138*VLOOKUP('Données projet'!$B$9,Paramètres!$A$1:$I$89,3,0)*0.475*44/12</f>
        <v>1.2254729463638703</v>
      </c>
      <c r="AB138" s="21">
        <f>EXP(-LN(2)/2)*AB137+(1-EXP(-LN(2)/2))/(LN(2)/2)*V138*Y138*VLOOKUP('Données projet'!$B$9,Paramètres!$A$1:$I$89,3,0)*0.475*44/12</f>
        <v>3.0389738349425408E-15</v>
      </c>
      <c r="AC138" s="22">
        <f t="shared" si="111"/>
        <v>14.341476395174169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156.8752832918446</v>
      </c>
      <c r="T139" s="59">
        <f t="shared" si="142"/>
        <v>378.21132402823275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12.858806621151297</v>
      </c>
      <c r="AA139" s="21">
        <f>EXP(-LN(2)/25)*AA138+(1-EXP(-LN(2)/25))/(LN(2)/25)*Calculateur!V139*Calculateur!X139*VLOOKUP('Données projet'!$B$9,Paramètres!$A$1:$I$89,3,0)*0.475*44/12</f>
        <v>1.1919623242007289</v>
      </c>
      <c r="AB139" s="21">
        <f>EXP(-LN(2)/2)*AB138+(1-EXP(-LN(2)/2))/(LN(2)/2)*V139*Y139*VLOOKUP('Données projet'!$B$9,Paramètres!$A$1:$I$89,3,0)*0.475*44/12</f>
        <v>2.1488790065363584E-15</v>
      </c>
      <c r="AC139" s="22">
        <f t="shared" si="111"/>
        <v>14.050768945352027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156.8752832918446</v>
      </c>
      <c r="T140" s="59">
        <f t="shared" si="142"/>
        <v>378.21132402823275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12.606653266408117</v>
      </c>
      <c r="AA140" s="21">
        <f>EXP(-LN(2)/25)*AA139+(1-EXP(-LN(2)/25))/(LN(2)/25)*Calculateur!V140*Calculateur!X140*VLOOKUP('Données projet'!$B$9,Paramètres!$A$1:$I$89,3,0)*0.475*44/12</f>
        <v>1.1593680517628857</v>
      </c>
      <c r="AB140" s="21">
        <f>EXP(-LN(2)/2)*AB139+(1-EXP(-LN(2)/2))/(LN(2)/2)*V140*Y140*VLOOKUP('Données projet'!$B$9,Paramètres!$A$1:$I$89,3,0)*0.475*44/12</f>
        <v>1.5194869174712704E-15</v>
      </c>
      <c r="AC140" s="22">
        <f t="shared" si="111"/>
        <v>13.766021318171004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156.8752832918446</v>
      </c>
      <c r="T141" s="59">
        <f t="shared" si="142"/>
        <v>378.21132402823275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12.359444485153091</v>
      </c>
      <c r="AA141" s="21">
        <f>EXP(-LN(2)/25)*AA140+(1-EXP(-LN(2)/25))/(LN(2)/25)*Calculateur!V141*Calculateur!X141*VLOOKUP('Données projet'!$B$9,Paramètres!$A$1:$I$89,3,0)*0.475*44/12</f>
        <v>1.1276650714189136</v>
      </c>
      <c r="AB141" s="21">
        <f>EXP(-LN(2)/2)*AB140+(1-EXP(-LN(2)/2))/(LN(2)/2)*V141*Y141*VLOOKUP('Données projet'!$B$9,Paramètres!$A$1:$I$89,3,0)*0.475*44/12</f>
        <v>1.0744395032681792E-15</v>
      </c>
      <c r="AC141" s="22">
        <f t="shared" si="111"/>
        <v>13.487109556572006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156.8752832918446</v>
      </c>
      <c r="T142" s="59">
        <f t="shared" si="142"/>
        <v>378.21132402823275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12.117083317316007</v>
      </c>
      <c r="AA142" s="21">
        <f>EXP(-LN(2)/25)*AA141+(1-EXP(-LN(2)/25))/(LN(2)/25)*Calculateur!V142*Calculateur!X142*VLOOKUP('Données projet'!$B$9,Paramètres!$A$1:$I$89,3,0)*0.475*44/12</f>
        <v>1.0968290107396346</v>
      </c>
      <c r="AB142" s="21">
        <f>EXP(-LN(2)/2)*AB141+(1-EXP(-LN(2)/2))/(LN(2)/2)*V142*Y142*VLOOKUP('Données projet'!$B$9,Paramètres!$A$1:$I$89,3,0)*0.475*44/12</f>
        <v>7.597434587356352E-16</v>
      </c>
      <c r="AC142" s="22">
        <f t="shared" si="111"/>
        <v>13.213912328055642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156.8752832918446</v>
      </c>
      <c r="T143" s="59">
        <f t="shared" si="142"/>
        <v>378.21132402823275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11.879474704154493</v>
      </c>
      <c r="AA143" s="21">
        <f>EXP(-LN(2)/25)*AA142+(1-EXP(-LN(2)/25))/(LN(2)/25)*Calculateur!V143*Calculateur!X143*VLOOKUP('Données projet'!$B$9,Paramètres!$A$1:$I$89,3,0)*0.475*44/12</f>
        <v>1.0668361637612285</v>
      </c>
      <c r="AB143" s="21">
        <f>EXP(-LN(2)/2)*AB142+(1-EXP(-LN(2)/2))/(LN(2)/2)*V143*Y143*VLOOKUP('Données projet'!$B$9,Paramètres!$A$1:$I$89,3,0)*0.475*44/12</f>
        <v>5.372197516340896E-16</v>
      </c>
      <c r="AC143" s="22">
        <f t="shared" si="111"/>
        <v>12.946310867915722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156.8752832918446</v>
      </c>
      <c r="T144" s="59">
        <f t="shared" si="142"/>
        <v>378.21132402823275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11.646525450970133</v>
      </c>
      <c r="AA144" s="21">
        <f>EXP(-LN(2)/25)*AA143+(1-EXP(-LN(2)/25))/(LN(2)/25)*Calculateur!V144*Calculateur!X144*VLOOKUP('Données projet'!$B$9,Paramètres!$A$1:$I$89,3,0)*0.475*44/12</f>
        <v>1.0376634727607021</v>
      </c>
      <c r="AB144" s="21">
        <f>EXP(-LN(2)/2)*AB143+(1-EXP(-LN(2)/2))/(LN(2)/2)*V144*Y144*VLOOKUP('Données projet'!$B$9,Paramètres!$A$1:$I$89,3,0)*0.475*44/12</f>
        <v>3.798717293678176E-16</v>
      </c>
      <c r="AC144" s="22">
        <f t="shared" si="111"/>
        <v>12.684188923730835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156.8752832918446</v>
      </c>
      <c r="T145" s="59">
        <f t="shared" si="142"/>
        <v>378.21132402823275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11.418144190555704</v>
      </c>
      <c r="AA145" s="21">
        <f>EXP(-LN(2)/25)*AA144+(1-EXP(-LN(2)/25))/(LN(2)/25)*Calculateur!V145*Calculateur!X145*VLOOKUP('Données projet'!$B$9,Paramètres!$A$1:$I$89,3,0)*0.475*44/12</f>
        <v>1.0092885105297102</v>
      </c>
      <c r="AB145" s="21">
        <f>EXP(-LN(2)/2)*AB144+(1-EXP(-LN(2)/2))/(LN(2)/2)*V145*Y145*VLOOKUP('Données projet'!$B$9,Paramètres!$A$1:$I$89,3,0)*0.475*44/12</f>
        <v>2.686098758170448E-16</v>
      </c>
      <c r="AC145" s="22">
        <f t="shared" si="111"/>
        <v>12.427432701085415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156.8752832918446</v>
      </c>
      <c r="T146" s="59">
        <f t="shared" si="142"/>
        <v>378.21132402823275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11.194241347359188</v>
      </c>
      <c r="AA146" s="21">
        <f>EXP(-LN(2)/25)*AA145+(1-EXP(-LN(2)/25))/(LN(2)/25)*Calculateur!V146*Calculateur!X146*VLOOKUP('Données projet'!$B$9,Paramètres!$A$1:$I$89,3,0)*0.475*44/12</f>
        <v>0.98168946313309935</v>
      </c>
      <c r="AB146" s="21">
        <f>EXP(-LN(2)/2)*AB145+(1-EXP(-LN(2)/2))/(LN(2)/2)*V146*Y146*VLOOKUP('Données projet'!$B$9,Paramètres!$A$1:$I$89,3,0)*0.475*44/12</f>
        <v>1.899358646839088E-16</v>
      </c>
      <c r="AC146" s="22">
        <f t="shared" si="111"/>
        <v>12.175930810492288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156.8752832918446</v>
      </c>
      <c r="T147" s="59">
        <f t="shared" si="142"/>
        <v>378.21132402823275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10.974729102350507</v>
      </c>
      <c r="AA147" s="21">
        <f>EXP(-LN(2)/25)*AA146+(1-EXP(-LN(2)/25))/(LN(2)/25)*Calculateur!V147*Calculateur!X147*VLOOKUP('Données projet'!$B$9,Paramètres!$A$1:$I$89,3,0)*0.475*44/12</f>
        <v>0.95484511313891951</v>
      </c>
      <c r="AB147" s="21">
        <f>EXP(-LN(2)/2)*AB146+(1-EXP(-LN(2)/2))/(LN(2)/2)*V147*Y147*VLOOKUP('Données projet'!$B$9,Paramètres!$A$1:$I$89,3,0)*0.475*44/12</f>
        <v>1.343049379085224E-16</v>
      </c>
      <c r="AC147" s="22">
        <f t="shared" si="111"/>
        <v>11.929574215489426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156.8752832918446</v>
      </c>
      <c r="T148" s="59">
        <f t="shared" si="142"/>
        <v>378.21132402823275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10.759521358577196</v>
      </c>
      <c r="AA148" s="21">
        <f>EXP(-LN(2)/25)*AA147+(1-EXP(-LN(2)/25))/(LN(2)/25)*Calculateur!V148*Calculateur!X148*VLOOKUP('Données projet'!$B$9,Paramètres!$A$1:$I$89,3,0)*0.475*44/12</f>
        <v>0.92873482330701362</v>
      </c>
      <c r="AB148" s="21">
        <f>EXP(-LN(2)/2)*AB147+(1-EXP(-LN(2)/2))/(LN(2)/2)*V148*Y148*VLOOKUP('Données projet'!$B$9,Paramètres!$A$1:$I$89,3,0)*0.475*44/12</f>
        <v>9.49679323419544E-17</v>
      </c>
      <c r="AC148" s="22">
        <f t="shared" si="111"/>
        <v>11.68825618188421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156.8752832918446</v>
      </c>
      <c r="T149" s="59">
        <f t="shared" si="142"/>
        <v>378.21132402823275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10.548533707395517</v>
      </c>
      <c r="AA149" s="21">
        <f>EXP(-LN(2)/25)*AA148+(1-EXP(-LN(2)/25))/(LN(2)/25)*Calculateur!V149*Calculateur!X149*VLOOKUP('Données projet'!$B$9,Paramètres!$A$1:$I$89,3,0)*0.475*44/12</f>
        <v>0.90333852072364162</v>
      </c>
      <c r="AB149" s="21">
        <f>EXP(-LN(2)/2)*AB148+(1-EXP(-LN(2)/2))/(LN(2)/2)*V149*Y149*VLOOKUP('Données projet'!$B$9,Paramètres!$A$1:$I$89,3,0)*0.475*44/12</f>
        <v>6.71524689542612E-17</v>
      </c>
      <c r="AC149" s="22">
        <f t="shared" si="111"/>
        <v>11.451872228119159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156.8752832918446</v>
      </c>
      <c r="T150" s="59">
        <f t="shared" si="142"/>
        <v>378.21132402823275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10.34168339536375</v>
      </c>
      <c r="AA150" s="21">
        <f>EXP(-LN(2)/25)*AA149+(1-EXP(-LN(2)/25))/(LN(2)/25)*Calculateur!V150*Calculateur!X150*VLOOKUP('Données projet'!$B$9,Paramètres!$A$1:$I$89,3,0)*0.475*44/12</f>
        <v>0.87863668136994544</v>
      </c>
      <c r="AB150" s="21">
        <f>EXP(-LN(2)/2)*AB149+(1-EXP(-LN(2)/2))/(LN(2)/2)*V150*Y150*VLOOKUP('Données projet'!$B$9,Paramètres!$A$1:$I$89,3,0)*0.475*44/12</f>
        <v>4.74839661709772E-17</v>
      </c>
      <c r="AC150" s="22">
        <f t="shared" si="111"/>
        <v>11.220320076733696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156.8752832918446</v>
      </c>
      <c r="T151" s="59">
        <f t="shared" si="142"/>
        <v>378.21132402823275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10.138889291784695</v>
      </c>
      <c r="AA151" s="21">
        <f>EXP(-LN(2)/25)*AA150+(1-EXP(-LN(2)/25))/(LN(2)/25)*Calculateur!V151*Calculateur!X151*VLOOKUP('Données projet'!$B$9,Paramètres!$A$1:$I$89,3,0)*0.475*44/12</f>
        <v>0.85461031511238938</v>
      </c>
      <c r="AB151" s="21">
        <f>EXP(-LN(2)/2)*AB150+(1-EXP(-LN(2)/2))/(LN(2)/2)*V151*Y151*VLOOKUP('Données projet'!$B$9,Paramètres!$A$1:$I$89,3,0)*0.475*44/12</f>
        <v>3.35762344771306E-17</v>
      </c>
      <c r="AC151" s="22">
        <f t="shared" si="111"/>
        <v>10.993499606897084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156.8752832918446</v>
      </c>
      <c r="T152" s="59">
        <f t="shared" si="142"/>
        <v>378.21132402823275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9.940071856884634</v>
      </c>
      <c r="AA152" s="21">
        <f>EXP(-LN(2)/25)*AA151+(1-EXP(-LN(2)/25))/(LN(2)/25)*Calculateur!V152*Calculateur!X152*VLOOKUP('Données projet'!$B$9,Paramètres!$A$1:$I$89,3,0)*0.475*44/12</f>
        <v>0.83124095110363783</v>
      </c>
      <c r="AB152" s="21">
        <f>EXP(-LN(2)/2)*AB151+(1-EXP(-LN(2)/2))/(LN(2)/2)*V152*Y152*VLOOKUP('Données projet'!$B$9,Paramètres!$A$1:$I$89,3,0)*0.475*44/12</f>
        <v>2.37419830854886E-17</v>
      </c>
      <c r="AC152" s="22">
        <f t="shared" si="111"/>
        <v>10.771312807988272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156.8752832918446</v>
      </c>
      <c r="T153" s="59">
        <f t="shared" si="142"/>
        <v>378.21132402823275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9.7451531106163021</v>
      </c>
      <c r="AA153" s="21">
        <f>EXP(-LN(2)/25)*AA152+(1-EXP(-LN(2)/25))/(LN(2)/25)*Calculateur!V153*Calculateur!X153*VLOOKUP('Données projet'!$B$9,Paramètres!$A$1:$I$89,3,0)*0.475*44/12</f>
        <v>0.80851062358264703</v>
      </c>
      <c r="AB153" s="21">
        <f>EXP(-LN(2)/2)*AB152+(1-EXP(-LN(2)/2))/(LN(2)/2)*V153*Y153*VLOOKUP('Données projet'!$B$9,Paramètres!$A$1:$I$89,3,0)*0.475*44/12</f>
        <v>1.67881172385653E-17</v>
      </c>
      <c r="AC153" s="22">
        <f t="shared" si="111"/>
        <v>10.553663734198949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156.8752832918446</v>
      </c>
      <c r="T154" s="59">
        <f t="shared" si="142"/>
        <v>378.21132402823275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9.5540566020735973</v>
      </c>
      <c r="AA154" s="21">
        <f>EXP(-LN(2)/25)*AA153+(1-EXP(-LN(2)/25))/(LN(2)/25)*Calculateur!V154*Calculateur!X154*VLOOKUP('Données projet'!$B$9,Paramètres!$A$1:$I$89,3,0)*0.475*44/12</f>
        <v>0.78640185806305374</v>
      </c>
      <c r="AB154" s="21">
        <f>EXP(-LN(2)/2)*AB153+(1-EXP(-LN(2)/2))/(LN(2)/2)*V154*Y154*VLOOKUP('Données projet'!$B$9,Paramètres!$A$1:$I$89,3,0)*0.475*44/12</f>
        <v>1.18709915427443E-17</v>
      </c>
      <c r="AC154" s="22">
        <f t="shared" ref="AC154:AC203" si="163">SUM(Z154:AB154)</f>
        <v>10.34045846013665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156.8752832918446</v>
      </c>
      <c r="T155" s="59">
        <f t="shared" si="142"/>
        <v>378.21132402823275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9.3667073795060531</v>
      </c>
      <c r="AA155" s="21">
        <f>EXP(-LN(2)/25)*AA154+(1-EXP(-LN(2)/25))/(LN(2)/25)*Calculateur!V155*Calculateur!X155*VLOOKUP('Données projet'!$B$9,Paramètres!$A$1:$I$89,3,0)*0.475*44/12</f>
        <v>0.76489765789924313</v>
      </c>
      <c r="AB155" s="21">
        <f>EXP(-LN(2)/2)*AB154+(1-EXP(-LN(2)/2))/(LN(2)/2)*V155*Y155*VLOOKUP('Données projet'!$B$9,Paramètres!$A$1:$I$89,3,0)*0.475*44/12</f>
        <v>8.3940586192826499E-18</v>
      </c>
      <c r="AC155" s="22">
        <f t="shared" si="163"/>
        <v>10.131605037405297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156.8752832918446</v>
      </c>
      <c r="T156" s="59">
        <f t="shared" si="142"/>
        <v>378.21132402823275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9.1830319609213173</v>
      </c>
      <c r="AA156" s="21">
        <f>EXP(-LN(2)/25)*AA155+(1-EXP(-LN(2)/25))/(LN(2)/25)*Calculateur!V156*Calculateur!X156*VLOOKUP('Données projet'!$B$9,Paramètres!$A$1:$I$89,3,0)*0.475*44/12</f>
        <v>0.74398149121976864</v>
      </c>
      <c r="AB156" s="21">
        <f>EXP(-LN(2)/2)*AB155+(1-EXP(-LN(2)/2))/(LN(2)/2)*V156*Y156*VLOOKUP('Données projet'!$B$9,Paramètres!$A$1:$I$89,3,0)*0.475*44/12</f>
        <v>5.93549577137215E-18</v>
      </c>
      <c r="AC156" s="22">
        <f t="shared" si="163"/>
        <v>9.927013452141086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156.8752832918446</v>
      </c>
      <c r="T157" s="59">
        <f t="shared" si="142"/>
        <v>378.21132402823275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9.0029583052640838</v>
      </c>
      <c r="AA157" s="21">
        <f>EXP(-LN(2)/25)*AA156+(1-EXP(-LN(2)/25))/(LN(2)/25)*Calculateur!V157*Calculateur!X157*VLOOKUP('Données projet'!$B$9,Paramètres!$A$1:$I$89,3,0)*0.475*44/12</f>
        <v>0.72363727821807788</v>
      </c>
      <c r="AB157" s="21">
        <f>EXP(-LN(2)/2)*AB156+(1-EXP(-LN(2)/2))/(LN(2)/2)*V157*Y157*VLOOKUP('Données projet'!$B$9,Paramètres!$A$1:$I$89,3,0)*0.475*44/12</f>
        <v>4.197029309641325E-18</v>
      </c>
      <c r="AC157" s="22">
        <f t="shared" si="163"/>
        <v>9.7265955834821618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156.8752832918446</v>
      </c>
      <c r="T158" s="59">
        <f t="shared" si="142"/>
        <v>378.21132402823275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8.8264157841602042</v>
      </c>
      <c r="AA158" s="21">
        <f>EXP(-LN(2)/25)*AA157+(1-EXP(-LN(2)/25))/(LN(2)/25)*Calculateur!V158*Calculateur!X158*VLOOKUP('Données projet'!$B$9,Paramètres!$A$1:$I$89,3,0)*0.475*44/12</f>
        <v>0.70384937879077403</v>
      </c>
      <c r="AB158" s="21">
        <f>EXP(-LN(2)/2)*AB157+(1-EXP(-LN(2)/2))/(LN(2)/2)*V158*Y158*VLOOKUP('Données projet'!$B$9,Paramètres!$A$1:$I$89,3,0)*0.475*44/12</f>
        <v>2.967747885686075E-18</v>
      </c>
      <c r="AC158" s="22">
        <f t="shared" si="163"/>
        <v>9.5302651629509789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156.8752832918446</v>
      </c>
      <c r="T159" s="59">
        <f t="shared" si="142"/>
        <v>378.21132402823275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8.6533351542148669</v>
      </c>
      <c r="AA159" s="21">
        <f>EXP(-LN(2)/25)*AA158+(1-EXP(-LN(2)/25))/(LN(2)/25)*Calculateur!V159*Calculateur!X159*VLOOKUP('Données projet'!$B$9,Paramètres!$A$1:$I$89,3,0)*0.475*44/12</f>
        <v>0.6846025805139101</v>
      </c>
      <c r="AB159" s="21">
        <f>EXP(-LN(2)/2)*AB158+(1-EXP(-LN(2)/2))/(LN(2)/2)*V159*Y159*VLOOKUP('Données projet'!$B$9,Paramètres!$A$1:$I$89,3,0)*0.475*44/12</f>
        <v>2.0985146548206625E-18</v>
      </c>
      <c r="AC159" s="22">
        <f t="shared" si="163"/>
        <v>9.3379377347287775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156.8752832918446</v>
      </c>
      <c r="T160" s="59">
        <f t="shared" si="142"/>
        <v>378.21132402823275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8.4836485298539976</v>
      </c>
      <c r="AA160" s="21">
        <f>EXP(-LN(2)/25)*AA159+(1-EXP(-LN(2)/25))/(LN(2)/25)*Calculateur!V160*Calculateur!X160*VLOOKUP('Données projet'!$B$9,Paramètres!$A$1:$I$89,3,0)*0.475*44/12</f>
        <v>0.66588208694807216</v>
      </c>
      <c r="AB160" s="21">
        <f>EXP(-LN(2)/2)*AB159+(1-EXP(-LN(2)/2))/(LN(2)/2)*V160*Y160*VLOOKUP('Données projet'!$B$9,Paramètres!$A$1:$I$89,3,0)*0.475*44/12</f>
        <v>1.4838739428430375E-18</v>
      </c>
      <c r="AC160" s="22">
        <f t="shared" si="163"/>
        <v>9.1495306168020694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156.8752832918446</v>
      </c>
      <c r="T161" s="59">
        <f t="shared" si="142"/>
        <v>378.21132402823275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8.3172893566982236</v>
      </c>
      <c r="AA161" s="21">
        <f>EXP(-LN(2)/25)*AA160+(1-EXP(-LN(2)/25))/(LN(2)/25)*Calculateur!V161*Calculateur!X161*VLOOKUP('Données projet'!$B$9,Paramètres!$A$1:$I$89,3,0)*0.475*44/12</f>
        <v>0.64767350626326003</v>
      </c>
      <c r="AB161" s="21">
        <f>EXP(-LN(2)/2)*AB160+(1-EXP(-LN(2)/2))/(LN(2)/2)*V161*Y161*VLOOKUP('Données projet'!$B$9,Paramètres!$A$1:$I$89,3,0)*0.475*44/12</f>
        <v>1.0492573274103312E-18</v>
      </c>
      <c r="AC161" s="22">
        <f t="shared" si="163"/>
        <v>8.9649628629614835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156.8752832918446</v>
      </c>
      <c r="T162" s="59">
        <f t="shared" si="142"/>
        <v>378.21132402823275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8.1541923854589573</v>
      </c>
      <c r="AA162" s="21">
        <f>EXP(-LN(2)/25)*AA161+(1-EXP(-LN(2)/25))/(LN(2)/25)*Calculateur!V162*Calculateur!X162*VLOOKUP('Données projet'!$B$9,Paramètres!$A$1:$I$89,3,0)*0.475*44/12</f>
        <v>0.62996284017482174</v>
      </c>
      <c r="AB162" s="21">
        <f>EXP(-LN(2)/2)*AB161+(1-EXP(-LN(2)/2))/(LN(2)/2)*V162*Y162*VLOOKUP('Données projet'!$B$9,Paramètres!$A$1:$I$89,3,0)*0.475*44/12</f>
        <v>7.4193697142151875E-19</v>
      </c>
      <c r="AC162" s="22">
        <f t="shared" si="163"/>
        <v>8.7841552256337785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156.8752832918446</v>
      </c>
      <c r="T163" s="59">
        <f t="shared" si="142"/>
        <v>378.21132402823275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7.994293646346363</v>
      </c>
      <c r="AA163" s="21">
        <f>EXP(-LN(2)/25)*AA162+(1-EXP(-LN(2)/25))/(LN(2)/25)*Calculateur!V163*Calculateur!X163*VLOOKUP('Données projet'!$B$9,Paramètres!$A$1:$I$89,3,0)*0.475*44/12</f>
        <v>0.61273647318193525</v>
      </c>
      <c r="AB163" s="21">
        <f>EXP(-LN(2)/2)*AB162+(1-EXP(-LN(2)/2))/(LN(2)/2)*V163*Y163*VLOOKUP('Données projet'!$B$9,Paramètres!$A$1:$I$89,3,0)*0.475*44/12</f>
        <v>5.2462866370516562E-19</v>
      </c>
      <c r="AC163" s="22">
        <f t="shared" si="163"/>
        <v>8.6070301195282983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156.8752832918446</v>
      </c>
      <c r="T164" s="59">
        <f t="shared" si="142"/>
        <v>378.21132402823275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7.8375304239791665</v>
      </c>
      <c r="AA164" s="21">
        <f>EXP(-LN(2)/25)*AA163+(1-EXP(-LN(2)/25))/(LN(2)/25)*Calculateur!V164*Calculateur!X164*VLOOKUP('Données projet'!$B$9,Paramètres!$A$1:$I$89,3,0)*0.475*44/12</f>
        <v>0.59598116210036456</v>
      </c>
      <c r="AB164" s="21">
        <f>EXP(-LN(2)/2)*AB163+(1-EXP(-LN(2)/2))/(LN(2)/2)*V164*Y164*VLOOKUP('Données projet'!$B$9,Paramètres!$A$1:$I$89,3,0)*0.475*44/12</f>
        <v>3.7096848571075938E-19</v>
      </c>
      <c r="AC164" s="22">
        <f t="shared" si="163"/>
        <v>8.4335115860795309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156.8752832918446</v>
      </c>
      <c r="T165" s="59">
        <f t="shared" si="142"/>
        <v>378.21132402823275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7.6838412327864667</v>
      </c>
      <c r="AA165" s="21">
        <f>EXP(-LN(2)/25)*AA164+(1-EXP(-LN(2)/25))/(LN(2)/25)*Calculateur!V165*Calculateur!X165*VLOOKUP('Données projet'!$B$9,Paramètres!$A$1:$I$89,3,0)*0.475*44/12</f>
        <v>0.57968402588144285</v>
      </c>
      <c r="AB165" s="21">
        <f>EXP(-LN(2)/2)*AB164+(1-EXP(-LN(2)/2))/(LN(2)/2)*V165*Y165*VLOOKUP('Données projet'!$B$9,Paramètres!$A$1:$I$89,3,0)*0.475*44/12</f>
        <v>2.6231433185258281E-19</v>
      </c>
      <c r="AC165" s="22">
        <f t="shared" si="163"/>
        <v>8.2635252586679098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156.8752832918446</v>
      </c>
      <c r="T166" s="59">
        <f t="shared" si="142"/>
        <v>378.21132402823275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7.5331657928919045</v>
      </c>
      <c r="AA166" s="21">
        <f>EXP(-LN(2)/25)*AA165+(1-EXP(-LN(2)/25))/(LN(2)/25)*Calculateur!V166*Calculateur!X166*VLOOKUP('Données projet'!$B$9,Paramètres!$A$1:$I$89,3,0)*0.475*44/12</f>
        <v>0.56383253570945679</v>
      </c>
      <c r="AB166" s="21">
        <f>EXP(-LN(2)/2)*AB165+(1-EXP(-LN(2)/2))/(LN(2)/2)*V166*Y166*VLOOKUP('Données projet'!$B$9,Paramètres!$A$1:$I$89,3,0)*0.475*44/12</f>
        <v>1.8548424285537969E-19</v>
      </c>
      <c r="AC166" s="22">
        <f t="shared" si="163"/>
        <v>8.0969983286013605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156.8752832918446</v>
      </c>
      <c r="T167" s="59">
        <f t="shared" si="142"/>
        <v>378.21132402823275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7.3854450064707313</v>
      </c>
      <c r="AA167" s="21">
        <f>EXP(-LN(2)/25)*AA166+(1-EXP(-LN(2)/25))/(LN(2)/25)*Calculateur!V167*Calculateur!X167*VLOOKUP('Données projet'!$B$9,Paramètres!$A$1:$I$89,3,0)*0.475*44/12</f>
        <v>0.54841450536981728</v>
      </c>
      <c r="AB167" s="21">
        <f>EXP(-LN(2)/2)*AB166+(1-EXP(-LN(2)/2))/(LN(2)/2)*V167*Y167*VLOOKUP('Données projet'!$B$9,Paramètres!$A$1:$I$89,3,0)*0.475*44/12</f>
        <v>1.3115716592629141E-19</v>
      </c>
      <c r="AC167" s="22">
        <f t="shared" si="163"/>
        <v>7.9338595118405486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156.8752832918446</v>
      </c>
      <c r="T168" s="59">
        <f t="shared" si="142"/>
        <v>378.21132402823275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7.2406209345704946</v>
      </c>
      <c r="AA168" s="21">
        <f>EXP(-LN(2)/25)*AA167+(1-EXP(-LN(2)/25))/(LN(2)/25)*Calculateur!V168*Calculateur!X168*VLOOKUP('Données projet'!$B$9,Paramètres!$A$1:$I$89,3,0)*0.475*44/12</f>
        <v>0.53341808188061424</v>
      </c>
      <c r="AB168" s="21">
        <f>EXP(-LN(2)/2)*AB167+(1-EXP(-LN(2)/2))/(LN(2)/2)*V168*Y168*VLOOKUP('Données projet'!$B$9,Paramètres!$A$1:$I$89,3,0)*0.475*44/12</f>
        <v>9.2742121427689844E-20</v>
      </c>
      <c r="AC168" s="22">
        <f t="shared" si="163"/>
        <v>7.7740390164511091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156.8752832918446</v>
      </c>
      <c r="T169" s="59">
        <f t="shared" si="142"/>
        <v>378.21132402823275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7.09863677438626</v>
      </c>
      <c r="AA169" s="21">
        <f>EXP(-LN(2)/25)*AA168+(1-EXP(-LN(2)/25))/(LN(2)/25)*Calculateur!V169*Calculateur!X169*VLOOKUP('Données projet'!$B$9,Paramètres!$A$1:$I$89,3,0)*0.475*44/12</f>
        <v>0.51883173638035107</v>
      </c>
      <c r="AB169" s="21">
        <f>EXP(-LN(2)/2)*AB168+(1-EXP(-LN(2)/2))/(LN(2)/2)*V169*Y169*VLOOKUP('Données projet'!$B$9,Paramètres!$A$1:$I$89,3,0)*0.475*44/12</f>
        <v>6.5578582963145703E-20</v>
      </c>
      <c r="AC169" s="22">
        <f t="shared" si="163"/>
        <v>7.6174685107666109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156.8752832918446</v>
      </c>
      <c r="T170" s="59">
        <f t="shared" si="142"/>
        <v>378.21132402823275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6.9594368369814514</v>
      </c>
      <c r="AA170" s="21">
        <f>EXP(-LN(2)/25)*AA169+(1-EXP(-LN(2)/25))/(LN(2)/25)*Calculateur!V170*Calculateur!X170*VLOOKUP('Données projet'!$B$9,Paramètres!$A$1:$I$89,3,0)*0.475*44/12</f>
        <v>0.50464425526485512</v>
      </c>
      <c r="AB170" s="21">
        <f>EXP(-LN(2)/2)*AB169+(1-EXP(-LN(2)/2))/(LN(2)/2)*V170*Y170*VLOOKUP('Données projet'!$B$9,Paramètres!$A$1:$I$89,3,0)*0.475*44/12</f>
        <v>4.6371060713844922E-20</v>
      </c>
      <c r="AC170" s="22">
        <f t="shared" si="163"/>
        <v>7.4640810922463068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156.8752832918446</v>
      </c>
      <c r="T171" s="59">
        <f t="shared" si="142"/>
        <v>378.21132402823275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6.8229665254455725</v>
      </c>
      <c r="AA171" s="21">
        <f>EXP(-LN(2)/25)*AA170+(1-EXP(-LN(2)/25))/(LN(2)/25)*Calculateur!V171*Calculateur!X171*VLOOKUP('Données projet'!$B$9,Paramètres!$A$1:$I$89,3,0)*0.475*44/12</f>
        <v>0.49084473156654967</v>
      </c>
      <c r="AB171" s="21">
        <f>EXP(-LN(2)/2)*AB170+(1-EXP(-LN(2)/2))/(LN(2)/2)*V171*Y171*VLOOKUP('Données projet'!$B$9,Paramètres!$A$1:$I$89,3,0)*0.475*44/12</f>
        <v>3.2789291481572851E-20</v>
      </c>
      <c r="AC171" s="22">
        <f t="shared" si="163"/>
        <v>7.3138112570121221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156.8752832918446</v>
      </c>
      <c r="T172" s="59">
        <f t="shared" si="142"/>
        <v>378.21132402823275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6.6891723134802419</v>
      </c>
      <c r="AA172" s="21">
        <f>EXP(-LN(2)/25)*AA171+(1-EXP(-LN(2)/25))/(LN(2)/25)*Calculateur!V172*Calculateur!X172*VLOOKUP('Données projet'!$B$9,Paramètres!$A$1:$I$89,3,0)*0.475*44/12</f>
        <v>0.47742255656945976</v>
      </c>
      <c r="AB172" s="21">
        <f>EXP(-LN(2)/2)*AB171+(1-EXP(-LN(2)/2))/(LN(2)/2)*V172*Y172*VLOOKUP('Données projet'!$B$9,Paramètres!$A$1:$I$89,3,0)*0.475*44/12</f>
        <v>2.3185530356922461E-20</v>
      </c>
      <c r="AC172" s="22">
        <f t="shared" si="163"/>
        <v>7.1665948700497015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156.8752832918446</v>
      </c>
      <c r="T173" s="59">
        <f t="shared" si="142"/>
        <v>378.21132402823275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6.5580017244051394</v>
      </c>
      <c r="AA173" s="21">
        <f>EXP(-LN(2)/25)*AA172+(1-EXP(-LN(2)/25))/(LN(2)/25)*Calculateur!V173*Calculateur!X173*VLOOKUP('Données projet'!$B$9,Paramètres!$A$1:$I$89,3,0)*0.475*44/12</f>
        <v>0.46436741165350681</v>
      </c>
      <c r="AB173" s="21">
        <f>EXP(-LN(2)/2)*AB172+(1-EXP(-LN(2)/2))/(LN(2)/2)*V173*Y173*VLOOKUP('Données projet'!$B$9,Paramètres!$A$1:$I$89,3,0)*0.475*44/12</f>
        <v>1.6394645740786426E-20</v>
      </c>
      <c r="AC173" s="22">
        <f t="shared" si="163"/>
        <v>7.0223691360586464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156.8752832918446</v>
      </c>
      <c r="T174" s="59">
        <f t="shared" si="142"/>
        <v>378.21132402823275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6.4294033105756405</v>
      </c>
      <c r="AA174" s="21">
        <f>EXP(-LN(2)/25)*AA173+(1-EXP(-LN(2)/25))/(LN(2)/25)*Calculateur!V174*Calculateur!X174*VLOOKUP('Données projet'!$B$9,Paramètres!$A$1:$I$89,3,0)*0.475*44/12</f>
        <v>0.45166926036182081</v>
      </c>
      <c r="AB174" s="21">
        <f>EXP(-LN(2)/2)*AB173+(1-EXP(-LN(2)/2))/(LN(2)/2)*V174*Y174*VLOOKUP('Données projet'!$B$9,Paramètres!$A$1:$I$89,3,0)*0.475*44/12</f>
        <v>1.159276517846123E-20</v>
      </c>
      <c r="AC174" s="22">
        <f t="shared" si="163"/>
        <v>6.8810725709374614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156.8752832918446</v>
      </c>
      <c r="T175" s="59">
        <f t="shared" si="142"/>
        <v>378.21132402823275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6.3033266332040512</v>
      </c>
      <c r="AA175" s="21">
        <f>EXP(-LN(2)/25)*AA174+(1-EXP(-LN(2)/25))/(LN(2)/25)*Calculateur!V175*Calculateur!X175*VLOOKUP('Données projet'!$B$9,Paramètres!$A$1:$I$89,3,0)*0.475*44/12</f>
        <v>0.43931834068497272</v>
      </c>
      <c r="AB175" s="21">
        <f>EXP(-LN(2)/2)*AB174+(1-EXP(-LN(2)/2))/(LN(2)/2)*V175*Y175*VLOOKUP('Données projet'!$B$9,Paramètres!$A$1:$I$89,3,0)*0.475*44/12</f>
        <v>8.1973228703932128E-21</v>
      </c>
      <c r="AC175" s="22">
        <f t="shared" si="163"/>
        <v>6.742644973889024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156.8752832918446</v>
      </c>
      <c r="T176" s="59">
        <f t="shared" si="142"/>
        <v>378.21132402823275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6.1797222425765383</v>
      </c>
      <c r="AA176" s="21">
        <f>EXP(-LN(2)/25)*AA175+(1-EXP(-LN(2)/25))/(LN(2)/25)*Calculateur!V176*Calculateur!X176*VLOOKUP('Données projet'!$B$9,Paramètres!$A$1:$I$89,3,0)*0.475*44/12</f>
        <v>0.42730515755619469</v>
      </c>
      <c r="AB176" s="21">
        <f>EXP(-LN(2)/2)*AB175+(1-EXP(-LN(2)/2))/(LN(2)/2)*V176*Y176*VLOOKUP('Données projet'!$B$9,Paramètres!$A$1:$I$89,3,0)*0.475*44/12</f>
        <v>5.7963825892306152E-21</v>
      </c>
      <c r="AC176" s="22">
        <f t="shared" si="163"/>
        <v>6.6070274001327327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156.8752832918446</v>
      </c>
      <c r="T177" s="59">
        <f t="shared" si="142"/>
        <v>378.21132402823275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6.0585416586579974</v>
      </c>
      <c r="AA177" s="21">
        <f>EXP(-LN(2)/25)*AA176+(1-EXP(-LN(2)/25))/(LN(2)/25)*Calculateur!V177*Calculateur!X177*VLOOKUP('Données projet'!$B$9,Paramètres!$A$1:$I$89,3,0)*0.475*44/12</f>
        <v>0.41562047555181891</v>
      </c>
      <c r="AB177" s="21">
        <f>EXP(-LN(2)/2)*AB176+(1-EXP(-LN(2)/2))/(LN(2)/2)*V177*Y177*VLOOKUP('Données projet'!$B$9,Paramètres!$A$1:$I$89,3,0)*0.475*44/12</f>
        <v>4.0986614351966064E-21</v>
      </c>
      <c r="AC177" s="22">
        <f t="shared" si="163"/>
        <v>6.4741621342098163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156.8752832918446</v>
      </c>
      <c r="T178" s="59">
        <f t="shared" si="142"/>
        <v>378.21132402823275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5.9397373520772412</v>
      </c>
      <c r="AA178" s="21">
        <f>EXP(-LN(2)/25)*AA177+(1-EXP(-LN(2)/25))/(LN(2)/25)*Calculateur!V178*Calculateur!X178*VLOOKUP('Données projet'!$B$9,Paramètres!$A$1:$I$89,3,0)*0.475*44/12</f>
        <v>0.40425531179132351</v>
      </c>
      <c r="AB178" s="21">
        <f>EXP(-LN(2)/2)*AB177+(1-EXP(-LN(2)/2))/(LN(2)/2)*V178*Y178*VLOOKUP('Données projet'!$B$9,Paramètres!$A$1:$I$89,3,0)*0.475*44/12</f>
        <v>2.8981912946153076E-21</v>
      </c>
      <c r="AC178" s="22">
        <f t="shared" si="163"/>
        <v>6.3439926638685646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156.8752832918446</v>
      </c>
      <c r="T179" s="59">
        <f t="shared" si="142"/>
        <v>378.21132402823275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5.8232627254850611</v>
      </c>
      <c r="AA179" s="21">
        <f>EXP(-LN(2)/25)*AA178+(1-EXP(-LN(2)/25))/(LN(2)/25)*Calculateur!V179*Calculateur!X179*VLOOKUP('Données projet'!$B$9,Paramètres!$A$1:$I$89,3,0)*0.475*44/12</f>
        <v>0.39320092903152687</v>
      </c>
      <c r="AB179" s="21">
        <f>EXP(-LN(2)/2)*AB178+(1-EXP(-LN(2)/2))/(LN(2)/2)*V179*Y179*VLOOKUP('Données projet'!$B$9,Paramètres!$A$1:$I$89,3,0)*0.475*44/12</f>
        <v>2.0493307175983032E-21</v>
      </c>
      <c r="AC179" s="22">
        <f t="shared" si="163"/>
        <v>6.2164636545165877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156.8752832918446</v>
      </c>
      <c r="T180" s="59">
        <f t="shared" si="142"/>
        <v>378.21132402823275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5.7090720952778469</v>
      </c>
      <c r="AA180" s="21">
        <f>EXP(-LN(2)/25)*AA179+(1-EXP(-LN(2)/25))/(LN(2)/25)*Calculateur!V180*Calculateur!X180*VLOOKUP('Données projet'!$B$9,Paramètres!$A$1:$I$89,3,0)*0.475*44/12</f>
        <v>0.38244882894962157</v>
      </c>
      <c r="AB180" s="21">
        <f>EXP(-LN(2)/2)*AB179+(1-EXP(-LN(2)/2))/(LN(2)/2)*V180*Y180*VLOOKUP('Données projet'!$B$9,Paramètres!$A$1:$I$89,3,0)*0.475*44/12</f>
        <v>1.4490956473076538E-21</v>
      </c>
      <c r="AC180" s="22">
        <f t="shared" si="163"/>
        <v>6.0915209242274688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156.8752832918446</v>
      </c>
      <c r="T181" s="59">
        <f t="shared" si="142"/>
        <v>378.21132402823275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5.5971206736795889</v>
      </c>
      <c r="AA181" s="21">
        <f>EXP(-LN(2)/25)*AA180+(1-EXP(-LN(2)/25))/(LN(2)/25)*Calculateur!V181*Calculateur!X181*VLOOKUP('Données projet'!$B$9,Paramètres!$A$1:$I$89,3,0)*0.475*44/12</f>
        <v>0.37199074560988432</v>
      </c>
      <c r="AB181" s="21">
        <f>EXP(-LN(2)/2)*AB180+(1-EXP(-LN(2)/2))/(LN(2)/2)*V181*Y181*VLOOKUP('Données projet'!$B$9,Paramètres!$A$1:$I$89,3,0)*0.475*44/12</f>
        <v>1.0246653587991516E-21</v>
      </c>
      <c r="AC181" s="22">
        <f t="shared" si="163"/>
        <v>5.9691114192894732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156.8752832918446</v>
      </c>
      <c r="T182" s="59">
        <f t="shared" si="142"/>
        <v>378.21132402823275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5.487364551175248</v>
      </c>
      <c r="AA182" s="21">
        <f>EXP(-LN(2)/25)*AA181+(1-EXP(-LN(2)/25))/(LN(2)/25)*Calculateur!V182*Calculateur!X182*VLOOKUP('Données projet'!$B$9,Paramètres!$A$1:$I$89,3,0)*0.475*44/12</f>
        <v>0.36181863910903894</v>
      </c>
      <c r="AB182" s="21">
        <f>EXP(-LN(2)/2)*AB181+(1-EXP(-LN(2)/2))/(LN(2)/2)*V182*Y182*VLOOKUP('Données projet'!$B$9,Paramètres!$A$1:$I$89,3,0)*0.475*44/12</f>
        <v>7.2454782365382691E-22</v>
      </c>
      <c r="AC182" s="22">
        <f t="shared" si="163"/>
        <v>5.849183190284287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156.8752832918446</v>
      </c>
      <c r="T183" s="59">
        <f t="shared" si="142"/>
        <v>378.21132402823275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5.3797606792885926</v>
      </c>
      <c r="AA183" s="21">
        <f>EXP(-LN(2)/25)*AA182+(1-EXP(-LN(2)/25))/(LN(2)/25)*Calculateur!V183*Calculateur!X183*VLOOKUP('Données projet'!$B$9,Paramètres!$A$1:$I$89,3,0)*0.475*44/12</f>
        <v>0.35192468939538701</v>
      </c>
      <c r="AB183" s="21">
        <f>EXP(-LN(2)/2)*AB182+(1-EXP(-LN(2)/2))/(LN(2)/2)*V183*Y183*VLOOKUP('Données projet'!$B$9,Paramètres!$A$1:$I$89,3,0)*0.475*44/12</f>
        <v>5.123326793995758E-22</v>
      </c>
      <c r="AC183" s="22">
        <f t="shared" si="163"/>
        <v>5.7316853686839799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156.8752832918446</v>
      </c>
      <c r="T184" s="59">
        <f t="shared" si="142"/>
        <v>378.21132402823275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5.2742668536977533</v>
      </c>
      <c r="AA184" s="21">
        <f>EXP(-LN(2)/25)*AA183+(1-EXP(-LN(2)/25))/(LN(2)/25)*Calculateur!V184*Calculateur!X184*VLOOKUP('Données projet'!$B$9,Paramètres!$A$1:$I$89,3,0)*0.475*44/12</f>
        <v>0.34230129025695505</v>
      </c>
      <c r="AB184" s="21">
        <f>EXP(-LN(2)/2)*AB183+(1-EXP(-LN(2)/2))/(LN(2)/2)*V184*Y184*VLOOKUP('Données projet'!$B$9,Paramètres!$A$1:$I$89,3,0)*0.475*44/12</f>
        <v>3.6227391182691345E-22</v>
      </c>
      <c r="AC184" s="22">
        <f t="shared" si="163"/>
        <v>5.6165681439547086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156.8752832918446</v>
      </c>
      <c r="T185" s="59">
        <f t="shared" si="142"/>
        <v>378.21132402823275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5.1708416976818699</v>
      </c>
      <c r="AA185" s="21">
        <f>EXP(-LN(2)/25)*AA184+(1-EXP(-LN(2)/25))/(LN(2)/25)*Calculateur!V185*Calculateur!X185*VLOOKUP('Données projet'!$B$9,Paramètres!$A$1:$I$89,3,0)*0.475*44/12</f>
        <v>0.33294104347403608</v>
      </c>
      <c r="AB185" s="21">
        <f>EXP(-LN(2)/2)*AB184+(1-EXP(-LN(2)/2))/(LN(2)/2)*V185*Y185*VLOOKUP('Données projet'!$B$9,Paramètres!$A$1:$I$89,3,0)*0.475*44/12</f>
        <v>2.561663396997879E-22</v>
      </c>
      <c r="AC185" s="22">
        <f t="shared" si="163"/>
        <v>5.5037827411559057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156.8752832918446</v>
      </c>
      <c r="T186" s="59">
        <f t="shared" si="142"/>
        <v>378.21132402823275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5.0694446458923421</v>
      </c>
      <c r="AA186" s="21">
        <f>EXP(-LN(2)/25)*AA185+(1-EXP(-LN(2)/25))/(LN(2)/25)*Calculateur!V186*Calculateur!X186*VLOOKUP('Données projet'!$B$9,Paramètres!$A$1:$I$89,3,0)*0.475*44/12</f>
        <v>0.32383675313163002</v>
      </c>
      <c r="AB186" s="21">
        <f>EXP(-LN(2)/2)*AB185+(1-EXP(-LN(2)/2))/(LN(2)/2)*V186*Y186*VLOOKUP('Données projet'!$B$9,Paramètres!$A$1:$I$89,3,0)*0.475*44/12</f>
        <v>1.8113695591345673E-22</v>
      </c>
      <c r="AC186" s="22">
        <f t="shared" si="163"/>
        <v>5.3932813990239721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156.8752832918446</v>
      </c>
      <c r="T187" s="59">
        <f t="shared" si="142"/>
        <v>378.21132402823275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4.9700359284423117</v>
      </c>
      <c r="AA187" s="21">
        <f>EXP(-LN(2)/25)*AA186+(1-EXP(-LN(2)/25))/(LN(2)/25)*Calculateur!V187*Calculateur!X187*VLOOKUP('Données projet'!$B$9,Paramètres!$A$1:$I$89,3,0)*0.475*44/12</f>
        <v>0.31498142008741087</v>
      </c>
      <c r="AB187" s="21">
        <f>EXP(-LN(2)/2)*AB186+(1-EXP(-LN(2)/2))/(LN(2)/2)*V187*Y187*VLOOKUP('Données projet'!$B$9,Paramètres!$A$1:$I$89,3,0)*0.475*44/12</f>
        <v>1.2808316984989395E-22</v>
      </c>
      <c r="AC187" s="22">
        <f t="shared" si="163"/>
        <v>5.2850173485297223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156.8752832918446</v>
      </c>
      <c r="T188" s="59">
        <f t="shared" si="142"/>
        <v>378.21132402823275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4.8725765553081466</v>
      </c>
      <c r="AA188" s="21">
        <f>EXP(-LN(2)/25)*AA187+(1-EXP(-LN(2)/25))/(LN(2)/25)*Calculateur!V188*Calculateur!X188*VLOOKUP('Données projet'!$B$9,Paramètres!$A$1:$I$89,3,0)*0.475*44/12</f>
        <v>0.30636823659096762</v>
      </c>
      <c r="AB188" s="21">
        <f>EXP(-LN(2)/2)*AB187+(1-EXP(-LN(2)/2))/(LN(2)/2)*V188*Y188*VLOOKUP('Données projet'!$B$9,Paramètres!$A$1:$I$89,3,0)*0.475*44/12</f>
        <v>9.0568477956728363E-23</v>
      </c>
      <c r="AC188" s="22">
        <f t="shared" si="163"/>
        <v>5.1789447918991138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156.8752832918446</v>
      </c>
      <c r="T189" s="59">
        <f t="shared" si="142"/>
        <v>378.21132402823275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4.7770283010367942</v>
      </c>
      <c r="AA189" s="21">
        <f>EXP(-LN(2)/25)*AA188+(1-EXP(-LN(2)/25))/(LN(2)/25)*Calculateur!V189*Calculateur!X189*VLOOKUP('Données projet'!$B$9,Paramètres!$A$1:$I$89,3,0)*0.475*44/12</f>
        <v>0.29799058105018228</v>
      </c>
      <c r="AB189" s="21">
        <f>EXP(-LN(2)/2)*AB188+(1-EXP(-LN(2)/2))/(LN(2)/2)*V189*Y189*VLOOKUP('Données projet'!$B$9,Paramètres!$A$1:$I$89,3,0)*0.475*44/12</f>
        <v>6.4041584924946975E-23</v>
      </c>
      <c r="AC189" s="22">
        <f t="shared" si="163"/>
        <v>5.0750188820869768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156.8752832918446</v>
      </c>
      <c r="T190" s="59">
        <f t="shared" si="142"/>
        <v>378.21132402823275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4.6833536897530221</v>
      </c>
      <c r="AA190" s="21">
        <f>EXP(-LN(2)/25)*AA189+(1-EXP(-LN(2)/25))/(LN(2)/25)*Calculateur!V190*Calculateur!X190*VLOOKUP('Données projet'!$B$9,Paramètres!$A$1:$I$89,3,0)*0.475*44/12</f>
        <v>0.28984201294072143</v>
      </c>
      <c r="AB190" s="21">
        <f>EXP(-LN(2)/2)*AB189+(1-EXP(-LN(2)/2))/(LN(2)/2)*V190*Y190*VLOOKUP('Données projet'!$B$9,Paramètres!$A$1:$I$89,3,0)*0.475*44/12</f>
        <v>4.5284238978364182E-23</v>
      </c>
      <c r="AC190" s="22">
        <f t="shared" si="163"/>
        <v>4.9731957026937437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156.8752832918446</v>
      </c>
      <c r="T191" s="59">
        <f t="shared" si="142"/>
        <v>378.21132402823275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4.5915159804606542</v>
      </c>
      <c r="AA191" s="21">
        <f>EXP(-LN(2)/25)*AA190+(1-EXP(-LN(2)/25))/(LN(2)/25)*Calculateur!V191*Calculateur!X191*VLOOKUP('Données projet'!$B$9,Paramètres!$A$1:$I$89,3,0)*0.475*44/12</f>
        <v>0.2819162678547284</v>
      </c>
      <c r="AB191" s="21">
        <f>EXP(-LN(2)/2)*AB190+(1-EXP(-LN(2)/2))/(LN(2)/2)*V191*Y191*VLOOKUP('Données projet'!$B$9,Paramètres!$A$1:$I$89,3,0)*0.475*44/12</f>
        <v>3.2020792462473488E-23</v>
      </c>
      <c r="AC191" s="22">
        <f t="shared" si="163"/>
        <v>4.8734322483153827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156.8752832918446</v>
      </c>
      <c r="T192" s="59">
        <f t="shared" si="142"/>
        <v>378.21132402823275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4.5014791526320375</v>
      </c>
      <c r="AA192" s="21">
        <f>EXP(-LN(2)/25)*AA191+(1-EXP(-LN(2)/25))/(LN(2)/25)*Calculateur!V192*Calculateur!X192*VLOOKUP('Données projet'!$B$9,Paramètres!$A$1:$I$89,3,0)*0.475*44/12</f>
        <v>0.27420725268490864</v>
      </c>
      <c r="AB192" s="21">
        <f>EXP(-LN(2)/2)*AB191+(1-EXP(-LN(2)/2))/(LN(2)/2)*V192*Y192*VLOOKUP('Données projet'!$B$9,Paramètres!$A$1:$I$89,3,0)*0.475*44/12</f>
        <v>2.2642119489182091E-23</v>
      </c>
      <c r="AC192" s="22">
        <f t="shared" si="163"/>
        <v>4.7756864053169465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156.8752832918446</v>
      </c>
      <c r="T193" s="59">
        <f t="shared" si="142"/>
        <v>378.21132402823275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4.4132078920800977</v>
      </c>
      <c r="AA193" s="21">
        <f>EXP(-LN(2)/25)*AA192+(1-EXP(-LN(2)/25))/(LN(2)/25)*Calculateur!V193*Calculateur!X193*VLOOKUP('Données projet'!$B$9,Paramètres!$A$1:$I$89,3,0)*0.475*44/12</f>
        <v>0.26670904094030712</v>
      </c>
      <c r="AB193" s="21">
        <f>EXP(-LN(2)/2)*AB192+(1-EXP(-LN(2)/2))/(LN(2)/2)*V193*Y193*VLOOKUP('Données projet'!$B$9,Paramètres!$A$1:$I$89,3,0)*0.475*44/12</f>
        <v>1.6010396231236744E-23</v>
      </c>
      <c r="AC193" s="22">
        <f t="shared" si="163"/>
        <v>4.6799169330204045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156.8752832918446</v>
      </c>
      <c r="T194" s="59">
        <f t="shared" si="142"/>
        <v>378.21132402823275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4.326667577107429</v>
      </c>
      <c r="AA194" s="21">
        <f>EXP(-LN(2)/25)*AA193+(1-EXP(-LN(2)/25))/(LN(2)/25)*Calculateur!V194*Calculateur!X194*VLOOKUP('Données projet'!$B$9,Paramètres!$A$1:$I$89,3,0)*0.475*44/12</f>
        <v>0.25941586819017554</v>
      </c>
      <c r="AB194" s="21">
        <f>EXP(-LN(2)/2)*AB193+(1-EXP(-LN(2)/2))/(LN(2)/2)*V194*Y194*VLOOKUP('Données projet'!$B$9,Paramètres!$A$1:$I$89,3,0)*0.475*44/12</f>
        <v>1.1321059744591045E-23</v>
      </c>
      <c r="AC194" s="22">
        <f t="shared" si="163"/>
        <v>4.5860834452976045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156.8752832918446</v>
      </c>
      <c r="T195" s="59">
        <f t="shared" si="142"/>
        <v>378.21132402823275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4.2418242649269944</v>
      </c>
      <c r="AA195" s="21">
        <f>EXP(-LN(2)/25)*AA194+(1-EXP(-LN(2)/25))/(LN(2)/25)*Calculateur!V195*Calculateur!X195*VLOOKUP('Données projet'!$B$9,Paramètres!$A$1:$I$89,3,0)*0.475*44/12</f>
        <v>0.25232212763242756</v>
      </c>
      <c r="AB195" s="21">
        <f>EXP(-LN(2)/2)*AB194+(1-EXP(-LN(2)/2))/(LN(2)/2)*V195*Y195*VLOOKUP('Données projet'!$B$9,Paramètres!$A$1:$I$89,3,0)*0.475*44/12</f>
        <v>8.0051981156183719E-24</v>
      </c>
      <c r="AC195" s="22">
        <f t="shared" si="163"/>
        <v>4.4941463925594221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156.8752832918446</v>
      </c>
      <c r="T196" s="59">
        <f t="shared" si="142"/>
        <v>378.21132402823275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4.1586446783491073</v>
      </c>
      <c r="AA196" s="21">
        <f>EXP(-LN(2)/25)*AA195+(1-EXP(-LN(2)/25))/(LN(2)/25)*Calculateur!V196*Calculateur!X196*VLOOKUP('Données projet'!$B$9,Paramètres!$A$1:$I$89,3,0)*0.475*44/12</f>
        <v>0.24542236578327484</v>
      </c>
      <c r="AB196" s="21">
        <f>EXP(-LN(2)/2)*AB195+(1-EXP(-LN(2)/2))/(LN(2)/2)*V196*Y196*VLOOKUP('Données projet'!$B$9,Paramètres!$A$1:$I$89,3,0)*0.475*44/12</f>
        <v>5.6605298722955227E-24</v>
      </c>
      <c r="AC196" s="22">
        <f t="shared" si="163"/>
        <v>4.4040670441323826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156.8752832918446</v>
      </c>
      <c r="T197" s="59">
        <f t="shared" ref="T197:T203" si="204">$T$3</f>
        <v>378.21132402823275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4.0770961927294742</v>
      </c>
      <c r="AA197" s="21">
        <f>EXP(-LN(2)/25)*AA196+(1-EXP(-LN(2)/25))/(LN(2)/25)*Calculateur!V197*Calculateur!X197*VLOOKUP('Données projet'!$B$9,Paramètres!$A$1:$I$89,3,0)*0.475*44/12</f>
        <v>0.23871127828472988</v>
      </c>
      <c r="AB197" s="21">
        <f>EXP(-LN(2)/2)*AB196+(1-EXP(-LN(2)/2))/(LN(2)/2)*V197*Y197*VLOOKUP('Données projet'!$B$9,Paramètres!$A$1:$I$89,3,0)*0.475*44/12</f>
        <v>4.002599057809186E-24</v>
      </c>
      <c r="AC197" s="22">
        <f t="shared" si="163"/>
        <v>4.315807471014204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156.8752832918446</v>
      </c>
      <c r="T198" s="59">
        <f t="shared" si="204"/>
        <v>378.21132402823275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3.9971468231731775</v>
      </c>
      <c r="AA198" s="21">
        <f>EXP(-LN(2)/25)*AA197+(1-EXP(-LN(2)/25))/(LN(2)/25)*Calculateur!V198*Calculateur!X198*VLOOKUP('Données projet'!$B$9,Paramètres!$A$1:$I$89,3,0)*0.475*44/12</f>
        <v>0.23218370582675341</v>
      </c>
      <c r="AB198" s="21">
        <f>EXP(-LN(2)/2)*AB197+(1-EXP(-LN(2)/2))/(LN(2)/2)*V198*Y198*VLOOKUP('Données projet'!$B$9,Paramètres!$A$1:$I$89,3,0)*0.475*44/12</f>
        <v>2.8302649361477614E-24</v>
      </c>
      <c r="AC198" s="22">
        <f t="shared" si="163"/>
        <v>4.229330528999931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156.8752832918446</v>
      </c>
      <c r="T199" s="59">
        <f t="shared" si="204"/>
        <v>378.21132402823275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3.9187652119895793</v>
      </c>
      <c r="AA199" s="21">
        <f>EXP(-LN(2)/25)*AA198+(1-EXP(-LN(2)/25))/(LN(2)/25)*Calculateur!V199*Calculateur!X199*VLOOKUP('Données projet'!$B$9,Paramètres!$A$1:$I$89,3,0)*0.475*44/12</f>
        <v>0.22583463018091041</v>
      </c>
      <c r="AB199" s="21">
        <f>EXP(-LN(2)/2)*AB198+(1-EXP(-LN(2)/2))/(LN(2)/2)*V199*Y199*VLOOKUP('Données projet'!$B$9,Paramètres!$A$1:$I$89,3,0)*0.475*44/12</f>
        <v>2.001299528904593E-24</v>
      </c>
      <c r="AC199" s="22">
        <f t="shared" si="163"/>
        <v>4.1445998421704893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156.8752832918446</v>
      </c>
      <c r="T200" s="59">
        <f t="shared" si="204"/>
        <v>378.21132402823275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3.8419206163932293</v>
      </c>
      <c r="AA200" s="21">
        <f>EXP(-LN(2)/25)*AA199+(1-EXP(-LN(2)/25))/(LN(2)/25)*Calculateur!V200*Calculateur!X200*VLOOKUP('Données projet'!$B$9,Paramètres!$A$1:$I$89,3,0)*0.475*44/12</f>
        <v>0.21965917034248636</v>
      </c>
      <c r="AB200" s="21">
        <f>EXP(-LN(2)/2)*AB199+(1-EXP(-LN(2)/2))/(LN(2)/2)*V200*Y200*VLOOKUP('Données projet'!$B$9,Paramètres!$A$1:$I$89,3,0)*0.475*44/12</f>
        <v>1.4151324680738807E-24</v>
      </c>
      <c r="AC200" s="22">
        <f t="shared" si="163"/>
        <v>4.0615797867357157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156.8752832918446</v>
      </c>
      <c r="T201" s="59">
        <f t="shared" si="204"/>
        <v>378.21132402823275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3.7665828964459487</v>
      </c>
      <c r="AA201" s="21">
        <f>EXP(-LN(2)/25)*AA200+(1-EXP(-LN(2)/25))/(LN(2)/25)*Calculateur!V201*Calculateur!X201*VLOOKUP('Données projet'!$B$9,Paramètres!$A$1:$I$89,3,0)*0.475*44/12</f>
        <v>0.21365257877809735</v>
      </c>
      <c r="AB201" s="21">
        <f>EXP(-LN(2)/2)*AB200+(1-EXP(-LN(2)/2))/(LN(2)/2)*V201*Y201*VLOOKUP('Données projet'!$B$9,Paramètres!$A$1:$I$89,3,0)*0.475*44/12</f>
        <v>1.0006497644522965E-24</v>
      </c>
      <c r="AC201" s="22">
        <f t="shared" si="163"/>
        <v>3.9802354752240459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156.8752832918446</v>
      </c>
      <c r="T202" s="59">
        <f t="shared" si="204"/>
        <v>378.21132402823275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3.6927225032353621</v>
      </c>
      <c r="AA202" s="21">
        <f>EXP(-LN(2)/25)*AA201+(1-EXP(-LN(2)/25))/(LN(2)/25)*Calculateur!V202*Calculateur!X202*VLOOKUP('Données projet'!$B$9,Paramètres!$A$1:$I$89,3,0)*0.475*44/12</f>
        <v>0.20781023777590946</v>
      </c>
      <c r="AB202" s="21">
        <f>EXP(-LN(2)/2)*AB201+(1-EXP(-LN(2)/2))/(LN(2)/2)*V202*Y202*VLOOKUP('Données projet'!$B$9,Paramètres!$A$1:$I$89,3,0)*0.475*44/12</f>
        <v>7.0756623403694034E-25</v>
      </c>
      <c r="AC202" s="22">
        <f t="shared" si="163"/>
        <v>3.9005327410112716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156.8752832918446</v>
      </c>
      <c r="T203" s="59">
        <f t="shared" si="204"/>
        <v>378.21132402823275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3.6203104672852437</v>
      </c>
      <c r="AA203" s="21">
        <f>EXP(-LN(2)/25)*AA202+(1-EXP(-LN(2)/25))/(LN(2)/25)*Calculateur!V203*Calculateur!X203*VLOOKUP('Données projet'!$B$9,Paramètres!$A$1:$I$89,3,0)*0.475*44/12</f>
        <v>0.20212765589566176</v>
      </c>
      <c r="AB203" s="21">
        <f>EXP(-LN(2)/2)*AB202+(1-EXP(-LN(2)/2))/(LN(2)/2)*V203*Y203*VLOOKUP('Données projet'!$B$9,Paramètres!$A$1:$I$89,3,0)*0.475*44/12</f>
        <v>5.0032488222614824E-25</v>
      </c>
      <c r="AC203" s="22">
        <f t="shared" si="163"/>
        <v>3.8224381231809055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1.4943820583928935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90" zoomScaleNormal="90" workbookViewId="0">
      <selection activeCell="I36" sqref="I3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3.4929999999999999</v>
      </c>
      <c r="C6" s="147">
        <f ca="1">IF(OR('Données projet'!B9="",'Données projet'!C9="",'Données projet'!C9=0%),0,Calculateur!S3)</f>
        <v>156.8752832918446</v>
      </c>
      <c r="D6" s="147">
        <f>IF(OR('Données projet'!B9="",'Données projet'!C9="",'Données projet'!C9=0%),0,Calculateur!T3)</f>
        <v>378.21132402823275</v>
      </c>
      <c r="E6" s="147">
        <f ca="1">MIN(C6,D6)</f>
        <v>156.8752832918446</v>
      </c>
      <c r="F6" s="147">
        <f ca="1">E6*B6</f>
        <v>547.96536453841316</v>
      </c>
      <c r="G6" s="147">
        <f ca="1">F6*(100%-'Données projet'!$C$24)*(100%-'Données projet'!$C$25)*(100%-'Données projet'!$C$26)*(100%-'Données projet'!$C$27)</f>
        <v>335.35480309750886</v>
      </c>
      <c r="H6" s="148">
        <f>IF(OR('Données projet'!B9="",'Données projet'!C9="",'Données projet'!C9=0%),0,AVERAGE(Calculateur!$AC$3:$AC$33)*B6)</f>
        <v>66.147065209077113</v>
      </c>
      <c r="I6" s="149">
        <f>H6*(100%-'Données projet'!$C$24)*(100%-'Données projet'!$C$25)*(100%-'Données projet'!$C$26)*(100%-'Données projet'!$C$27)</f>
        <v>40.482003907955196</v>
      </c>
      <c r="J6" s="150">
        <f>IF(OR('Données projet'!B9="",'Données projet'!C9="",'Données projet'!C9=0%),0,SUM(Calculateur!$V$3:$V$33)*VLOOKUP('Données projet'!$B$9,Paramètres!$A$1:$I$89,9,0)*B6)</f>
        <v>910.90453999999988</v>
      </c>
      <c r="K6" s="151">
        <f>J6*(100%-'Données projet'!$C$24)*(100%-'Données projet'!$C$25)*(100%-'Données projet'!$C$26)*(100%-'Données projet'!$C$27)</f>
        <v>557.4735784799999</v>
      </c>
      <c r="L6" s="152">
        <f ca="1">G6+I6+K6</f>
        <v>933.31038548546394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547.96536453841316</v>
      </c>
      <c r="G16" s="166">
        <f t="shared" ca="1" si="3"/>
        <v>335.35480309750886</v>
      </c>
      <c r="H16" s="167">
        <f t="shared" si="3"/>
        <v>66.147065209077113</v>
      </c>
      <c r="I16" s="167">
        <f t="shared" si="3"/>
        <v>40.482003907955196</v>
      </c>
      <c r="J16" s="168">
        <f t="shared" si="3"/>
        <v>910.90453999999988</v>
      </c>
      <c r="K16" s="168">
        <f t="shared" si="3"/>
        <v>557.4735784799999</v>
      </c>
      <c r="L16" s="169">
        <f t="shared" ca="1" si="3"/>
        <v>933.31038548546394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4" zoomScaleNormal="100" workbookViewId="0">
      <selection activeCell="S37" sqref="S3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3.4929999999999999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0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>
        <v>1</v>
      </c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/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/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/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11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/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12</v>
      </c>
      <c r="B24" s="181">
        <f>'Données projet'!D37</f>
        <v>34</v>
      </c>
      <c r="C24" s="193"/>
      <c r="D24" s="182">
        <f t="shared" ref="D24:D42" si="2">B24*C24</f>
        <v>0</v>
      </c>
      <c r="E24" s="193"/>
      <c r="F24" s="232"/>
      <c r="H24" s="190"/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13</v>
      </c>
      <c r="B25" s="181">
        <f>'Données projet'!D38</f>
        <v>0</v>
      </c>
      <c r="C25" s="193"/>
      <c r="D25" s="182">
        <f t="shared" si="2"/>
        <v>0</v>
      </c>
      <c r="E25" s="193"/>
      <c r="F25" s="232"/>
      <c r="H25" s="190"/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16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17</v>
      </c>
      <c r="B27" s="181">
        <f>'Données projet'!D40</f>
        <v>43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18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21</v>
      </c>
      <c r="B29" s="181">
        <f>'Données projet'!D42</f>
        <v>0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22</v>
      </c>
      <c r="B30" s="181">
        <f>'Données projet'!D43</f>
        <v>56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23</v>
      </c>
      <c r="B31" s="181">
        <f>'Données projet'!D44</f>
        <v>0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26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29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30</v>
      </c>
      <c r="B34" s="181">
        <f>'Données projet'!D47</f>
        <v>309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/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/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/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/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/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/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/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/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/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/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/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/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225*'Données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225*'Données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225*'Données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225*'Données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225*'Données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225*'Données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225*'Données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225*'Données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225*'Données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225*'Données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225*'Données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225*'Données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225*'Données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225*'Données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225*'Données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225*'Données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225*'Données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300*'Données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300*'Données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300*'Données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300*'Données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300*'Données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300*'Données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300*'Données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300*'Données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300*'Données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300*'Données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300*'Données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300*'Données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300*'Données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300*'Données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4605*1.12</f>
        <v>5157.6000000000004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3258.92*1.12</f>
        <v>3649.9904000000006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2024-04-25T16:47:45Z</dcterms:modified>
</cp:coreProperties>
</file>