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4 - VIRELADE (33)-SCI GRANGENEUVE ARROUCATS - SWC\Dossier déposé le 24.08.2023\"/>
    </mc:Choice>
  </mc:AlternateContent>
  <xr:revisionPtr revIDLastSave="0" documentId="13_ncr:1_{F4DE54C6-9CAE-4B54-8028-E0D9227C7CAC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<sst xmlns="http://schemas.openxmlformats.org/spreadsheetml/2006/main" count="1171" uniqueCount="324">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</sst>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1.9601694389256969</c:v>
                </c:pt>
                <c:pt idx="2">
                  <c:v>2.5836931350680472</c:v>
                </c:pt>
                <c:pt idx="3">
                  <c:v>3.4063770162090443</c:v>
                </c:pt>
                <c:pt idx="4">
                  <c:v>4.4920817856111688</c:v>
                </c:pt>
                <c:pt idx="5">
                  <c:v>5.925219115846077</c:v>
                </c:pt>
                <c:pt idx="6">
                  <c:v>7.8173872676390426</c:v>
                </c:pt>
                <c:pt idx="7">
                  <c:v>10.3161558448002</c:v>
                </c:pt>
                <c:pt idx="8">
                  <c:v>13.616697699954178</c:v>
                </c:pt>
                <c:pt idx="9">
                  <c:v>17.977193291390293</c:v>
                </c:pt>
                <c:pt idx="10">
                  <c:v>23.73923425573609</c:v>
                </c:pt>
                <c:pt idx="11">
                  <c:v>31.354852864112974</c:v>
                </c:pt>
                <c:pt idx="12">
                  <c:v>41.422334579565863</c:v>
                </c:pt>
                <c:pt idx="13">
                  <c:v>54.733674897034746</c:v>
                </c:pt>
                <c:pt idx="14">
                  <c:v>72.337475813902117</c:v>
                </c:pt>
                <c:pt idx="15">
                  <c:v>95.622317068801905</c:v>
                </c:pt>
                <c:pt idx="16">
                  <c:v>126.42728286885189</c:v>
                </c:pt>
                <c:pt idx="17">
                  <c:v>167.18850925539826</c:v>
                </c:pt>
                <c:pt idx="18">
                  <c:v>221.13351728633074</c:v>
                </c:pt>
                <c:pt idx="19">
                  <c:v>292.53894765576132</c:v>
                </c:pt>
                <c:pt idx="20">
                  <c:v>387.07242521413923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G24" sqref="G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4.8099999999999996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0.16700000000000001</v>
      </c>
      <c r="D9" s="36">
        <f t="shared" ref="D9:D18" si="0">C9*$C$5</f>
        <v>0.80326999999999993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129</v>
      </c>
      <c r="C10" s="35">
        <v>0.83299999999999996</v>
      </c>
      <c r="D10" s="36">
        <f t="shared" si="0"/>
        <v>4.0067299999999992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4.8099999999999987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Robusta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310</v>
      </c>
      <c r="C62" s="63">
        <v>1</v>
      </c>
      <c r="D62" s="63">
        <v>310</v>
      </c>
      <c r="E62" s="54">
        <v>0.9</v>
      </c>
      <c r="F62" s="54">
        <v>0.05</v>
      </c>
      <c r="G62" s="54">
        <v>0.05</v>
      </c>
      <c r="H62" s="54"/>
      <c r="I62" s="56">
        <f>IFERROR(B62/A62,"")</f>
        <v>15.5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Robusta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87.539629191511665</v>
      </c>
      <c r="AO3" s="62">
        <f>IF('Données projet'!E10&gt;30,$AM$33-$H$33,LOOKUP('Données projet'!$E$10,$A$3:$A$203,AM3:AM203)-LOOKUP('Données projet'!$E$10,$A$3:$A$203,$H$3:$H$203))</f>
        <v>411.51686965858363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15.5</v>
      </c>
      <c r="AI4" s="14">
        <f>IF('Données projet'!$A$62&gt;35,AI3+AH4-AQ3,IF(A4&lt;'Données projet'!$A$62,$AF$205^A4,IF(A4='Données projet'!$A$62,'Données projet'!$B$62,AI3+AH4-AQ3)))</f>
        <v>1.3321958753513481</v>
      </c>
      <c r="AJ4" s="14">
        <f>AI4*VLOOKUP('Données projet'!$B$10,Paramètres!$A$1:$I$89,3,0)*VLOOKUP('Données projet'!$B$10,Paramètres!$A$1:$I$89,5,0)</f>
        <v>0.76270878255615382</v>
      </c>
      <c r="AK4" s="14">
        <f>EXP(-1.0587+0.8836*LN(AJ4)+0.284)</f>
        <v>0.36274735462606433</v>
      </c>
      <c r="AL4" s="22">
        <f t="shared" ref="AL4:AL67" si="4">(AJ4+AK4)*0.475*44/12</f>
        <v>1.9601694389256969</v>
      </c>
      <c r="AM4" s="62">
        <f t="shared" ref="AM4:AM67" si="5">AL4+(AD4+AE4)*44/12</f>
        <v>259.84905832781453</v>
      </c>
      <c r="AN4" s="62">
        <f ca="1">AVERAGE(OFFSET($AM$3,0,0,'Données projet'!$E$10+1,1))-AVERAGE(OFFSET($H$3,0,0,'Données projet'!$E$10+1,1))</f>
        <v>87.539629191511665</v>
      </c>
      <c r="AO4" s="62">
        <f>$AO$3</f>
        <v>411.51686965858363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15.5</v>
      </c>
      <c r="AI5" s="14">
        <f>IF('Données projet'!$A$62&gt;35,AI4+AH5-AQ4,IF(A5&lt;'Données projet'!$A$62,$AF$205^A5,IF(A5='Données projet'!$A$62,'Données projet'!$B$62,AI4+AH5-AQ4)))</f>
        <v>1.7747458503031446</v>
      </c>
      <c r="AJ5" s="14">
        <f>AI5*VLOOKUP('Données projet'!$B$10,Paramètres!$A$1:$I$89,3,0)*VLOOKUP('Données projet'!$B$10,Paramètres!$A$1:$I$89,5,0)</f>
        <v>1.0160774942155564</v>
      </c>
      <c r="AK5" s="14">
        <f t="shared" ref="AK5:AK68" si="35">EXP(-1.0587+0.8836*LN(AJ5)+0.284)</f>
        <v>0.46738267902925551</v>
      </c>
      <c r="AL5" s="22">
        <f t="shared" si="4"/>
        <v>2.5836931350680472</v>
      </c>
      <c r="AM5" s="62">
        <f t="shared" si="5"/>
        <v>261.69480424617922</v>
      </c>
      <c r="AN5" s="62">
        <f ca="1">AVERAGE(OFFSET($AM$3,0,0,'Données projet'!$E$10+1,1))-AVERAGE(OFFSET($H$3,0,0,'Données projet'!$E$10+1,1))</f>
        <v>87.539629191511665</v>
      </c>
      <c r="AO5" s="62">
        <f t="shared" ref="AO5:AO68" si="36">$AO$3</f>
        <v>411.51686965858363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15.5</v>
      </c>
      <c r="AI6" s="14">
        <f>IF('Données projet'!$A$62&gt;35,AI5+AH6-AQ5,IF(A6&lt;'Données projet'!$A$62,$AF$205^A6,IF(A6='Données projet'!$A$62,'Données projet'!$B$62,AI5+AH6-AQ5)))</f>
        <v>2.3643091015707705</v>
      </c>
      <c r="AJ6" s="14">
        <f>AI6*VLOOKUP('Données projet'!$B$10,Paramètres!$A$1:$I$89,3,0)*VLOOKUP('Données projet'!$B$10,Paramètres!$A$1:$I$89,5,0)</f>
        <v>1.3536142468312975</v>
      </c>
      <c r="AK6" s="14">
        <f t="shared" si="35"/>
        <v>0.60220030792987655</v>
      </c>
      <c r="AL6" s="22">
        <f t="shared" si="4"/>
        <v>3.4063770162090443</v>
      </c>
      <c r="AM6" s="62">
        <f t="shared" si="5"/>
        <v>263.73971034954235</v>
      </c>
      <c r="AN6" s="62">
        <f ca="1">AVERAGE(OFFSET($AM$3,0,0,'Données projet'!$E$10+1,1))-AVERAGE(OFFSET($H$3,0,0,'Données projet'!$E$10+1,1))</f>
        <v>87.539629191511665</v>
      </c>
      <c r="AO6" s="62">
        <f t="shared" si="36"/>
        <v>411.51686965858363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15.5</v>
      </c>
      <c r="AI7" s="14">
        <f>IF('Données projet'!$A$62&gt;35,AI6+AH7-AQ6,IF(A7&lt;'Données projet'!$A$62,$AF$205^A7,IF(A7='Données projet'!$A$62,'Données projet'!$B$62,AI6+AH7-AQ6)))</f>
        <v>3.1497228331682319</v>
      </c>
      <c r="AJ7" s="14">
        <f>AI7*VLOOKUP('Données projet'!$B$10,Paramètres!$A$1:$I$89,3,0)*VLOOKUP('Données projet'!$B$10,Paramètres!$A$1:$I$89,5,0)</f>
        <v>1.8032793164454763</v>
      </c>
      <c r="AK7" s="14">
        <f t="shared" si="35"/>
        <v>0.77590639778103254</v>
      </c>
      <c r="AL7" s="22">
        <f t="shared" si="4"/>
        <v>4.4920817856111688</v>
      </c>
      <c r="AM7" s="62">
        <f t="shared" si="5"/>
        <v>266.04763734116671</v>
      </c>
      <c r="AN7" s="62">
        <f ca="1">AVERAGE(OFFSET($AM$3,0,0,'Données projet'!$E$10+1,1))-AVERAGE(OFFSET($H$3,0,0,'Données projet'!$E$10+1,1))</f>
        <v>87.539629191511665</v>
      </c>
      <c r="AO7" s="62">
        <f t="shared" si="36"/>
        <v>411.51686965858363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15.5</v>
      </c>
      <c r="AI8" s="14">
        <f>IF('Données projet'!$A$62&gt;35,AI7+AH8-AQ7,IF(A8&lt;'Données projet'!$A$62,$AF$205^A8,IF(A8='Données projet'!$A$62,'Données projet'!$B$62,AI7+AH8-AQ7)))</f>
        <v>4.1960477668466805</v>
      </c>
      <c r="AJ8" s="14">
        <f>AI8*VLOOKUP('Données projet'!$B$10,Paramètres!$A$1:$I$89,3,0)*VLOOKUP('Données projet'!$B$10,Paramètres!$A$1:$I$89,5,0)</f>
        <v>2.4023212674750618</v>
      </c>
      <c r="AK8" s="14">
        <f t="shared" si="35"/>
        <v>0.99971841626431301</v>
      </c>
      <c r="AL8" s="22">
        <f t="shared" si="4"/>
        <v>5.925219115846077</v>
      </c>
      <c r="AM8" s="62">
        <f t="shared" si="5"/>
        <v>268.70299689362383</v>
      </c>
      <c r="AN8" s="62">
        <f ca="1">AVERAGE(OFFSET($AM$3,0,0,'Données projet'!$E$10+1,1))-AVERAGE(OFFSET($H$3,0,0,'Données projet'!$E$10+1,1))</f>
        <v>87.539629191511665</v>
      </c>
      <c r="AO8" s="62">
        <f t="shared" si="36"/>
        <v>411.51686965858363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15.5</v>
      </c>
      <c r="AI9" s="14">
        <f>IF('Données projet'!$A$62&gt;35,AI8+AH9-AQ8,IF(A9&lt;'Données projet'!$A$62,$AF$205^A9,IF(A9='Données projet'!$A$62,'Données projet'!$B$62,AI8+AH9-AQ8)))</f>
        <v>5.589957527770383</v>
      </c>
      <c r="AJ9" s="14">
        <f>AI9*VLOOKUP('Données projet'!$B$10,Paramètres!$A$1:$I$89,3,0)*VLOOKUP('Données projet'!$B$10,Paramètres!$A$1:$I$89,5,0)</f>
        <v>3.2003624837991</v>
      </c>
      <c r="AK9" s="14">
        <f t="shared" si="35"/>
        <v>1.2880895358979576</v>
      </c>
      <c r="AL9" s="22">
        <f t="shared" si="4"/>
        <v>7.8173872676390426</v>
      </c>
      <c r="AM9" s="62">
        <f t="shared" si="5"/>
        <v>271.81738726763905</v>
      </c>
      <c r="AN9" s="62">
        <f ca="1">AVERAGE(OFFSET($AM$3,0,0,'Données projet'!$E$10+1,1))-AVERAGE(OFFSET($H$3,0,0,'Données projet'!$E$10+1,1))</f>
        <v>87.539629191511665</v>
      </c>
      <c r="AO9" s="62">
        <f t="shared" si="36"/>
        <v>411.51686965858363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15.5</v>
      </c>
      <c r="AI10" s="14">
        <f>IF('Données projet'!$A$62&gt;35,AI9+AH10-AQ9,IF(A10&lt;'Données projet'!$A$62,$AF$205^A10,IF(A10='Données projet'!$A$62,'Données projet'!$B$62,AI9+AH10-AQ9)))</f>
        <v>7.446918361884924</v>
      </c>
      <c r="AJ10" s="14">
        <f>AI10*VLOOKUP('Données projet'!$B$10,Paramètres!$A$1:$I$89,3,0)*VLOOKUP('Données projet'!$B$10,Paramètres!$A$1:$I$89,5,0)</f>
        <v>4.2635097005463569</v>
      </c>
      <c r="AK10" s="14">
        <f t="shared" si="35"/>
        <v>1.6596419806786382</v>
      </c>
      <c r="AL10" s="22">
        <f t="shared" si="4"/>
        <v>10.3161558448002</v>
      </c>
      <c r="AM10" s="62">
        <f t="shared" si="5"/>
        <v>275.53837806702245</v>
      </c>
      <c r="AN10" s="62">
        <f ca="1">AVERAGE(OFFSET($AM$3,0,0,'Données projet'!$E$10+1,1))-AVERAGE(OFFSET($H$3,0,0,'Données projet'!$E$10+1,1))</f>
        <v>87.539629191511665</v>
      </c>
      <c r="AO10" s="62">
        <f t="shared" si="36"/>
        <v>411.51686965858363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15.5</v>
      </c>
      <c r="AI11" s="14">
        <f>IF('Données projet'!$A$62&gt;35,AI10+AH11-AQ10,IF(A11&lt;'Données projet'!$A$62,$AF$205^A11,IF(A11='Données projet'!$A$62,'Données projet'!$B$62,AI10+AH11-AQ10)))</f>
        <v>9.9207539257813142</v>
      </c>
      <c r="AJ11" s="14">
        <f>AI11*VLOOKUP('Données projet'!$B$10,Paramètres!$A$1:$I$89,3,0)*VLOOKUP('Données projet'!$B$10,Paramètres!$A$1:$I$89,5,0)</f>
        <v>5.6798300375883182</v>
      </c>
      <c r="AK11" s="14">
        <f t="shared" si="35"/>
        <v>2.1383695987490099</v>
      </c>
      <c r="AL11" s="22">
        <f t="shared" si="4"/>
        <v>13.616697699954178</v>
      </c>
      <c r="AM11" s="62">
        <f t="shared" si="5"/>
        <v>280.06114214439862</v>
      </c>
      <c r="AN11" s="62">
        <f ca="1">AVERAGE(OFFSET($AM$3,0,0,'Données projet'!$E$10+1,1))-AVERAGE(OFFSET($H$3,0,0,'Données projet'!$E$10+1,1))</f>
        <v>87.539629191511665</v>
      </c>
      <c r="AO11" s="62">
        <f t="shared" si="36"/>
        <v>411.51686965858363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15.5</v>
      </c>
      <c r="AI12" s="14">
        <f>IF('Données projet'!$A$62&gt;35,AI11+AH12-AQ11,IF(A12&lt;'Données projet'!$A$62,$AF$205^A12,IF(A12='Données projet'!$A$62,'Données projet'!$B$62,AI11+AH12-AQ11)))</f>
        <v>13.216387460301561</v>
      </c>
      <c r="AJ12" s="14">
        <f>AI12*VLOOKUP('Données projet'!$B$10,Paramètres!$A$1:$I$89,3,0)*VLOOKUP('Données projet'!$B$10,Paramètres!$A$1:$I$89,5,0)</f>
        <v>7.5666461487718495</v>
      </c>
      <c r="AK12" s="14">
        <f t="shared" si="35"/>
        <v>2.7551873199689876</v>
      </c>
      <c r="AL12" s="22">
        <f t="shared" si="4"/>
        <v>17.977193291390293</v>
      </c>
      <c r="AM12" s="62">
        <f t="shared" si="5"/>
        <v>285.64385995805696</v>
      </c>
      <c r="AN12" s="62">
        <f ca="1">AVERAGE(OFFSET($AM$3,0,0,'Données projet'!$E$10+1,1))-AVERAGE(OFFSET($H$3,0,0,'Données projet'!$E$10+1,1))</f>
        <v>87.539629191511665</v>
      </c>
      <c r="AO12" s="62">
        <f t="shared" si="36"/>
        <v>411.51686965858363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15.5</v>
      </c>
      <c r="AI13" s="14">
        <f>IF('Données projet'!$A$62&gt;35,AI12+AH13-AQ12,IF(A13&lt;'Données projet'!$A$62,$AF$205^A13,IF(A13='Données projet'!$A$62,'Données projet'!$B$62,AI12+AH13-AQ12)))</f>
        <v>17.60681686165902</v>
      </c>
      <c r="AJ13" s="14">
        <f>AI13*VLOOKUP('Données projet'!$B$10,Paramètres!$A$1:$I$89,3,0)*VLOOKUP('Données projet'!$B$10,Paramètres!$A$1:$I$89,5,0)</f>
        <v>10.080254789637022</v>
      </c>
      <c r="AK13" s="14">
        <f t="shared" si="35"/>
        <v>3.5499275581540357</v>
      </c>
      <c r="AL13" s="22">
        <f t="shared" si="4"/>
        <v>23.73923425573609</v>
      </c>
      <c r="AM13" s="62">
        <f t="shared" si="5"/>
        <v>292.62812314462496</v>
      </c>
      <c r="AN13" s="62">
        <f ca="1">AVERAGE(OFFSET($AM$3,0,0,'Données projet'!$E$10+1,1))-AVERAGE(OFFSET($H$3,0,0,'Données projet'!$E$10+1,1))</f>
        <v>87.539629191511665</v>
      </c>
      <c r="AO13" s="62">
        <f t="shared" si="36"/>
        <v>411.51686965858363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15.5</v>
      </c>
      <c r="AI14" s="14">
        <f>IF('Données projet'!$A$62&gt;35,AI13+AH14-AQ13,IF(A14&lt;'Données projet'!$A$62,$AF$205^A14,IF(A14='Données projet'!$A$62,'Données projet'!$B$62,AI13+AH14-AQ13)))</f>
        <v>23.455728801168714</v>
      </c>
      <c r="AJ14" s="14">
        <f>AI14*VLOOKUP('Données projet'!$B$10,Paramètres!$A$1:$I$89,3,0)*VLOOKUP('Données projet'!$B$10,Paramètres!$A$1:$I$89,5,0)</f>
        <v>13.428873853245111</v>
      </c>
      <c r="AK14" s="14">
        <f t="shared" si="35"/>
        <v>4.5739124802168858</v>
      </c>
      <c r="AL14" s="22">
        <f t="shared" si="4"/>
        <v>31.354852864112974</v>
      </c>
      <c r="AM14" s="62">
        <f t="shared" si="5"/>
        <v>301.4659639752241</v>
      </c>
      <c r="AN14" s="62">
        <f ca="1">AVERAGE(OFFSET($AM$3,0,0,'Données projet'!$E$10+1,1))-AVERAGE(OFFSET($H$3,0,0,'Données projet'!$E$10+1,1))</f>
        <v>87.539629191511665</v>
      </c>
      <c r="AO14" s="62">
        <f t="shared" si="36"/>
        <v>411.51686965858363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15.5</v>
      </c>
      <c r="AI15" s="14">
        <f>IF('Données projet'!$A$62&gt;35,AI14+AH15-AQ14,IF(A15&lt;'Données projet'!$A$62,$AF$205^A15,IF(A15='Données projet'!$A$62,'Données projet'!$B$62,AI14+AH15-AQ14)))</f>
        <v>31.24762516227678</v>
      </c>
      <c r="AJ15" s="14">
        <f>AI15*VLOOKUP('Données projet'!$B$10,Paramètres!$A$1:$I$89,3,0)*VLOOKUP('Données projet'!$B$10,Paramètres!$A$1:$I$89,5,0)</f>
        <v>17.889890357906701</v>
      </c>
      <c r="AK15" s="14">
        <f t="shared" si="35"/>
        <v>5.8932682523703512</v>
      </c>
      <c r="AL15" s="22">
        <f t="shared" si="4"/>
        <v>41.422334579565863</v>
      </c>
      <c r="AM15" s="62">
        <f t="shared" si="5"/>
        <v>312.75566791289918</v>
      </c>
      <c r="AN15" s="62">
        <f ca="1">AVERAGE(OFFSET($AM$3,0,0,'Données projet'!$E$10+1,1))-AVERAGE(OFFSET($H$3,0,0,'Données projet'!$E$10+1,1))</f>
        <v>87.539629191511665</v>
      </c>
      <c r="AO15" s="62">
        <f t="shared" si="36"/>
        <v>411.51686965858363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15.5</v>
      </c>
      <c r="AI16" s="14">
        <f>IF('Données projet'!$A$62&gt;35,AI15+AH16-AQ15,IF(A16&lt;'Données projet'!$A$62,$AF$205^A16,IF(A16='Données projet'!$A$62,'Données projet'!$B$62,AI15+AH16-AQ15)))</f>
        <v>41.627957355710123</v>
      </c>
      <c r="AJ16" s="14">
        <f>AI16*VLOOKUP('Données projet'!$B$10,Paramètres!$A$1:$I$89,3,0)*VLOOKUP('Données projet'!$B$10,Paramètres!$A$1:$I$89,5,0)</f>
        <v>23.832838145291159</v>
      </c>
      <c r="AK16" s="14">
        <f t="shared" si="35"/>
        <v>7.5931952884130025</v>
      </c>
      <c r="AL16" s="22">
        <f t="shared" si="4"/>
        <v>54.733674897034746</v>
      </c>
      <c r="AM16" s="62">
        <f t="shared" si="5"/>
        <v>327.28923045259029</v>
      </c>
      <c r="AN16" s="62">
        <f ca="1">AVERAGE(OFFSET($AM$3,0,0,'Données projet'!$E$10+1,1))-AVERAGE(OFFSET($H$3,0,0,'Données projet'!$E$10+1,1))</f>
        <v>87.539629191511665</v>
      </c>
      <c r="AO16" s="62">
        <f t="shared" si="36"/>
        <v>411.51686965858363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15.5</v>
      </c>
      <c r="AI17" s="14">
        <f>IF('Données projet'!$A$62&gt;35,AI16+AH17-AQ16,IF(A17&lt;'Données projet'!$A$62,$AF$205^A17,IF(A17='Données projet'!$A$62,'Données projet'!$B$62,AI16+AH17-AQ16)))</f>
        <v>55.456593088578835</v>
      </c>
      <c r="AJ17" s="14">
        <f>AI17*VLOOKUP('Données projet'!$B$10,Paramètres!$A$1:$I$89,3,0)*VLOOKUP('Données projet'!$B$10,Paramètres!$A$1:$I$89,5,0)</f>
        <v>31.750008675073158</v>
      </c>
      <c r="AK17" s="14">
        <f t="shared" si="35"/>
        <v>9.7834702611385822</v>
      </c>
      <c r="AL17" s="22">
        <f t="shared" si="4"/>
        <v>72.337475813902117</v>
      </c>
      <c r="AM17" s="62">
        <f t="shared" si="5"/>
        <v>346.1152535916799</v>
      </c>
      <c r="AN17" s="62">
        <f ca="1">AVERAGE(OFFSET($AM$3,0,0,'Données projet'!$E$10+1,1))-AVERAGE(OFFSET($H$3,0,0,'Données projet'!$E$10+1,1))</f>
        <v>87.539629191511665</v>
      </c>
      <c r="AO17" s="62">
        <f t="shared" si="36"/>
        <v>411.51686965858363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15.5</v>
      </c>
      <c r="AI18" s="14">
        <f>IF('Données projet'!$A$62&gt;35,AI17+AH18-AQ17,IF(A18&lt;'Données projet'!$A$62,$AF$205^A18,IF(A18='Données projet'!$A$62,'Données projet'!$B$62,AI17+AH18-AQ17)))</f>
        <v>73.879044573642815</v>
      </c>
      <c r="AJ18" s="14">
        <f>AI18*VLOOKUP('Données projet'!$B$10,Paramètres!$A$1:$I$89,3,0)*VLOOKUP('Données projet'!$B$10,Paramètres!$A$1:$I$89,5,0)</f>
        <v>42.297230599301983</v>
      </c>
      <c r="AK18" s="14">
        <f t="shared" si="35"/>
        <v>12.605535181828298</v>
      </c>
      <c r="AL18" s="22">
        <f t="shared" si="4"/>
        <v>95.622317068801905</v>
      </c>
      <c r="AM18" s="62">
        <f t="shared" si="5"/>
        <v>370.62231706880192</v>
      </c>
      <c r="AN18" s="62">
        <f ca="1">AVERAGE(OFFSET($AM$3,0,0,'Données projet'!$E$10+1,1))-AVERAGE(OFFSET($H$3,0,0,'Données projet'!$E$10+1,1))</f>
        <v>87.539629191511665</v>
      </c>
      <c r="AO18" s="62">
        <f t="shared" si="36"/>
        <v>411.51686965858363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15.5</v>
      </c>
      <c r="AI19" s="14">
        <f>IF('Données projet'!$A$62&gt;35,AI18+AH19-AQ18,IF(A19&lt;'Données projet'!$A$62,$AF$205^A19,IF(A19='Données projet'!$A$62,'Données projet'!$B$62,AI18+AH19-AQ18)))</f>
        <v>98.421358455905363</v>
      </c>
      <c r="AJ19" s="14">
        <f>AI19*VLOOKUP('Données projet'!$B$10,Paramètres!$A$1:$I$89,3,0)*VLOOKUP('Données projet'!$B$10,Paramètres!$A$1:$I$89,5,0)</f>
        <v>56.348196143174945</v>
      </c>
      <c r="AK19" s="14">
        <f t="shared" si="35"/>
        <v>16.241631341333335</v>
      </c>
      <c r="AL19" s="22">
        <f t="shared" si="4"/>
        <v>126.42728286885189</v>
      </c>
      <c r="AM19" s="62">
        <f t="shared" si="5"/>
        <v>402.6495050910741</v>
      </c>
      <c r="AN19" s="62">
        <f ca="1">AVERAGE(OFFSET($AM$3,0,0,'Données projet'!$E$10+1,1))-AVERAGE(OFFSET($H$3,0,0,'Données projet'!$E$10+1,1))</f>
        <v>87.539629191511665</v>
      </c>
      <c r="AO19" s="62">
        <f t="shared" si="36"/>
        <v>411.51686965858363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15.5</v>
      </c>
      <c r="AI20" s="14">
        <f>IF('Données projet'!$A$62&gt;35,AI19+AH20-AQ19,IF(A20&lt;'Données projet'!$A$62,$AF$205^A20,IF(A20='Données projet'!$A$62,'Données projet'!$B$62,AI19+AH20-AQ19)))</f>
        <v>131.11652778143366</v>
      </c>
      <c r="AJ20" s="14">
        <f>AI20*VLOOKUP('Données projet'!$B$10,Paramètres!$A$1:$I$89,3,0)*VLOOKUP('Données projet'!$B$10,Paramètres!$A$1:$I$89,5,0)</f>
        <v>75.066834485426398</v>
      </c>
      <c r="AK20" s="14">
        <f t="shared" si="35"/>
        <v>20.926567957864467</v>
      </c>
      <c r="AL20" s="22">
        <f t="shared" si="4"/>
        <v>167.18850925539826</v>
      </c>
      <c r="AM20" s="62">
        <f t="shared" si="5"/>
        <v>444.63295369984269</v>
      </c>
      <c r="AN20" s="62">
        <f ca="1">AVERAGE(OFFSET($AM$3,0,0,'Données projet'!$E$10+1,1))-AVERAGE(OFFSET($H$3,0,0,'Données projet'!$E$10+1,1))</f>
        <v>87.539629191511665</v>
      </c>
      <c r="AO20" s="62">
        <f t="shared" si="36"/>
        <v>411.51686965858363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15.5</v>
      </c>
      <c r="AI21" s="14">
        <f>IF('Données projet'!$A$62&gt;35,AI20+AH21-AQ20,IF(A21&lt;'Données projet'!$A$62,$AF$205^A21,IF(A21='Données projet'!$A$62,'Données projet'!$B$62,AI20+AH21-AQ20)))</f>
        <v>174.67289750081636</v>
      </c>
      <c r="AJ21" s="14">
        <f>AI21*VLOOKUP('Données projet'!$B$10,Paramètres!$A$1:$I$89,3,0)*VLOOKUP('Données projet'!$B$10,Paramètres!$A$1:$I$89,5,0)</f>
        <v>100.00372727716739</v>
      </c>
      <c r="AK21" s="14">
        <f t="shared" si="35"/>
        <v>26.962885518811994</v>
      </c>
      <c r="AL21" s="22">
        <f t="shared" si="4"/>
        <v>221.13351728633074</v>
      </c>
      <c r="AM21" s="62">
        <f t="shared" si="5"/>
        <v>499.80018395299743</v>
      </c>
      <c r="AN21" s="62">
        <f ca="1">AVERAGE(OFFSET($AM$3,0,0,'Données projet'!$E$10+1,1))-AVERAGE(OFFSET($H$3,0,0,'Données projet'!$E$10+1,1))</f>
        <v>87.539629191511665</v>
      </c>
      <c r="AO21" s="62">
        <f t="shared" si="36"/>
        <v>411.51686965858363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15.5</v>
      </c>
      <c r="AI22" s="14">
        <f>IF('Données projet'!$A$62&gt;35,AI21+AH22-AQ21,IF(A22&lt;'Données projet'!$A$62,$AF$205^A22,IF(A22='Données projet'!$A$62,'Données projet'!$B$62,AI21+AH22-AQ21)))</f>
        <v>232.69851358625635</v>
      </c>
      <c r="AJ22" s="14">
        <f>AI22*VLOOKUP('Données projet'!$B$10,Paramètres!$A$1:$I$89,3,0)*VLOOKUP('Données projet'!$B$10,Paramètres!$A$1:$I$89,5,0)</f>
        <v>133.22455299840348</v>
      </c>
      <c r="AK22" s="14">
        <f t="shared" si="35"/>
        <v>34.740393024043236</v>
      </c>
      <c r="AL22" s="22">
        <f t="shared" si="4"/>
        <v>292.53894765576132</v>
      </c>
      <c r="AM22" s="62">
        <f t="shared" si="5"/>
        <v>572.42783654465018</v>
      </c>
      <c r="AN22" s="62">
        <f ca="1">AVERAGE(OFFSET($AM$3,0,0,'Données projet'!$E$10+1,1))-AVERAGE(OFFSET($H$3,0,0,'Données projet'!$E$10+1,1))</f>
        <v>87.539629191511665</v>
      </c>
      <c r="AO22" s="62">
        <f t="shared" si="36"/>
        <v>411.51686965858363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310</v>
      </c>
      <c r="AG23" s="13">
        <f>VLOOKUP(A23,'Données projet'!$A$61:$I$81,9,0)</f>
        <v>15.5</v>
      </c>
      <c r="AH23" s="13">
        <f t="array" ref="AH23">INDEX(AG:AG,MIN(IF(ISNUMBER(AG23:AG219),ROW(AG23:AG219),"")))</f>
        <v>15.5</v>
      </c>
      <c r="AI23" s="14">
        <f>IF('Données projet'!$A$62&gt;35,AI22+AH23-AQ22,IF(A23&lt;'Données projet'!$A$62,$AF$205^A23,IF(A23='Données projet'!$A$62,'Données projet'!$B$62,AI22+AH23-AQ22)))</f>
        <v>310</v>
      </c>
      <c r="AJ23" s="14">
        <f>AI23*VLOOKUP('Données projet'!$B$10,Paramètres!$A$1:$I$89,3,0)*VLOOKUP('Données projet'!$B$10,Paramètres!$A$1:$I$89,5,0)</f>
        <v>177.4812</v>
      </c>
      <c r="AK23" s="14">
        <f t="shared" si="35"/>
        <v>44.761340792807246</v>
      </c>
      <c r="AL23" s="22">
        <f t="shared" si="4"/>
        <v>387.07242521413923</v>
      </c>
      <c r="AM23" s="62">
        <f t="shared" si="5"/>
        <v>668.18353632525032</v>
      </c>
      <c r="AN23" s="62">
        <f ca="1">AVERAGE(OFFSET($AM$3,0,0,'Données projet'!$E$10+1,1))-AVERAGE(OFFSET($H$3,0,0,'Données projet'!$E$10+1,1))</f>
        <v>87.539629191511665</v>
      </c>
      <c r="AO23" s="62">
        <f t="shared" si="36"/>
        <v>411.51686965858363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310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0.03</v>
      </c>
      <c r="AT23" s="17">
        <f>IF(ISNA(VLOOKUP(A23,'Données projet'!$A$61:$I$81,7,0)),0%,VLOOKUP(A23,'Données projet'!$A$61:$I$81,7,0))</f>
        <v>0.05</v>
      </c>
      <c r="AU23" s="23">
        <f>EXP(-LN(2)/35)*AU22+(1-EXP(-LN(2)/35))/(LN(2)/35)*AQ23*AR23*VLOOKUP('Données projet'!$B$10,Paramètres!$A$1:$I$89,3,0)*0.475*44/12</f>
        <v>105.94811314294027</v>
      </c>
      <c r="AV23" s="23">
        <f>EXP(-LN(2)/25)*AV22+(1-EXP(-LN(2)/25))/(LN(2)/25)*Calculateur!AQ23*Calculateur!AS23*VLOOKUP('Données projet'!$B$10,Paramètres!$A$1:$I$89,3,0)*0.475*44/12</f>
        <v>5.8628308362278041</v>
      </c>
      <c r="AW23" s="23">
        <f>EXP(-LN(2)/2)*AW22+(1-EXP(-LN(2)/2))/(LN(2)/2)*AQ23*AT23*VLOOKUP('Données projet'!$B$10,Paramètres!$A$1:$I$89,3,0)*0.475*44/12</f>
        <v>8.3729144518230907</v>
      </c>
      <c r="AX23" s="23">
        <f t="shared" si="6"/>
        <v>120.18385843099117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87.539629191511665</v>
      </c>
      <c r="AO24" s="62">
        <f t="shared" si="36"/>
        <v>411.51686965858363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103.87053526617534</v>
      </c>
      <c r="AV24" s="23">
        <f>EXP(-LN(2)/25)*AV23+(1-EXP(-LN(2)/25))/(LN(2)/25)*Calculateur!AQ24*Calculateur!AS24*VLOOKUP('Données projet'!$B$10,Paramètres!$A$1:$I$89,3,0)*0.475*44/12</f>
        <v>5.7025114186982808</v>
      </c>
      <c r="AW24" s="23">
        <f>EXP(-LN(2)/2)*AW23+(1-EXP(-LN(2)/2))/(LN(2)/2)*AQ24*AT24*VLOOKUP('Données projet'!$B$10,Paramètres!$A$1:$I$89,3,0)*0.475*44/12</f>
        <v>5.9205445871789522</v>
      </c>
      <c r="AX24" s="23">
        <f t="shared" si="6"/>
        <v>115.49359127205257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87.539629191511665</v>
      </c>
      <c r="AO25" s="62">
        <f t="shared" si="36"/>
        <v>411.51686965858363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101.83369742437638</v>
      </c>
      <c r="AV25" s="23">
        <f>EXP(-LN(2)/25)*AV24+(1-EXP(-LN(2)/25))/(LN(2)/25)*Calculateur!AQ25*Calculateur!AS25*VLOOKUP('Données projet'!$B$10,Paramètres!$A$1:$I$89,3,0)*0.475*44/12</f>
        <v>5.5465759440719342</v>
      </c>
      <c r="AW25" s="23">
        <f>EXP(-LN(2)/2)*AW24+(1-EXP(-LN(2)/2))/(LN(2)/2)*AQ25*AT25*VLOOKUP('Données projet'!$B$10,Paramètres!$A$1:$I$89,3,0)*0.475*44/12</f>
        <v>4.1864572259115462</v>
      </c>
      <c r="AX25" s="23">
        <f t="shared" si="6"/>
        <v>111.56673059435985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87.539629191511665</v>
      </c>
      <c r="AO26" s="62">
        <f t="shared" si="36"/>
        <v>411.51686965858363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99.836800730306692</v>
      </c>
      <c r="AV26" s="23">
        <f>EXP(-LN(2)/25)*AV25+(1-EXP(-LN(2)/25))/(LN(2)/25)*Calculateur!AQ26*Calculateur!AS26*VLOOKUP('Données projet'!$B$10,Paramètres!$A$1:$I$89,3,0)*0.475*44/12</f>
        <v>5.3949045331995356</v>
      </c>
      <c r="AW26" s="23">
        <f>EXP(-LN(2)/2)*AW25+(1-EXP(-LN(2)/2))/(LN(2)/2)*AQ26*AT26*VLOOKUP('Données projet'!$B$10,Paramètres!$A$1:$I$89,3,0)*0.475*44/12</f>
        <v>2.9602722935894765</v>
      </c>
      <c r="AX26" s="23">
        <f t="shared" si="6"/>
        <v>108.19197755709571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87.539629191511665</v>
      </c>
      <c r="AO27" s="62">
        <f t="shared" si="36"/>
        <v>411.51686965858363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97.879061962420991</v>
      </c>
      <c r="AV27" s="23">
        <f>EXP(-LN(2)/25)*AV26+(1-EXP(-LN(2)/25))/(LN(2)/25)*Calculateur!AQ27*Calculateur!AS27*VLOOKUP('Données projet'!$B$10,Paramètres!$A$1:$I$89,3,0)*0.475*44/12</f>
        <v>5.2473805850334951</v>
      </c>
      <c r="AW27" s="23">
        <f>EXP(-LN(2)/2)*AW26+(1-EXP(-LN(2)/2))/(LN(2)/2)*AQ27*AT27*VLOOKUP('Données projet'!$B$10,Paramètres!$A$1:$I$89,3,0)*0.475*44/12</f>
        <v>2.0932286129557731</v>
      </c>
      <c r="AX27" s="23">
        <f t="shared" si="6"/>
        <v>105.21967116041026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87.539629191511665</v>
      </c>
      <c r="AO28" s="62">
        <f t="shared" si="36"/>
        <v>411.51686965858363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95.959713257670799</v>
      </c>
      <c r="AV28" s="23">
        <f>EXP(-LN(2)/25)*AV27+(1-EXP(-LN(2)/25))/(LN(2)/25)*Calculateur!AQ28*Calculateur!AS28*VLOOKUP('Données projet'!$B$10,Paramètres!$A$1:$I$89,3,0)*0.475*44/12</f>
        <v>5.1038906869880023</v>
      </c>
      <c r="AW28" s="23">
        <f>EXP(-LN(2)/2)*AW27+(1-EXP(-LN(2)/2))/(LN(2)/2)*AQ28*AT28*VLOOKUP('Données projet'!$B$10,Paramètres!$A$1:$I$89,3,0)*0.475*44/12</f>
        <v>1.4801361467947383</v>
      </c>
      <c r="AX28" s="23">
        <f t="shared" si="6"/>
        <v>102.54374009145354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87.539629191511665</v>
      </c>
      <c r="AO29" s="62">
        <f t="shared" si="36"/>
        <v>411.51686965858363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94.078001810333646</v>
      </c>
      <c r="AV29" s="23">
        <f>EXP(-LN(2)/25)*AV28+(1-EXP(-LN(2)/25))/(LN(2)/25)*Calculateur!AQ29*Calculateur!AS29*VLOOKUP('Données projet'!$B$10,Paramètres!$A$1:$I$89,3,0)*0.475*44/12</f>
        <v>4.9643245277503691</v>
      </c>
      <c r="AW29" s="23">
        <f>EXP(-LN(2)/2)*AW28+(1-EXP(-LN(2)/2))/(LN(2)/2)*AQ29*AT29*VLOOKUP('Données projet'!$B$10,Paramètres!$A$1:$I$89,3,0)*0.475*44/12</f>
        <v>1.0466143064778866</v>
      </c>
      <c r="AX29" s="23">
        <f t="shared" si="6"/>
        <v>100.0889406445619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87.539629191511665</v>
      </c>
      <c r="AO30" s="62">
        <f t="shared" si="36"/>
        <v>411.51686965858363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92.233189576748117</v>
      </c>
      <c r="AV30" s="23">
        <f>EXP(-LN(2)/25)*AV29+(1-EXP(-LN(2)/25))/(LN(2)/25)*Calculateur!AQ30*Calculateur!AS30*VLOOKUP('Données projet'!$B$10,Paramètres!$A$1:$I$89,3,0)*0.475*44/12</f>
        <v>4.8285748124765542</v>
      </c>
      <c r="AW30" s="23">
        <f>EXP(-LN(2)/2)*AW29+(1-EXP(-LN(2)/2))/(LN(2)/2)*AQ30*AT30*VLOOKUP('Données projet'!$B$10,Paramètres!$A$1:$I$89,3,0)*0.475*44/12</f>
        <v>0.74006807339736913</v>
      </c>
      <c r="AX30" s="23">
        <f t="shared" si="6"/>
        <v>97.801832462622045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87.539629191511665</v>
      </c>
      <c r="AO31" s="62">
        <f t="shared" si="36"/>
        <v>411.51686965858363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90.424552985838844</v>
      </c>
      <c r="AV31" s="23">
        <f>EXP(-LN(2)/25)*AV30+(1-EXP(-LN(2)/25))/(LN(2)/25)*Calculateur!AQ31*Calculateur!AS31*VLOOKUP('Données projet'!$B$10,Paramètres!$A$1:$I$89,3,0)*0.475*44/12</f>
        <v>4.6965371803056692</v>
      </c>
      <c r="AW31" s="23">
        <f>EXP(-LN(2)/2)*AW30+(1-EXP(-LN(2)/2))/(LN(2)/2)*AQ31*AT31*VLOOKUP('Données projet'!$B$10,Paramètres!$A$1:$I$89,3,0)*0.475*44/12</f>
        <v>0.52330715323894328</v>
      </c>
      <c r="AX31" s="23">
        <f t="shared" si="6"/>
        <v>95.644397319383458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87.539629191511665</v>
      </c>
      <c r="AO32" s="62">
        <f t="shared" si="36"/>
        <v>411.51686965858363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88.651382655317903</v>
      </c>
      <c r="AV32" s="23">
        <f>EXP(-LN(2)/25)*AV31+(1-EXP(-LN(2)/25))/(LN(2)/25)*Calculateur!AQ32*Calculateur!AS32*VLOOKUP('Données projet'!$B$10,Paramètres!$A$1:$I$89,3,0)*0.475*44/12</f>
        <v>4.5681101241300546</v>
      </c>
      <c r="AW32" s="23">
        <f>EXP(-LN(2)/2)*AW31+(1-EXP(-LN(2)/2))/(LN(2)/2)*AQ32*AT32*VLOOKUP('Données projet'!$B$10,Paramètres!$A$1:$I$89,3,0)*0.475*44/12</f>
        <v>0.37003403669868457</v>
      </c>
      <c r="AX32" s="23">
        <f t="shared" si="6"/>
        <v>93.589526816146645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87.539629191511665</v>
      </c>
      <c r="AO33" s="62">
        <f t="shared" si="36"/>
        <v>411.51686965858363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86.912983113451375</v>
      </c>
      <c r="AV33" s="23">
        <f>EXP(-LN(2)/25)*AV32+(1-EXP(-LN(2)/25))/(LN(2)/25)*Calculateur!AQ33*Calculateur!AS33*VLOOKUP('Données projet'!$B$10,Paramètres!$A$1:$I$89,3,0)*0.475*44/12</f>
        <v>4.4431949125592469</v>
      </c>
      <c r="AW33" s="23">
        <f>EXP(-LN(2)/2)*AW32+(1-EXP(-LN(2)/2))/(LN(2)/2)*AQ33*AT33*VLOOKUP('Données projet'!$B$10,Paramètres!$A$1:$I$89,3,0)*0.475*44/12</f>
        <v>0.26165357661947164</v>
      </c>
      <c r="AX33" s="23">
        <f t="shared" si="6"/>
        <v>91.617831602630091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87.539629191511665</v>
      </c>
      <c r="AO34" s="62">
        <f t="shared" si="36"/>
        <v>411.51686965858363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85.208672526281831</v>
      </c>
      <c r="AV34" s="23">
        <f>EXP(-LN(2)/25)*AV33+(1-EXP(-LN(2)/25))/(LN(2)/25)*Calculateur!AQ34*Calculateur!AS34*VLOOKUP('Données projet'!$B$10,Paramètres!$A$1:$I$89,3,0)*0.475*44/12</f>
        <v>4.3216955140178488</v>
      </c>
      <c r="AW34" s="23">
        <f>EXP(-LN(2)/2)*AW33+(1-EXP(-LN(2)/2))/(LN(2)/2)*AQ34*AT34*VLOOKUP('Données projet'!$B$10,Paramètres!$A$1:$I$89,3,0)*0.475*44/12</f>
        <v>0.18501701834934228</v>
      </c>
      <c r="AX34" s="23">
        <f t="shared" si="6"/>
        <v>89.715385058649019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87.539629191511665</v>
      </c>
      <c r="AO35" s="62">
        <f t="shared" si="36"/>
        <v>411.51686965858363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83.537782430199854</v>
      </c>
      <c r="AV35" s="23">
        <f>EXP(-LN(2)/25)*AV34+(1-EXP(-LN(2)/25))/(LN(2)/25)*Calculateur!AQ35*Calculateur!AS35*VLOOKUP('Données projet'!$B$10,Paramètres!$A$1:$I$89,3,0)*0.475*44/12</f>
        <v>4.2035185229189409</v>
      </c>
      <c r="AW35" s="23">
        <f>EXP(-LN(2)/2)*AW34+(1-EXP(-LN(2)/2))/(LN(2)/2)*AQ35*AT35*VLOOKUP('Données projet'!$B$10,Paramètres!$A$1:$I$89,3,0)*0.475*44/12</f>
        <v>0.13082678830973582</v>
      </c>
      <c r="AX35" s="23">
        <f t="shared" si="6"/>
        <v>87.872127741428528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87.539629191511665</v>
      </c>
      <c r="AO36" s="62">
        <f t="shared" si="36"/>
        <v>411.51686965858363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81.899657469759731</v>
      </c>
      <c r="AV36" s="23">
        <f>EXP(-LN(2)/25)*AV35+(1-EXP(-LN(2)/25))/(LN(2)/25)*Calculateur!AQ36*Calculateur!AS36*VLOOKUP('Données projet'!$B$10,Paramètres!$A$1:$I$89,3,0)*0.475*44/12</f>
        <v>4.0885730878562905</v>
      </c>
      <c r="AW36" s="23">
        <f>EXP(-LN(2)/2)*AW35+(1-EXP(-LN(2)/2))/(LN(2)/2)*AQ36*AT36*VLOOKUP('Données projet'!$B$10,Paramètres!$A$1:$I$89,3,0)*0.475*44/12</f>
        <v>9.2508509174671141E-2</v>
      </c>
      <c r="AX36" s="23">
        <f t="shared" si="6"/>
        <v>86.080739066790699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87.539629191511665</v>
      </c>
      <c r="AO37" s="62">
        <f t="shared" si="36"/>
        <v>411.51686965858363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80.293655140636261</v>
      </c>
      <c r="AV37" s="23">
        <f>EXP(-LN(2)/25)*AV36+(1-EXP(-LN(2)/25))/(LN(2)/25)*Calculateur!AQ37*Calculateur!AS37*VLOOKUP('Données projet'!$B$10,Paramètres!$A$1:$I$89,3,0)*0.475*44/12</f>
        <v>3.9767708417601462</v>
      </c>
      <c r="AW37" s="23">
        <f>EXP(-LN(2)/2)*AW36+(1-EXP(-LN(2)/2))/(LN(2)/2)*AQ37*AT37*VLOOKUP('Données projet'!$B$10,Paramètres!$A$1:$I$89,3,0)*0.475*44/12</f>
        <v>6.541339415486791E-2</v>
      </c>
      <c r="AX37" s="23">
        <f t="shared" si="6"/>
        <v>84.335839376551277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87.539629191511665</v>
      </c>
      <c r="AO38" s="62">
        <f t="shared" si="36"/>
        <v>411.51686965858363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78.719145537622211</v>
      </c>
      <c r="AV38" s="23">
        <f>EXP(-LN(2)/25)*AV37+(1-EXP(-LN(2)/25))/(LN(2)/25)*Calculateur!AQ38*Calculateur!AS38*VLOOKUP('Données projet'!$B$10,Paramètres!$A$1:$I$89,3,0)*0.475*44/12</f>
        <v>3.8680258339629257</v>
      </c>
      <c r="AW38" s="23">
        <f>EXP(-LN(2)/2)*AW37+(1-EXP(-LN(2)/2))/(LN(2)/2)*AQ38*AT38*VLOOKUP('Données projet'!$B$10,Paramètres!$A$1:$I$89,3,0)*0.475*44/12</f>
        <v>4.6254254587335571E-2</v>
      </c>
      <c r="AX38" s="23">
        <f t="shared" si="6"/>
        <v>82.633425626172482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87.539629191511665</v>
      </c>
      <c r="AO39" s="62">
        <f t="shared" si="36"/>
        <v>411.51686965858363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77.175511107567232</v>
      </c>
      <c r="AV39" s="23">
        <f>EXP(-LN(2)/25)*AV38+(1-EXP(-LN(2)/25))/(LN(2)/25)*Calculateur!AQ39*Calculateur!AS39*VLOOKUP('Données projet'!$B$10,Paramètres!$A$1:$I$89,3,0)*0.475*44/12</f>
        <v>3.7622544641225715</v>
      </c>
      <c r="AW39" s="23">
        <f>EXP(-LN(2)/2)*AW38+(1-EXP(-LN(2)/2))/(LN(2)/2)*AQ39*AT39*VLOOKUP('Données projet'!$B$10,Paramètres!$A$1:$I$89,3,0)*0.475*44/12</f>
        <v>3.2706697077433955E-2</v>
      </c>
      <c r="AX39" s="23">
        <f t="shared" si="6"/>
        <v>80.970472268767239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87.539629191511665</v>
      </c>
      <c r="AO40" s="62">
        <f t="shared" si="36"/>
        <v>411.51686965858363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75.6621464071616</v>
      </c>
      <c r="AV40" s="23">
        <f>EXP(-LN(2)/25)*AV39+(1-EXP(-LN(2)/25))/(LN(2)/25)*Calculateur!AQ40*Calculateur!AS40*VLOOKUP('Données projet'!$B$10,Paramètres!$A$1:$I$89,3,0)*0.475*44/12</f>
        <v>3.6593754179527762</v>
      </c>
      <c r="AW40" s="23">
        <f>EXP(-LN(2)/2)*AW39+(1-EXP(-LN(2)/2))/(LN(2)/2)*AQ40*AT40*VLOOKUP('Données projet'!$B$10,Paramètres!$A$1:$I$89,3,0)*0.475*44/12</f>
        <v>2.3127127293667785E-2</v>
      </c>
      <c r="AX40" s="23">
        <f t="shared" si="6"/>
        <v>79.344648952408036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87.539629191511665</v>
      </c>
      <c r="AO41" s="62">
        <f t="shared" si="36"/>
        <v>411.51686965858363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74.178457865469596</v>
      </c>
      <c r="AV41" s="23">
        <f>EXP(-LN(2)/25)*AV40+(1-EXP(-LN(2)/25))/(LN(2)/25)*Calculateur!AQ41*Calculateur!AS41*VLOOKUP('Données projet'!$B$10,Paramètres!$A$1:$I$89,3,0)*0.475*44/12</f>
        <v>3.559309604710668</v>
      </c>
      <c r="AW41" s="23">
        <f>EXP(-LN(2)/2)*AW40+(1-EXP(-LN(2)/2))/(LN(2)/2)*AQ41*AT41*VLOOKUP('Données projet'!$B$10,Paramètres!$A$1:$I$89,3,0)*0.475*44/12</f>
        <v>1.6353348538716977E-2</v>
      </c>
      <c r="AX41" s="23">
        <f t="shared" si="6"/>
        <v>77.754120818718974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87.539629191511665</v>
      </c>
      <c r="AO42" s="62">
        <f t="shared" si="36"/>
        <v>411.51686965858363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72.723863551119521</v>
      </c>
      <c r="AV42" s="23">
        <f>EXP(-LN(2)/25)*AV41+(1-EXP(-LN(2)/25))/(LN(2)/25)*Calculateur!AQ42*Calculateur!AS42*VLOOKUP('Données projet'!$B$10,Paramètres!$A$1:$I$89,3,0)*0.475*44/12</f>
        <v>3.4619800963938978</v>
      </c>
      <c r="AW42" s="23">
        <f>EXP(-LN(2)/2)*AW41+(1-EXP(-LN(2)/2))/(LN(2)/2)*AQ42*AT42*VLOOKUP('Données projet'!$B$10,Paramètres!$A$1:$I$89,3,0)*0.475*44/12</f>
        <v>1.1563563646833893E-2</v>
      </c>
      <c r="AX42" s="23">
        <f t="shared" si="6"/>
        <v>76.197407211160254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87.539629191511665</v>
      </c>
      <c r="AO43" s="62">
        <f t="shared" si="36"/>
        <v>411.51686965858363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71.297792944058926</v>
      </c>
      <c r="AV43" s="23">
        <f>EXP(-LN(2)/25)*AV42+(1-EXP(-LN(2)/25))/(LN(2)/25)*Calculateur!AQ43*Calculateur!AS43*VLOOKUP('Données projet'!$B$10,Paramètres!$A$1:$I$89,3,0)*0.475*44/12</f>
        <v>3.3673120686003859</v>
      </c>
      <c r="AW43" s="23">
        <f>EXP(-LN(2)/2)*AW42+(1-EXP(-LN(2)/2))/(LN(2)/2)*AQ43*AT43*VLOOKUP('Données projet'!$B$10,Paramètres!$A$1:$I$89,3,0)*0.475*44/12</f>
        <v>8.1766742693584887E-3</v>
      </c>
      <c r="AX43" s="23">
        <f t="shared" si="6"/>
        <v>74.673281686928675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87.539629191511665</v>
      </c>
      <c r="AO44" s="62">
        <f t="shared" si="36"/>
        <v>411.51686965858363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69.899686711785606</v>
      </c>
      <c r="AV44" s="23">
        <f>EXP(-LN(2)/25)*AV43+(1-EXP(-LN(2)/25))/(LN(2)/25)*Calculateur!AQ44*Calculateur!AS44*VLOOKUP('Données projet'!$B$10,Paramètres!$A$1:$I$89,3,0)*0.475*44/12</f>
        <v>3.2752327430052626</v>
      </c>
      <c r="AW44" s="23">
        <f>EXP(-LN(2)/2)*AW43+(1-EXP(-LN(2)/2))/(LN(2)/2)*AQ44*AT44*VLOOKUP('Données projet'!$B$10,Paramètres!$A$1:$I$89,3,0)*0.475*44/12</f>
        <v>5.7817818234169463E-3</v>
      </c>
      <c r="AX44" s="23">
        <f t="shared" si="6"/>
        <v>73.180701236614283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87.539629191511665</v>
      </c>
      <c r="AO45" s="62">
        <f t="shared" si="36"/>
        <v>411.51686965858363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68.528996489966573</v>
      </c>
      <c r="AV45" s="23">
        <f>EXP(-LN(2)/25)*AV44+(1-EXP(-LN(2)/25))/(LN(2)/25)*Calculateur!AQ45*Calculateur!AS45*VLOOKUP('Données projet'!$B$10,Paramètres!$A$1:$I$89,3,0)*0.475*44/12</f>
        <v>3.1856713314107794</v>
      </c>
      <c r="AW45" s="23">
        <f>EXP(-LN(2)/2)*AW44+(1-EXP(-LN(2)/2))/(LN(2)/2)*AQ45*AT45*VLOOKUP('Données projet'!$B$10,Paramètres!$A$1:$I$89,3,0)*0.475*44/12</f>
        <v>4.0883371346792444E-3</v>
      </c>
      <c r="AX45" s="23">
        <f t="shared" si="6"/>
        <v>71.718756158512022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87.539629191511665</v>
      </c>
      <c r="AO46" s="62">
        <f t="shared" si="36"/>
        <v>411.51686965858363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67.185184667358925</v>
      </c>
      <c r="AV46" s="23">
        <f>EXP(-LN(2)/25)*AV45+(1-EXP(-LN(2)/25))/(LN(2)/25)*Calculateur!AQ46*Calculateur!AS46*VLOOKUP('Données projet'!$B$10,Paramètres!$A$1:$I$89,3,0)*0.475*44/12</f>
        <v>3.0985589813261774</v>
      </c>
      <c r="AW46" s="23">
        <f>EXP(-LN(2)/2)*AW45+(1-EXP(-LN(2)/2))/(LN(2)/2)*AQ46*AT46*VLOOKUP('Données projet'!$B$10,Paramètres!$A$1:$I$89,3,0)*0.475*44/12</f>
        <v>2.8908909117084732E-3</v>
      </c>
      <c r="AX46" s="23">
        <f t="shared" si="6"/>
        <v>70.286634539596818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87.539629191511665</v>
      </c>
      <c r="AO47" s="62">
        <f t="shared" si="36"/>
        <v>411.51686965858363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65.867724174948336</v>
      </c>
      <c r="AV47" s="23">
        <f>EXP(-LN(2)/25)*AV46+(1-EXP(-LN(2)/25))/(LN(2)/25)*Calculateur!AQ47*Calculateur!AS47*VLOOKUP('Données projet'!$B$10,Paramètres!$A$1:$I$89,3,0)*0.475*44/12</f>
        <v>3.0138287230356782</v>
      </c>
      <c r="AW47" s="23">
        <f>EXP(-LN(2)/2)*AW46+(1-EXP(-LN(2)/2))/(LN(2)/2)*AQ47*AT47*VLOOKUP('Données projet'!$B$10,Paramètres!$A$1:$I$89,3,0)*0.475*44/12</f>
        <v>2.0441685673396222E-3</v>
      </c>
      <c r="AX47" s="23">
        <f t="shared" si="6"/>
        <v>68.883597066551346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87.539629191511665</v>
      </c>
      <c r="AO48" s="62">
        <f t="shared" si="36"/>
        <v>411.51686965858363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64.576098279222364</v>
      </c>
      <c r="AV48" s="23">
        <f>EXP(-LN(2)/25)*AV47+(1-EXP(-LN(2)/25))/(LN(2)/25)*Calculateur!AQ48*Calculateur!AS48*VLOOKUP('Données projet'!$B$10,Paramètres!$A$1:$I$89,3,0)*0.475*44/12</f>
        <v>2.9314154181139034</v>
      </c>
      <c r="AW48" s="23">
        <f>EXP(-LN(2)/2)*AW47+(1-EXP(-LN(2)/2))/(LN(2)/2)*AQ48*AT48*VLOOKUP('Données projet'!$B$10,Paramètres!$A$1:$I$89,3,0)*0.475*44/12</f>
        <v>1.4454454558542366E-3</v>
      </c>
      <c r="AX48" s="23">
        <f t="shared" si="6"/>
        <v>67.508959142792122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87.539629191511665</v>
      </c>
      <c r="AO49" s="62">
        <f t="shared" si="36"/>
        <v>411.51686965858363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63.309800379497567</v>
      </c>
      <c r="AV49" s="23">
        <f>EXP(-LN(2)/25)*AV48+(1-EXP(-LN(2)/25))/(LN(2)/25)*Calculateur!AQ49*Calculateur!AS49*VLOOKUP('Données projet'!$B$10,Paramètres!$A$1:$I$89,3,0)*0.475*44/12</f>
        <v>2.8512557093491417</v>
      </c>
      <c r="AW49" s="23">
        <f>EXP(-LN(2)/2)*AW48+(1-EXP(-LN(2)/2))/(LN(2)/2)*AQ49*AT49*VLOOKUP('Données projet'!$B$10,Paramètres!$A$1:$I$89,3,0)*0.475*44/12</f>
        <v>1.0220842836698111E-3</v>
      </c>
      <c r="AX49" s="23">
        <f t="shared" si="6"/>
        <v>66.162078173130382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87.539629191511665</v>
      </c>
      <c r="AO50" s="62">
        <f t="shared" si="36"/>
        <v>411.51686965858363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62.068333809220917</v>
      </c>
      <c r="AV50" s="23">
        <f>EXP(-LN(2)/25)*AV49+(1-EXP(-LN(2)/25))/(LN(2)/25)*Calculateur!AQ50*Calculateur!AS50*VLOOKUP('Données projet'!$B$10,Paramètres!$A$1:$I$89,3,0)*0.475*44/12</f>
        <v>2.7732879720359684</v>
      </c>
      <c r="AW50" s="23">
        <f>EXP(-LN(2)/2)*AW49+(1-EXP(-LN(2)/2))/(LN(2)/2)*AQ50*AT50*VLOOKUP('Données projet'!$B$10,Paramètres!$A$1:$I$89,3,0)*0.475*44/12</f>
        <v>7.2272272792711829E-4</v>
      </c>
      <c r="AX50" s="23">
        <f t="shared" si="6"/>
        <v>64.842344503984819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87.539629191511665</v>
      </c>
      <c r="AO51" s="62">
        <f t="shared" si="36"/>
        <v>411.51686965858363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60.851211641167559</v>
      </c>
      <c r="AV51" s="23">
        <f>EXP(-LN(2)/25)*AV50+(1-EXP(-LN(2)/25))/(LN(2)/25)*Calculateur!AQ51*Calculateur!AS51*VLOOKUP('Données projet'!$B$10,Paramètres!$A$1:$I$89,3,0)*0.475*44/12</f>
        <v>2.6974522665997687</v>
      </c>
      <c r="AW51" s="23">
        <f>EXP(-LN(2)/2)*AW50+(1-EXP(-LN(2)/2))/(LN(2)/2)*AQ51*AT51*VLOOKUP('Données projet'!$B$10,Paramètres!$A$1:$I$89,3,0)*0.475*44/12</f>
        <v>5.1104214183490555E-4</v>
      </c>
      <c r="AX51" s="23">
        <f t="shared" si="6"/>
        <v>63.549174949909165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87.539629191511665</v>
      </c>
      <c r="AO52" s="62">
        <f t="shared" si="36"/>
        <v>411.51686965858363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59.657956496458503</v>
      </c>
      <c r="AV52" s="23">
        <f>EXP(-LN(2)/25)*AV51+(1-EXP(-LN(2)/25))/(LN(2)/25)*Calculateur!AQ52*Calculateur!AS52*VLOOKUP('Données projet'!$B$10,Paramètres!$A$1:$I$89,3,0)*0.475*44/12</f>
        <v>2.6236902925167485</v>
      </c>
      <c r="AW52" s="23">
        <f>EXP(-LN(2)/2)*AW51+(1-EXP(-LN(2)/2))/(LN(2)/2)*AQ52*AT52*VLOOKUP('Données projet'!$B$10,Paramètres!$A$1:$I$89,3,0)*0.475*44/12</f>
        <v>3.6136136396355915E-4</v>
      </c>
      <c r="AX52" s="23">
        <f t="shared" si="6"/>
        <v>62.282008150339216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87.539629191511665</v>
      </c>
      <c r="AO53" s="62">
        <f t="shared" si="36"/>
        <v>411.51686965858363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58.488100357323425</v>
      </c>
      <c r="AV53" s="23">
        <f>EXP(-LN(2)/25)*AV52+(1-EXP(-LN(2)/25))/(LN(2)/25)*Calculateur!AQ53*Calculateur!AS53*VLOOKUP('Données projet'!$B$10,Paramètres!$A$1:$I$89,3,0)*0.475*44/12</f>
        <v>2.551945343494002</v>
      </c>
      <c r="AW53" s="23">
        <f>EXP(-LN(2)/2)*AW52+(1-EXP(-LN(2)/2))/(LN(2)/2)*AQ53*AT53*VLOOKUP('Données projet'!$B$10,Paramètres!$A$1:$I$89,3,0)*0.475*44/12</f>
        <v>2.5552107091745277E-4</v>
      </c>
      <c r="AX53" s="23">
        <f t="shared" si="6"/>
        <v>61.040301221888349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87.539629191511665</v>
      </c>
      <c r="AO54" s="62">
        <f t="shared" si="36"/>
        <v>411.51686965858363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57.341184383534994</v>
      </c>
      <c r="AV54" s="23">
        <f>EXP(-LN(2)/25)*AV53+(1-EXP(-LN(2)/25))/(LN(2)/25)*Calculateur!AQ54*Calculateur!AS54*VLOOKUP('Données projet'!$B$10,Paramètres!$A$1:$I$89,3,0)*0.475*44/12</f>
        <v>2.4821622638751855</v>
      </c>
      <c r="AW54" s="23">
        <f>EXP(-LN(2)/2)*AW53+(1-EXP(-LN(2)/2))/(LN(2)/2)*AQ54*AT54*VLOOKUP('Données projet'!$B$10,Paramètres!$A$1:$I$89,3,0)*0.475*44/12</f>
        <v>1.8068068198177957E-4</v>
      </c>
      <c r="AX54" s="23">
        <f t="shared" si="6"/>
        <v>59.823527328092155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87.539629191511665</v>
      </c>
      <c r="AO55" s="62">
        <f t="shared" si="36"/>
        <v>411.51686965858363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56.216758732442884</v>
      </c>
      <c r="AV55" s="23">
        <f>EXP(-LN(2)/25)*AV54+(1-EXP(-LN(2)/25))/(LN(2)/25)*Calculateur!AQ55*Calculateur!AS55*VLOOKUP('Données projet'!$B$10,Paramètres!$A$1:$I$89,3,0)*0.475*44/12</f>
        <v>2.414287406238278</v>
      </c>
      <c r="AW55" s="23">
        <f>EXP(-LN(2)/2)*AW54+(1-EXP(-LN(2)/2))/(LN(2)/2)*AQ55*AT55*VLOOKUP('Données projet'!$B$10,Paramètres!$A$1:$I$89,3,0)*0.475*44/12</f>
        <v>1.2776053545872639E-4</v>
      </c>
      <c r="AX55" s="23">
        <f t="shared" si="6"/>
        <v>58.63117389921662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87.539629191511665</v>
      </c>
      <c r="AO56" s="62">
        <f t="shared" si="36"/>
        <v>411.51686965858363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55.114382382536768</v>
      </c>
      <c r="AV56" s="23">
        <f>EXP(-LN(2)/25)*AV55+(1-EXP(-LN(2)/25))/(LN(2)/25)*Calculateur!AQ56*Calculateur!AS56*VLOOKUP('Données projet'!$B$10,Paramètres!$A$1:$I$89,3,0)*0.475*44/12</f>
        <v>2.3482685901528355</v>
      </c>
      <c r="AW56" s="23">
        <f>EXP(-LN(2)/2)*AW55+(1-EXP(-LN(2)/2))/(LN(2)/2)*AQ56*AT56*VLOOKUP('Données projet'!$B$10,Paramètres!$A$1:$I$89,3,0)*0.475*44/12</f>
        <v>9.0340340990889786E-5</v>
      </c>
      <c r="AX56" s="23">
        <f t="shared" si="6"/>
        <v>57.462741313030591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87.539629191511665</v>
      </c>
      <c r="AO57" s="62">
        <f t="shared" si="36"/>
        <v>411.51686965858363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54.033622960469124</v>
      </c>
      <c r="AV57" s="23">
        <f>EXP(-LN(2)/25)*AV56+(1-EXP(-LN(2)/25))/(LN(2)/25)*Calculateur!AQ57*Calculateur!AS57*VLOOKUP('Données projet'!$B$10,Paramètres!$A$1:$I$89,3,0)*0.475*44/12</f>
        <v>2.2840550620650282</v>
      </c>
      <c r="AW57" s="23">
        <f>EXP(-LN(2)/2)*AW56+(1-EXP(-LN(2)/2))/(LN(2)/2)*AQ57*AT57*VLOOKUP('Données projet'!$B$10,Paramètres!$A$1:$I$89,3,0)*0.475*44/12</f>
        <v>6.3880267729363193E-5</v>
      </c>
      <c r="AX57" s="23">
        <f t="shared" si="6"/>
        <v>56.317741902801885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87.539629191511665</v>
      </c>
      <c r="AO58" s="62">
        <f t="shared" si="36"/>
        <v>411.51686965858363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52.974056571470072</v>
      </c>
      <c r="AV58" s="23">
        <f>EXP(-LN(2)/25)*AV57+(1-EXP(-LN(2)/25))/(LN(2)/25)*Calculateur!AQ58*Calculateur!AS58*VLOOKUP('Données projet'!$B$10,Paramètres!$A$1:$I$89,3,0)*0.475*44/12</f>
        <v>2.2215974562796243</v>
      </c>
      <c r="AW58" s="23">
        <f>EXP(-LN(2)/2)*AW57+(1-EXP(-LN(2)/2))/(LN(2)/2)*AQ58*AT58*VLOOKUP('Données projet'!$B$10,Paramètres!$A$1:$I$89,3,0)*0.475*44/12</f>
        <v>4.5170170495444893E-5</v>
      </c>
      <c r="AX58" s="23">
        <f t="shared" si="6"/>
        <v>55.195699197920192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87.539629191511665</v>
      </c>
      <c r="AO59" s="62">
        <f t="shared" si="36"/>
        <v>411.51686965858363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51.935267633087605</v>
      </c>
      <c r="AV59" s="23">
        <f>EXP(-LN(2)/25)*AV58+(1-EXP(-LN(2)/25))/(LN(2)/25)*Calculateur!AQ59*Calculateur!AS59*VLOOKUP('Données projet'!$B$10,Paramètres!$A$1:$I$89,3,0)*0.475*44/12</f>
        <v>2.1608477570089253</v>
      </c>
      <c r="AW59" s="23">
        <f>EXP(-LN(2)/2)*AW58+(1-EXP(-LN(2)/2))/(LN(2)/2)*AQ59*AT59*VLOOKUP('Données projet'!$B$10,Paramètres!$A$1:$I$89,3,0)*0.475*44/12</f>
        <v>3.1940133864681597E-5</v>
      </c>
      <c r="AX59" s="23">
        <f t="shared" si="6"/>
        <v>54.096147330230394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87.539629191511665</v>
      </c>
      <c r="AO60" s="62">
        <f t="shared" si="36"/>
        <v>411.51686965858363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50.916848712188134</v>
      </c>
      <c r="AV60" s="23">
        <f>EXP(-LN(2)/25)*AV59+(1-EXP(-LN(2)/25))/(LN(2)/25)*Calculateur!AQ60*Calculateur!AS60*VLOOKUP('Données projet'!$B$10,Paramètres!$A$1:$I$89,3,0)*0.475*44/12</f>
        <v>2.1017592614594713</v>
      </c>
      <c r="AW60" s="23">
        <f>EXP(-LN(2)/2)*AW59+(1-EXP(-LN(2)/2))/(LN(2)/2)*AQ60*AT60*VLOOKUP('Données projet'!$B$10,Paramètres!$A$1:$I$89,3,0)*0.475*44/12</f>
        <v>2.2585085247722447E-5</v>
      </c>
      <c r="AX60" s="23">
        <f t="shared" si="6"/>
        <v>53.018630558732852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87.539629191511665</v>
      </c>
      <c r="AO61" s="62">
        <f t="shared" si="36"/>
        <v>411.51686965858363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49.918400365153296</v>
      </c>
      <c r="AV61" s="23">
        <f>EXP(-LN(2)/25)*AV60+(1-EXP(-LN(2)/25))/(LN(2)/25)*Calculateur!AQ61*Calculateur!AS61*VLOOKUP('Données projet'!$B$10,Paramètres!$A$1:$I$89,3,0)*0.475*44/12</f>
        <v>2.0442865439281461</v>
      </c>
      <c r="AW61" s="23">
        <f>EXP(-LN(2)/2)*AW60+(1-EXP(-LN(2)/2))/(LN(2)/2)*AQ61*AT61*VLOOKUP('Données projet'!$B$10,Paramètres!$A$1:$I$89,3,0)*0.475*44/12</f>
        <v>1.5970066932340798E-5</v>
      </c>
      <c r="AX61" s="23">
        <f t="shared" si="6"/>
        <v>51.962702879148374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87.539629191511665</v>
      </c>
      <c r="AO62" s="62">
        <f t="shared" si="36"/>
        <v>411.51686965858363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48.939530981210453</v>
      </c>
      <c r="AV62" s="23">
        <f>EXP(-LN(2)/25)*AV61+(1-EXP(-LN(2)/25))/(LN(2)/25)*Calculateur!AQ62*Calculateur!AS62*VLOOKUP('Données projet'!$B$10,Paramètres!$A$1:$I$89,3,0)*0.475*44/12</f>
        <v>1.988385420880074</v>
      </c>
      <c r="AW62" s="23">
        <f>EXP(-LN(2)/2)*AW61+(1-EXP(-LN(2)/2))/(LN(2)/2)*AQ62*AT62*VLOOKUP('Données projet'!$B$10,Paramètres!$A$1:$I$89,3,0)*0.475*44/12</f>
        <v>1.1292542623861223E-5</v>
      </c>
      <c r="AX62" s="23">
        <f t="shared" si="6"/>
        <v>50.927927694633148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87.539629191511665</v>
      </c>
      <c r="AO63" s="62">
        <f t="shared" si="36"/>
        <v>411.51686965858363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47.979856628835357</v>
      </c>
      <c r="AV63" s="23">
        <f>EXP(-LN(2)/25)*AV62+(1-EXP(-LN(2)/25))/(LN(2)/25)*Calculateur!AQ63*Calculateur!AS63*VLOOKUP('Données projet'!$B$10,Paramètres!$A$1:$I$89,3,0)*0.475*44/12</f>
        <v>1.9340129169814635</v>
      </c>
      <c r="AW63" s="23">
        <f>EXP(-LN(2)/2)*AW62+(1-EXP(-LN(2)/2))/(LN(2)/2)*AQ63*AT63*VLOOKUP('Données projet'!$B$10,Paramètres!$A$1:$I$89,3,0)*0.475*44/12</f>
        <v>7.9850334661703992E-6</v>
      </c>
      <c r="AX63" s="23">
        <f t="shared" si="6"/>
        <v>49.913877530850286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87.539629191511665</v>
      </c>
      <c r="AO64" s="62">
        <f t="shared" si="36"/>
        <v>411.51686965858363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47.03900090516678</v>
      </c>
      <c r="AV64" s="23">
        <f>EXP(-LN(2)/25)*AV63+(1-EXP(-LN(2)/25))/(LN(2)/25)*Calculateur!AQ64*Calculateur!AS64*VLOOKUP('Données projet'!$B$10,Paramètres!$A$1:$I$89,3,0)*0.475*44/12</f>
        <v>1.8811272320612864</v>
      </c>
      <c r="AW64" s="23">
        <f>EXP(-LN(2)/2)*AW63+(1-EXP(-LN(2)/2))/(LN(2)/2)*AQ64*AT64*VLOOKUP('Données projet'!$B$10,Paramètres!$A$1:$I$89,3,0)*0.475*44/12</f>
        <v>5.6462713119306117E-6</v>
      </c>
      <c r="AX64" s="23">
        <f t="shared" si="6"/>
        <v>48.920133783499381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87.539629191511665</v>
      </c>
      <c r="AO65" s="62">
        <f t="shared" si="36"/>
        <v>411.51686965858363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46.116594788374016</v>
      </c>
      <c r="AV65" s="23">
        <f>EXP(-LN(2)/25)*AV64+(1-EXP(-LN(2)/25))/(LN(2)/25)*Calculateur!AQ65*Calculateur!AS65*VLOOKUP('Données projet'!$B$10,Paramètres!$A$1:$I$89,3,0)*0.475*44/12</f>
        <v>1.8296877089763888</v>
      </c>
      <c r="AW65" s="23">
        <f>EXP(-LN(2)/2)*AW64+(1-EXP(-LN(2)/2))/(LN(2)/2)*AQ65*AT65*VLOOKUP('Données projet'!$B$10,Paramètres!$A$1:$I$89,3,0)*0.475*44/12</f>
        <v>3.9925167330851996E-6</v>
      </c>
      <c r="AX65" s="23">
        <f t="shared" si="6"/>
        <v>47.946286489867134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87.539629191511665</v>
      </c>
      <c r="AO66" s="62">
        <f t="shared" si="36"/>
        <v>411.51686965858363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45.212276492919379</v>
      </c>
      <c r="AV66" s="23">
        <f>EXP(-LN(2)/25)*AV65+(1-EXP(-LN(2)/25))/(LN(2)/25)*Calculateur!AQ66*Calculateur!AS66*VLOOKUP('Données projet'!$B$10,Paramètres!$A$1:$I$89,3,0)*0.475*44/12</f>
        <v>1.7796548023553347</v>
      </c>
      <c r="AW66" s="23">
        <f>EXP(-LN(2)/2)*AW65+(1-EXP(-LN(2)/2))/(LN(2)/2)*AQ66*AT66*VLOOKUP('Données projet'!$B$10,Paramètres!$A$1:$I$89,3,0)*0.475*44/12</f>
        <v>2.8231356559653058E-6</v>
      </c>
      <c r="AX66" s="23">
        <f t="shared" si="6"/>
        <v>46.99193411841037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87.539629191511665</v>
      </c>
      <c r="AO67" s="62">
        <f t="shared" si="36"/>
        <v>411.51686965858363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44.325691327658909</v>
      </c>
      <c r="AV67" s="23">
        <f>EXP(-LN(2)/25)*AV66+(1-EXP(-LN(2)/25))/(LN(2)/25)*Calculateur!AQ67*Calculateur!AS67*VLOOKUP('Données projet'!$B$10,Paramètres!$A$1:$I$89,3,0)*0.475*44/12</f>
        <v>1.7309900481969493</v>
      </c>
      <c r="AW67" s="23">
        <f>EXP(-LN(2)/2)*AW66+(1-EXP(-LN(2)/2))/(LN(2)/2)*AQ67*AT67*VLOOKUP('Données projet'!$B$10,Paramètres!$A$1:$I$89,3,0)*0.475*44/12</f>
        <v>1.9962583665425998E-6</v>
      </c>
      <c r="AX67" s="23">
        <f t="shared" si="6"/>
        <v>46.056683372114229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87.539629191511665</v>
      </c>
      <c r="AO68" s="62">
        <f t="shared" si="36"/>
        <v>411.51686965858363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43.456491556725645</v>
      </c>
      <c r="AV68" s="23">
        <f>EXP(-LN(2)/25)*AV67+(1-EXP(-LN(2)/25))/(LN(2)/25)*Calculateur!AQ68*Calculateur!AS68*VLOOKUP('Données projet'!$B$10,Paramètres!$A$1:$I$89,3,0)*0.475*44/12</f>
        <v>1.6836560343001934</v>
      </c>
      <c r="AW68" s="23">
        <f>EXP(-LN(2)/2)*AW67+(1-EXP(-LN(2)/2))/(LN(2)/2)*AQ68*AT68*VLOOKUP('Données projet'!$B$10,Paramètres!$A$1:$I$89,3,0)*0.475*44/12</f>
        <v>1.4115678279826529E-6</v>
      </c>
      <c r="AX68" s="23">
        <f t="shared" ref="AX68:AX131" si="60">SUM(AU68:AW68)</f>
        <v>45.140149002593667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87.539629191511665</v>
      </c>
      <c r="AO69" s="62">
        <f t="shared" ref="AO69:AO132" si="90">$AO$3</f>
        <v>411.51686965858363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42.604336263140873</v>
      </c>
      <c r="AV69" s="23">
        <f>EXP(-LN(2)/25)*AV68+(1-EXP(-LN(2)/25))/(LN(2)/25)*Calculateur!AQ69*Calculateur!AS69*VLOOKUP('Données projet'!$B$10,Paramètres!$A$1:$I$89,3,0)*0.475*44/12</f>
        <v>1.6376163715026317</v>
      </c>
      <c r="AW69" s="23">
        <f>EXP(-LN(2)/2)*AW68+(1-EXP(-LN(2)/2))/(LN(2)/2)*AQ69*AT69*VLOOKUP('Données projet'!$B$10,Paramètres!$A$1:$I$89,3,0)*0.475*44/12</f>
        <v>9.9812918327129989E-7</v>
      </c>
      <c r="AX69" s="23">
        <f t="shared" si="60"/>
        <v>44.241953632772685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87.539629191511665</v>
      </c>
      <c r="AO70" s="62">
        <f t="shared" si="90"/>
        <v>411.51686965858363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41.768891215099892</v>
      </c>
      <c r="AV70" s="23">
        <f>EXP(-LN(2)/25)*AV69+(1-EXP(-LN(2)/25))/(LN(2)/25)*Calculateur!AQ70*Calculateur!AS70*VLOOKUP('Données projet'!$B$10,Paramètres!$A$1:$I$89,3,0)*0.475*44/12</f>
        <v>1.5928356657053901</v>
      </c>
      <c r="AW70" s="23">
        <f>EXP(-LN(2)/2)*AW69+(1-EXP(-LN(2)/2))/(LN(2)/2)*AQ70*AT70*VLOOKUP('Données projet'!$B$10,Paramètres!$A$1:$I$89,3,0)*0.475*44/12</f>
        <v>7.0578391399132646E-7</v>
      </c>
      <c r="AX70" s="23">
        <f t="shared" si="60"/>
        <v>43.36172758658919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87.539629191511665</v>
      </c>
      <c r="AO71" s="62">
        <f t="shared" si="90"/>
        <v>411.51686965858363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40.94982873487983</v>
      </c>
      <c r="AV71" s="23">
        <f>EXP(-LN(2)/25)*AV70+(1-EXP(-LN(2)/25))/(LN(2)/25)*Calculateur!AQ71*Calculateur!AS71*VLOOKUP('Données projet'!$B$10,Paramètres!$A$1:$I$89,3,0)*0.475*44/12</f>
        <v>1.5492794906630891</v>
      </c>
      <c r="AW71" s="23">
        <f>EXP(-LN(2)/2)*AW70+(1-EXP(-LN(2)/2))/(LN(2)/2)*AQ71*AT71*VLOOKUP('Données projet'!$B$10,Paramètres!$A$1:$I$89,3,0)*0.475*44/12</f>
        <v>4.9906459163564995E-7</v>
      </c>
      <c r="AX71" s="23">
        <f t="shared" si="60"/>
        <v>42.49910872460751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87.539629191511665</v>
      </c>
      <c r="AO72" s="62">
        <f t="shared" si="90"/>
        <v>411.51686965858363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40.146827570318095</v>
      </c>
      <c r="AV72" s="23">
        <f>EXP(-LN(2)/25)*AV71+(1-EXP(-LN(2)/25))/(LN(2)/25)*Calculateur!AQ72*Calculateur!AS72*VLOOKUP('Données projet'!$B$10,Paramètres!$A$1:$I$89,3,0)*0.475*44/12</f>
        <v>1.5069143615178395</v>
      </c>
      <c r="AW72" s="23">
        <f>EXP(-LN(2)/2)*AW71+(1-EXP(-LN(2)/2))/(LN(2)/2)*AQ72*AT72*VLOOKUP('Données projet'!$B$10,Paramètres!$A$1:$I$89,3,0)*0.475*44/12</f>
        <v>3.5289195699566323E-7</v>
      </c>
      <c r="AX72" s="23">
        <f t="shared" si="60"/>
        <v>41.65374228472789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87.539629191511665</v>
      </c>
      <c r="AO73" s="62">
        <f t="shared" si="90"/>
        <v>411.51686965858363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39.35957276881107</v>
      </c>
      <c r="AV73" s="23">
        <f>EXP(-LN(2)/25)*AV72+(1-EXP(-LN(2)/25))/(LN(2)/25)*Calculateur!AQ73*Calculateur!AS73*VLOOKUP('Données projet'!$B$10,Paramètres!$A$1:$I$89,3,0)*0.475*44/12</f>
        <v>1.4657077090569521</v>
      </c>
      <c r="AW73" s="23">
        <f>EXP(-LN(2)/2)*AW72+(1-EXP(-LN(2)/2))/(LN(2)/2)*AQ73*AT73*VLOOKUP('Données projet'!$B$10,Paramètres!$A$1:$I$89,3,0)*0.475*44/12</f>
        <v>2.4953229581782497E-7</v>
      </c>
      <c r="AX73" s="23">
        <f t="shared" si="60"/>
        <v>40.825280727400319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87.539629191511665</v>
      </c>
      <c r="AO74" s="62">
        <f t="shared" si="90"/>
        <v>411.51686965858363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38.58775555378358</v>
      </c>
      <c r="AV74" s="23">
        <f>EXP(-LN(2)/25)*AV73+(1-EXP(-LN(2)/25))/(LN(2)/25)*Calculateur!AQ74*Calculateur!AS74*VLOOKUP('Données projet'!$B$10,Paramètres!$A$1:$I$89,3,0)*0.475*44/12</f>
        <v>1.4256278546745713</v>
      </c>
      <c r="AW74" s="23">
        <f>EXP(-LN(2)/2)*AW73+(1-EXP(-LN(2)/2))/(LN(2)/2)*AQ74*AT74*VLOOKUP('Données projet'!$B$10,Paramètres!$A$1:$I$89,3,0)*0.475*44/12</f>
        <v>1.7644597849783161E-7</v>
      </c>
      <c r="AX74" s="23">
        <f t="shared" si="60"/>
        <v>40.013383584904133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87.539629191511665</v>
      </c>
      <c r="AO75" s="62">
        <f t="shared" si="90"/>
        <v>411.51686965858363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37.831073203580765</v>
      </c>
      <c r="AV75" s="23">
        <f>EXP(-LN(2)/25)*AV74+(1-EXP(-LN(2)/25))/(LN(2)/25)*Calculateur!AQ75*Calculateur!AS75*VLOOKUP('Données projet'!$B$10,Paramètres!$A$1:$I$89,3,0)*0.475*44/12</f>
        <v>1.3866439860179847</v>
      </c>
      <c r="AW75" s="23">
        <f>EXP(-LN(2)/2)*AW74+(1-EXP(-LN(2)/2))/(LN(2)/2)*AQ75*AT75*VLOOKUP('Données projet'!$B$10,Paramètres!$A$1:$I$89,3,0)*0.475*44/12</f>
        <v>1.2476614790891249E-7</v>
      </c>
      <c r="AX75" s="23">
        <f t="shared" si="60"/>
        <v>39.217717314364897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87.539629191511665</v>
      </c>
      <c r="AO76" s="62">
        <f t="shared" si="90"/>
        <v>411.51686965858363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37.089228932734763</v>
      </c>
      <c r="AV76" s="23">
        <f>EXP(-LN(2)/25)*AV75+(1-EXP(-LN(2)/25))/(LN(2)/25)*Calculateur!AQ76*Calculateur!AS76*VLOOKUP('Données projet'!$B$10,Paramètres!$A$1:$I$89,3,0)*0.475*44/12</f>
        <v>1.3487261332998848</v>
      </c>
      <c r="AW76" s="23">
        <f>EXP(-LN(2)/2)*AW75+(1-EXP(-LN(2)/2))/(LN(2)/2)*AQ76*AT76*VLOOKUP('Données projet'!$B$10,Paramètres!$A$1:$I$89,3,0)*0.475*44/12</f>
        <v>8.8222989248915807E-8</v>
      </c>
      <c r="AX76" s="23">
        <f t="shared" si="60"/>
        <v>38.437955154257637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87.539629191511665</v>
      </c>
      <c r="AO77" s="62">
        <f t="shared" si="90"/>
        <v>411.51686965858363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36.361931775559725</v>
      </c>
      <c r="AV77" s="23">
        <f>EXP(-LN(2)/25)*AV76+(1-EXP(-LN(2)/25))/(LN(2)/25)*Calculateur!AQ77*Calculateur!AS77*VLOOKUP('Données projet'!$B$10,Paramètres!$A$1:$I$89,3,0)*0.475*44/12</f>
        <v>1.3118451462583747</v>
      </c>
      <c r="AW77" s="23">
        <f>EXP(-LN(2)/2)*AW76+(1-EXP(-LN(2)/2))/(LN(2)/2)*AQ77*AT77*VLOOKUP('Données projet'!$B$10,Paramètres!$A$1:$I$89,3,0)*0.475*44/12</f>
        <v>6.2383073954456243E-8</v>
      </c>
      <c r="AX77" s="23">
        <f t="shared" si="60"/>
        <v>37.673776984201176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87.539629191511665</v>
      </c>
      <c r="AO78" s="62">
        <f t="shared" si="90"/>
        <v>411.51686965858363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35.648896472029428</v>
      </c>
      <c r="AV78" s="23">
        <f>EXP(-LN(2)/25)*AV77+(1-EXP(-LN(2)/25))/(LN(2)/25)*Calculateur!AQ78*Calculateur!AS78*VLOOKUP('Données projet'!$B$10,Paramètres!$A$1:$I$89,3,0)*0.475*44/12</f>
        <v>1.2759726717470015</v>
      </c>
      <c r="AW78" s="23">
        <f>EXP(-LN(2)/2)*AW77+(1-EXP(-LN(2)/2))/(LN(2)/2)*AQ78*AT78*VLOOKUP('Données projet'!$B$10,Paramètres!$A$1:$I$89,3,0)*0.475*44/12</f>
        <v>4.4111494624457904E-8</v>
      </c>
      <c r="AX78" s="23">
        <f t="shared" si="60"/>
        <v>36.924869187887921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87.539629191511665</v>
      </c>
      <c r="AO79" s="62">
        <f t="shared" si="90"/>
        <v>411.51686965858363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34.949843355892767</v>
      </c>
      <c r="AV79" s="23">
        <f>EXP(-LN(2)/25)*AV78+(1-EXP(-LN(2)/25))/(LN(2)/25)*Calculateur!AQ79*Calculateur!AS79*VLOOKUP('Données projet'!$B$10,Paramètres!$A$1:$I$89,3,0)*0.475*44/12</f>
        <v>1.2410811319375932</v>
      </c>
      <c r="AW79" s="23">
        <f>EXP(-LN(2)/2)*AW78+(1-EXP(-LN(2)/2))/(LN(2)/2)*AQ79*AT79*VLOOKUP('Données projet'!$B$10,Paramètres!$A$1:$I$89,3,0)*0.475*44/12</f>
        <v>3.1191536977228122E-8</v>
      </c>
      <c r="AX79" s="23">
        <f t="shared" si="60"/>
        <v>36.190924519021898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87.539629191511665</v>
      </c>
      <c r="AO80" s="62">
        <f t="shared" si="90"/>
        <v>411.51686965858363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34.264498244983251</v>
      </c>
      <c r="AV80" s="23">
        <f>EXP(-LN(2)/25)*AV79+(1-EXP(-LN(2)/25))/(LN(2)/25)*Calculateur!AQ80*Calculateur!AS80*VLOOKUP('Données projet'!$B$10,Paramètres!$A$1:$I$89,3,0)*0.475*44/12</f>
        <v>1.2071437031191394</v>
      </c>
      <c r="AW80" s="23">
        <f>EXP(-LN(2)/2)*AW79+(1-EXP(-LN(2)/2))/(LN(2)/2)*AQ80*AT80*VLOOKUP('Données projet'!$B$10,Paramètres!$A$1:$I$89,3,0)*0.475*44/12</f>
        <v>2.2055747312228952E-8</v>
      </c>
      <c r="AX80" s="23">
        <f t="shared" si="60"/>
        <v>35.471641970158132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87.539629191511665</v>
      </c>
      <c r="AO81" s="62">
        <f t="shared" si="90"/>
        <v>411.51686965858363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33.592592333679427</v>
      </c>
      <c r="AV81" s="23">
        <f>EXP(-LN(2)/25)*AV80+(1-EXP(-LN(2)/25))/(LN(2)/25)*Calculateur!AQ81*Calculateur!AS81*VLOOKUP('Données projet'!$B$10,Paramètres!$A$1:$I$89,3,0)*0.475*44/12</f>
        <v>1.1741342950764182</v>
      </c>
      <c r="AW81" s="23">
        <f>EXP(-LN(2)/2)*AW80+(1-EXP(-LN(2)/2))/(LN(2)/2)*AQ81*AT81*VLOOKUP('Données projet'!$B$10,Paramètres!$A$1:$I$89,3,0)*0.475*44/12</f>
        <v>1.5595768488614061E-8</v>
      </c>
      <c r="AX81" s="23">
        <f t="shared" si="60"/>
        <v>34.766726644351614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87.539629191511665</v>
      </c>
      <c r="AO82" s="62">
        <f t="shared" si="90"/>
        <v>411.51686965858363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32.933862087474132</v>
      </c>
      <c r="AV82" s="23">
        <f>EXP(-LN(2)/25)*AV81+(1-EXP(-LN(2)/25))/(LN(2)/25)*Calculateur!AQ82*Calculateur!AS82*VLOOKUP('Données projet'!$B$10,Paramètres!$A$1:$I$89,3,0)*0.475*44/12</f>
        <v>1.1420275310325145</v>
      </c>
      <c r="AW82" s="23">
        <f>EXP(-LN(2)/2)*AW81+(1-EXP(-LN(2)/2))/(LN(2)/2)*AQ82*AT82*VLOOKUP('Données projet'!$B$10,Paramètres!$A$1:$I$89,3,0)*0.475*44/12</f>
        <v>1.1027873656114476E-8</v>
      </c>
      <c r="AX82" s="23">
        <f t="shared" si="60"/>
        <v>34.075889629534522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87.539629191511665</v>
      </c>
      <c r="AO83" s="62">
        <f t="shared" si="90"/>
        <v>411.51686965858363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32.288049139611147</v>
      </c>
      <c r="AV83" s="23">
        <f>EXP(-LN(2)/25)*AV82+(1-EXP(-LN(2)/25))/(LN(2)/25)*Calculateur!AQ83*Calculateur!AS83*VLOOKUP('Données projet'!$B$10,Paramètres!$A$1:$I$89,3,0)*0.475*44/12</f>
        <v>1.1107987281398126</v>
      </c>
      <c r="AW83" s="23">
        <f>EXP(-LN(2)/2)*AW82+(1-EXP(-LN(2)/2))/(LN(2)/2)*AQ83*AT83*VLOOKUP('Données projet'!$B$10,Paramètres!$A$1:$I$89,3,0)*0.475*44/12</f>
        <v>7.7978842443070304E-9</v>
      </c>
      <c r="AX83" s="23">
        <f t="shared" si="60"/>
        <v>33.398847875548846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87.539629191511665</v>
      </c>
      <c r="AO84" s="62">
        <f t="shared" si="90"/>
        <v>411.51686965858363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31.654900189748748</v>
      </c>
      <c r="AV84" s="23">
        <f>EXP(-LN(2)/25)*AV83+(1-EXP(-LN(2)/25))/(LN(2)/25)*Calculateur!AQ84*Calculateur!AS84*VLOOKUP('Données projet'!$B$10,Paramètres!$A$1:$I$89,3,0)*0.475*44/12</f>
        <v>1.0804238785044631</v>
      </c>
      <c r="AW84" s="23">
        <f>EXP(-LN(2)/2)*AW83+(1-EXP(-LN(2)/2))/(LN(2)/2)*AQ84*AT84*VLOOKUP('Données projet'!$B$10,Paramètres!$A$1:$I$89,3,0)*0.475*44/12</f>
        <v>5.5139368280572379E-9</v>
      </c>
      <c r="AX84" s="23">
        <f t="shared" si="60"/>
        <v>32.735324073767153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87.539629191511665</v>
      </c>
      <c r="AO85" s="62">
        <f t="shared" si="90"/>
        <v>411.51686965858363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31.034166904610426</v>
      </c>
      <c r="AV85" s="23">
        <f>EXP(-LN(2)/25)*AV84+(1-EXP(-LN(2)/25))/(LN(2)/25)*Calculateur!AQ85*Calculateur!AS85*VLOOKUP('Données projet'!$B$10,Paramètres!$A$1:$I$89,3,0)*0.475*44/12</f>
        <v>1.0508796307297361</v>
      </c>
      <c r="AW85" s="23">
        <f>EXP(-LN(2)/2)*AW84+(1-EXP(-LN(2)/2))/(LN(2)/2)*AQ85*AT85*VLOOKUP('Données projet'!$B$10,Paramètres!$A$1:$I$89,3,0)*0.475*44/12</f>
        <v>3.8989421221535152E-9</v>
      </c>
      <c r="AX85" s="23">
        <f t="shared" si="60"/>
        <v>32.085046539239102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87.539629191511665</v>
      </c>
      <c r="AO86" s="62">
        <f t="shared" si="90"/>
        <v>411.51686965858363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30.425605820583748</v>
      </c>
      <c r="AV86" s="23">
        <f>EXP(-LN(2)/25)*AV85+(1-EXP(-LN(2)/25))/(LN(2)/25)*Calculateur!AQ86*Calculateur!AS86*VLOOKUP('Données projet'!$B$10,Paramètres!$A$1:$I$89,3,0)*0.475*44/12</f>
        <v>1.0221432719640735</v>
      </c>
      <c r="AW86" s="23">
        <f>EXP(-LN(2)/2)*AW85+(1-EXP(-LN(2)/2))/(LN(2)/2)*AQ86*AT86*VLOOKUP('Données projet'!$B$10,Paramètres!$A$1:$I$89,3,0)*0.475*44/12</f>
        <v>2.756968414028619E-9</v>
      </c>
      <c r="AX86" s="23">
        <f t="shared" si="60"/>
        <v>31.44774909530479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87.539629191511665</v>
      </c>
      <c r="AO87" s="62">
        <f t="shared" si="90"/>
        <v>411.51686965858363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29.828978248229223</v>
      </c>
      <c r="AV87" s="23">
        <f>EXP(-LN(2)/25)*AV86+(1-EXP(-LN(2)/25))/(LN(2)/25)*Calculateur!AQ87*Calculateur!AS87*VLOOKUP('Données projet'!$B$10,Paramètres!$A$1:$I$89,3,0)*0.475*44/12</f>
        <v>0.99419271044003743</v>
      </c>
      <c r="AW87" s="23">
        <f>EXP(-LN(2)/2)*AW86+(1-EXP(-LN(2)/2))/(LN(2)/2)*AQ87*AT87*VLOOKUP('Données projet'!$B$10,Paramètres!$A$1:$I$89,3,0)*0.475*44/12</f>
        <v>1.9494710610767576E-9</v>
      </c>
      <c r="AX87" s="23">
        <f t="shared" si="60"/>
        <v>30.823170960618729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87.539629191511665</v>
      </c>
      <c r="AO88" s="62">
        <f t="shared" si="90"/>
        <v>411.51686965858363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29.244050178661684</v>
      </c>
      <c r="AV88" s="23">
        <f>EXP(-LN(2)/25)*AV87+(1-EXP(-LN(2)/25))/(LN(2)/25)*Calculateur!AQ88*Calculateur!AS88*VLOOKUP('Données projet'!$B$10,Paramètres!$A$1:$I$89,3,0)*0.475*44/12</f>
        <v>0.96700645849073219</v>
      </c>
      <c r="AW88" s="23">
        <f>EXP(-LN(2)/2)*AW87+(1-EXP(-LN(2)/2))/(LN(2)/2)*AQ88*AT88*VLOOKUP('Données projet'!$B$10,Paramètres!$A$1:$I$89,3,0)*0.475*44/12</f>
        <v>1.3784842070143095E-9</v>
      </c>
      <c r="AX88" s="23">
        <f t="shared" si="60"/>
        <v>30.211056638530902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87.539629191511665</v>
      </c>
      <c r="AO89" s="62">
        <f t="shared" si="90"/>
        <v>411.51686965858363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28.670592191767469</v>
      </c>
      <c r="AV89" s="23">
        <f>EXP(-LN(2)/25)*AV88+(1-EXP(-LN(2)/25))/(LN(2)/25)*Calculateur!AQ89*Calculateur!AS89*VLOOKUP('Données projet'!$B$10,Paramètres!$A$1:$I$89,3,0)*0.475*44/12</f>
        <v>0.94056361603064353</v>
      </c>
      <c r="AW89" s="23">
        <f>EXP(-LN(2)/2)*AW88+(1-EXP(-LN(2)/2))/(LN(2)/2)*AQ89*AT89*VLOOKUP('Données projet'!$B$10,Paramètres!$A$1:$I$89,3,0)*0.475*44/12</f>
        <v>9.747355305383788E-10</v>
      </c>
      <c r="AX89" s="23">
        <f t="shared" si="60"/>
        <v>29.61115580877285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87.539629191511665</v>
      </c>
      <c r="AO90" s="62">
        <f t="shared" si="90"/>
        <v>411.51686965858363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28.108379366221413</v>
      </c>
      <c r="AV90" s="23">
        <f>EXP(-LN(2)/25)*AV89+(1-EXP(-LN(2)/25))/(LN(2)/25)*Calculateur!AQ90*Calculateur!AS90*VLOOKUP('Données projet'!$B$10,Paramètres!$A$1:$I$89,3,0)*0.475*44/12</f>
        <v>0.91484385448819472</v>
      </c>
      <c r="AW90" s="23">
        <f>EXP(-LN(2)/2)*AW89+(1-EXP(-LN(2)/2))/(LN(2)/2)*AQ90*AT90*VLOOKUP('Données projet'!$B$10,Paramètres!$A$1:$I$89,3,0)*0.475*44/12</f>
        <v>6.8924210350715474E-10</v>
      </c>
      <c r="AX90" s="23">
        <f t="shared" si="60"/>
        <v>29.023223221398847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87.539629191511665</v>
      </c>
      <c r="AO91" s="62">
        <f t="shared" si="90"/>
        <v>411.51686965858363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27.557191191268355</v>
      </c>
      <c r="AV91" s="23">
        <f>EXP(-LN(2)/25)*AV90+(1-EXP(-LN(2)/25))/(LN(2)/25)*Calculateur!AQ91*Calculateur!AS91*VLOOKUP('Données projet'!$B$10,Paramètres!$A$1:$I$89,3,0)*0.475*44/12</f>
        <v>0.88982740117766768</v>
      </c>
      <c r="AW91" s="23">
        <f>EXP(-LN(2)/2)*AW90+(1-EXP(-LN(2)/2))/(LN(2)/2)*AQ91*AT91*VLOOKUP('Données projet'!$B$10,Paramètres!$A$1:$I$89,3,0)*0.475*44/12</f>
        <v>4.873677652691894E-10</v>
      </c>
      <c r="AX91" s="23">
        <f t="shared" si="60"/>
        <v>28.447018592933393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87.539629191511665</v>
      </c>
      <c r="AO92" s="62">
        <f t="shared" si="90"/>
        <v>411.51686965858363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27.016811480234534</v>
      </c>
      <c r="AV92" s="23">
        <f>EXP(-LN(2)/25)*AV91+(1-EXP(-LN(2)/25))/(LN(2)/25)*Calculateur!AQ92*Calculateur!AS92*VLOOKUP('Données projet'!$B$10,Paramètres!$A$1:$I$89,3,0)*0.475*44/12</f>
        <v>0.86549502409847501</v>
      </c>
      <c r="AW92" s="23">
        <f>EXP(-LN(2)/2)*AW91+(1-EXP(-LN(2)/2))/(LN(2)/2)*AQ92*AT92*VLOOKUP('Données projet'!$B$10,Paramètres!$A$1:$I$89,3,0)*0.475*44/12</f>
        <v>3.4462105175357737E-10</v>
      </c>
      <c r="AX92" s="23">
        <f t="shared" si="60"/>
        <v>27.882306504677629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87.539629191511665</v>
      </c>
      <c r="AO93" s="62">
        <f t="shared" si="90"/>
        <v>411.51686965858363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26.487028285735008</v>
      </c>
      <c r="AV93" s="23">
        <f>EXP(-LN(2)/25)*AV92+(1-EXP(-LN(2)/25))/(LN(2)/25)*Calculateur!AQ93*Calculateur!AS93*VLOOKUP('Données projet'!$B$10,Paramètres!$A$1:$I$89,3,0)*0.475*44/12</f>
        <v>0.84182801715009703</v>
      </c>
      <c r="AW93" s="23">
        <f>EXP(-LN(2)/2)*AW92+(1-EXP(-LN(2)/2))/(LN(2)/2)*AQ93*AT93*VLOOKUP('Données projet'!$B$10,Paramètres!$A$1:$I$89,3,0)*0.475*44/12</f>
        <v>2.436838826345947E-10</v>
      </c>
      <c r="AX93" s="23">
        <f t="shared" si="60"/>
        <v>27.328856303128788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87.539629191511665</v>
      </c>
      <c r="AO94" s="62">
        <f t="shared" si="90"/>
        <v>411.51686965858363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25.967633816543778</v>
      </c>
      <c r="AV94" s="23">
        <f>EXP(-LN(2)/25)*AV93+(1-EXP(-LN(2)/25))/(LN(2)/25)*Calculateur!AQ94*Calculateur!AS94*VLOOKUP('Données projet'!$B$10,Paramètres!$A$1:$I$89,3,0)*0.475*44/12</f>
        <v>0.8188081857513162</v>
      </c>
      <c r="AW94" s="23">
        <f>EXP(-LN(2)/2)*AW93+(1-EXP(-LN(2)/2))/(LN(2)/2)*AQ94*AT94*VLOOKUP('Données projet'!$B$10,Paramètres!$A$1:$I$89,3,0)*0.475*44/12</f>
        <v>1.7231052587678869E-10</v>
      </c>
      <c r="AX94" s="23">
        <f t="shared" si="60"/>
        <v>26.786442002467403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87.539629191511665</v>
      </c>
      <c r="AO95" s="62">
        <f t="shared" si="90"/>
        <v>411.51686965858363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25.458424356094042</v>
      </c>
      <c r="AV95" s="23">
        <f>EXP(-LN(2)/25)*AV94+(1-EXP(-LN(2)/25))/(LN(2)/25)*Calculateur!AQ95*Calculateur!AS95*VLOOKUP('Données projet'!$B$10,Paramètres!$A$1:$I$89,3,0)*0.475*44/12</f>
        <v>0.79641783285269541</v>
      </c>
      <c r="AW95" s="23">
        <f>EXP(-LN(2)/2)*AW94+(1-EXP(-LN(2)/2))/(LN(2)/2)*AQ95*AT95*VLOOKUP('Données projet'!$B$10,Paramètres!$A$1:$I$89,3,0)*0.475*44/12</f>
        <v>1.2184194131729735E-10</v>
      </c>
      <c r="AX95" s="23">
        <f t="shared" si="60"/>
        <v>26.254842189068579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87.539629191511665</v>
      </c>
      <c r="AO96" s="62">
        <f t="shared" si="90"/>
        <v>411.51686965858363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24.959200182576623</v>
      </c>
      <c r="AV96" s="23">
        <f>EXP(-LN(2)/25)*AV95+(1-EXP(-LN(2)/25))/(LN(2)/25)*Calculateur!AQ96*Calculateur!AS96*VLOOKUP('Données projet'!$B$10,Paramètres!$A$1:$I$89,3,0)*0.475*44/12</f>
        <v>0.77463974533154489</v>
      </c>
      <c r="AW96" s="23">
        <f>EXP(-LN(2)/2)*AW95+(1-EXP(-LN(2)/2))/(LN(2)/2)*AQ96*AT96*VLOOKUP('Données projet'!$B$10,Paramètres!$A$1:$I$89,3,0)*0.475*44/12</f>
        <v>8.6155262938394343E-11</v>
      </c>
      <c r="AX96" s="23">
        <f t="shared" si="60"/>
        <v>25.733839927994325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87.539629191511665</v>
      </c>
      <c r="AO97" s="62">
        <f t="shared" si="90"/>
        <v>411.51686965858363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24.469765490605202</v>
      </c>
      <c r="AV97" s="23">
        <f>EXP(-LN(2)/25)*AV96+(1-EXP(-LN(2)/25))/(LN(2)/25)*Calculateur!AQ97*Calculateur!AS97*VLOOKUP('Données projet'!$B$10,Paramètres!$A$1:$I$89,3,0)*0.475*44/12</f>
        <v>0.7534571807589201</v>
      </c>
      <c r="AW97" s="23">
        <f>EXP(-LN(2)/2)*AW96+(1-EXP(-LN(2)/2))/(LN(2)/2)*AQ97*AT97*VLOOKUP('Données projet'!$B$10,Paramètres!$A$1:$I$89,3,0)*0.475*44/12</f>
        <v>6.0920970658648675E-11</v>
      </c>
      <c r="AX97" s="23">
        <f t="shared" si="60"/>
        <v>25.223222671425045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87.539629191511665</v>
      </c>
      <c r="AO98" s="62">
        <f t="shared" si="90"/>
        <v>411.51686965858363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23.989928314417654</v>
      </c>
      <c r="AV98" s="23">
        <f>EXP(-LN(2)/25)*AV97+(1-EXP(-LN(2)/25))/(LN(2)/25)*Calculateur!AQ98*Calculateur!AS98*VLOOKUP('Données projet'!$B$10,Paramètres!$A$1:$I$89,3,0)*0.475*44/12</f>
        <v>0.73285385452847629</v>
      </c>
      <c r="AW98" s="23">
        <f>EXP(-LN(2)/2)*AW97+(1-EXP(-LN(2)/2))/(LN(2)/2)*AQ98*AT98*VLOOKUP('Données projet'!$B$10,Paramètres!$A$1:$I$89,3,0)*0.475*44/12</f>
        <v>4.3077631469197171E-11</v>
      </c>
      <c r="AX98" s="23">
        <f t="shared" si="60"/>
        <v>24.722782168989205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87.539629191511665</v>
      </c>
      <c r="AO99" s="62">
        <f t="shared" si="90"/>
        <v>411.51686965858363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23.519500452583365</v>
      </c>
      <c r="AV99" s="23">
        <f>EXP(-LN(2)/25)*AV98+(1-EXP(-LN(2)/25))/(LN(2)/25)*Calculateur!AQ99*Calculateur!AS99*VLOOKUP('Données projet'!$B$10,Paramètres!$A$1:$I$89,3,0)*0.475*44/12</f>
        <v>0.71281392733728588</v>
      </c>
      <c r="AW99" s="23">
        <f>EXP(-LN(2)/2)*AW98+(1-EXP(-LN(2)/2))/(LN(2)/2)*AQ99*AT99*VLOOKUP('Données projet'!$B$10,Paramètres!$A$1:$I$89,3,0)*0.475*44/12</f>
        <v>3.0460485329324338E-11</v>
      </c>
      <c r="AX99" s="23">
        <f t="shared" si="60"/>
        <v>24.232314379951113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87.539629191511665</v>
      </c>
      <c r="AO100" s="62">
        <f t="shared" si="90"/>
        <v>411.51686965858363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23.058297394186983</v>
      </c>
      <c r="AV100" s="23">
        <f>EXP(-LN(2)/25)*AV99+(1-EXP(-LN(2)/25))/(LN(2)/25)*Calculateur!AQ100*Calculateur!AS100*VLOOKUP('Données projet'!$B$10,Paramètres!$A$1:$I$89,3,0)*0.475*44/12</f>
        <v>0.69332199300899255</v>
      </c>
      <c r="AW100" s="23">
        <f>EXP(-LN(2)/2)*AW99+(1-EXP(-LN(2)/2))/(LN(2)/2)*AQ100*AT100*VLOOKUP('Données projet'!$B$10,Paramètres!$A$1:$I$89,3,0)*0.475*44/12</f>
        <v>2.1538815734598586E-11</v>
      </c>
      <c r="AX100" s="23">
        <f t="shared" si="60"/>
        <v>23.751619387217517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87.539629191511665</v>
      </c>
      <c r="AO101" s="62">
        <f t="shared" si="90"/>
        <v>411.51686965858363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22.606138246459665</v>
      </c>
      <c r="AV101" s="23">
        <f>EXP(-LN(2)/25)*AV100+(1-EXP(-LN(2)/25))/(LN(2)/25)*Calculateur!AQ101*Calculateur!AS101*VLOOKUP('Données projet'!$B$10,Paramètres!$A$1:$I$89,3,0)*0.475*44/12</f>
        <v>0.67436306664994261</v>
      </c>
      <c r="AW101" s="23">
        <f>EXP(-LN(2)/2)*AW100+(1-EXP(-LN(2)/2))/(LN(2)/2)*AQ101*AT101*VLOOKUP('Données projet'!$B$10,Paramètres!$A$1:$I$89,3,0)*0.475*44/12</f>
        <v>1.5230242664662169E-11</v>
      </c>
      <c r="AX101" s="23">
        <f t="shared" si="60"/>
        <v>23.280501313124837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87.539629191511665</v>
      </c>
      <c r="AO102" s="62">
        <f t="shared" si="90"/>
        <v>411.51686965858363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22.162845663829433</v>
      </c>
      <c r="AV102" s="23">
        <f>EXP(-LN(2)/25)*AV101+(1-EXP(-LN(2)/25))/(LN(2)/25)*Calculateur!AQ102*Calculateur!AS102*VLOOKUP('Données projet'!$B$10,Paramètres!$A$1:$I$89,3,0)*0.475*44/12</f>
        <v>0.65592257312918756</v>
      </c>
      <c r="AW102" s="23">
        <f>EXP(-LN(2)/2)*AW101+(1-EXP(-LN(2)/2))/(LN(2)/2)*AQ102*AT102*VLOOKUP('Données projet'!$B$10,Paramètres!$A$1:$I$89,3,0)*0.475*44/12</f>
        <v>1.0769407867299293E-11</v>
      </c>
      <c r="AX102" s="23">
        <f t="shared" si="60"/>
        <v>22.81876823696939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87.539629191511665</v>
      </c>
      <c r="AO103" s="62">
        <f t="shared" si="90"/>
        <v>411.51686965858363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21.728245778362801</v>
      </c>
      <c r="AV103" s="23">
        <f>EXP(-LN(2)/25)*AV102+(1-EXP(-LN(2)/25))/(LN(2)/25)*Calculateur!AQ103*Calculateur!AS103*VLOOKUP('Données projet'!$B$10,Paramètres!$A$1:$I$89,3,0)*0.475*44/12</f>
        <v>0.63798633587350095</v>
      </c>
      <c r="AW103" s="23">
        <f>EXP(-LN(2)/2)*AW102+(1-EXP(-LN(2)/2))/(LN(2)/2)*AQ103*AT103*VLOOKUP('Données projet'!$B$10,Paramètres!$A$1:$I$89,3,0)*0.475*44/12</f>
        <v>7.6151213323310844E-12</v>
      </c>
      <c r="AX103" s="23">
        <f t="shared" si="60"/>
        <v>22.366232114243914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87.539629191511665</v>
      </c>
      <c r="AO104" s="62">
        <f t="shared" si="90"/>
        <v>411.51686965858363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21.302168131570415</v>
      </c>
      <c r="AV104" s="23">
        <f>EXP(-LN(2)/25)*AV103+(1-EXP(-LN(2)/25))/(LN(2)/25)*Calculateur!AQ104*Calculateur!AS104*VLOOKUP('Données projet'!$B$10,Paramètres!$A$1:$I$89,3,0)*0.475*44/12</f>
        <v>0.62054056596879681</v>
      </c>
      <c r="AW104" s="23">
        <f>EXP(-LN(2)/2)*AW103+(1-EXP(-LN(2)/2))/(LN(2)/2)*AQ104*AT104*VLOOKUP('Données projet'!$B$10,Paramètres!$A$1:$I$89,3,0)*0.475*44/12</f>
        <v>5.3847039336496464E-12</v>
      </c>
      <c r="AX104" s="23">
        <f t="shared" si="60"/>
        <v>21.922708697544596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87.539629191511665</v>
      </c>
      <c r="AO105" s="62">
        <f t="shared" si="90"/>
        <v>411.51686965858363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20.884445607549925</v>
      </c>
      <c r="AV105" s="23">
        <f>EXP(-LN(2)/25)*AV104+(1-EXP(-LN(2)/25))/(LN(2)/25)*Calculateur!AQ105*Calculateur!AS105*VLOOKUP('Données projet'!$B$10,Paramètres!$A$1:$I$89,3,0)*0.475*44/12</f>
        <v>0.60357185155956994</v>
      </c>
      <c r="AW105" s="23">
        <f>EXP(-LN(2)/2)*AW104+(1-EXP(-LN(2)/2))/(LN(2)/2)*AQ105*AT105*VLOOKUP('Données projet'!$B$10,Paramètres!$A$1:$I$89,3,0)*0.475*44/12</f>
        <v>3.8075606661655422E-12</v>
      </c>
      <c r="AX105" s="23">
        <f t="shared" si="60"/>
        <v>21.488017459113301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87.539629191511665</v>
      </c>
      <c r="AO106" s="62">
        <f t="shared" si="90"/>
        <v>411.51686965858363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20.474914367439894</v>
      </c>
      <c r="AV106" s="23">
        <f>EXP(-LN(2)/25)*AV105+(1-EXP(-LN(2)/25))/(LN(2)/25)*Calculateur!AQ106*Calculateur!AS106*VLOOKUP('Données projet'!$B$10,Paramètres!$A$1:$I$89,3,0)*0.475*44/12</f>
        <v>0.58706714753820932</v>
      </c>
      <c r="AW106" s="23">
        <f>EXP(-LN(2)/2)*AW105+(1-EXP(-LN(2)/2))/(LN(2)/2)*AQ106*AT106*VLOOKUP('Données projet'!$B$10,Paramètres!$A$1:$I$89,3,0)*0.475*44/12</f>
        <v>2.6923519668248232E-12</v>
      </c>
      <c r="AX106" s="23">
        <f t="shared" si="60"/>
        <v>21.061981514980797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87.539629191511665</v>
      </c>
      <c r="AO107" s="62">
        <f t="shared" si="90"/>
        <v>411.51686965858363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20.07341378515903</v>
      </c>
      <c r="AV107" s="23">
        <f>EXP(-LN(2)/25)*AV106+(1-EXP(-LN(2)/25))/(LN(2)/25)*Calculateur!AQ107*Calculateur!AS107*VLOOKUP('Données projet'!$B$10,Paramètres!$A$1:$I$89,3,0)*0.475*44/12</f>
        <v>0.57101376551625749</v>
      </c>
      <c r="AW107" s="23">
        <f>EXP(-LN(2)/2)*AW106+(1-EXP(-LN(2)/2))/(LN(2)/2)*AQ107*AT107*VLOOKUP('Données projet'!$B$10,Paramètres!$A$1:$I$89,3,0)*0.475*44/12</f>
        <v>1.9037803330827711E-12</v>
      </c>
      <c r="AX107" s="23">
        <f t="shared" si="60"/>
        <v>20.644427550677193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87.539629191511665</v>
      </c>
      <c r="AO108" s="62">
        <f t="shared" si="90"/>
        <v>411.51686965858363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19.679786384405517</v>
      </c>
      <c r="AV108" s="23">
        <f>EXP(-LN(2)/25)*AV107+(1-EXP(-LN(2)/25))/(LN(2)/25)*Calculateur!AQ108*Calculateur!AS108*VLOOKUP('Données projet'!$B$10,Paramètres!$A$1:$I$89,3,0)*0.475*44/12</f>
        <v>0.55539936406990653</v>
      </c>
      <c r="AW108" s="23">
        <f>EXP(-LN(2)/2)*AW107+(1-EXP(-LN(2)/2))/(LN(2)/2)*AQ108*AT108*VLOOKUP('Données projet'!$B$10,Paramètres!$A$1:$I$89,3,0)*0.475*44/12</f>
        <v>1.3461759834124116E-12</v>
      </c>
      <c r="AX108" s="23">
        <f t="shared" si="60"/>
        <v>20.23518574847677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87.539629191511665</v>
      </c>
      <c r="AO109" s="62">
        <f t="shared" si="90"/>
        <v>411.51686965858363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19.293877776891772</v>
      </c>
      <c r="AV109" s="23">
        <f>EXP(-LN(2)/25)*AV108+(1-EXP(-LN(2)/25))/(LN(2)/25)*Calculateur!AQ109*Calculateur!AS109*VLOOKUP('Données projet'!$B$10,Paramètres!$A$1:$I$89,3,0)*0.475*44/12</f>
        <v>0.54021193925223177</v>
      </c>
      <c r="AW109" s="23">
        <f>EXP(-LN(2)/2)*AW108+(1-EXP(-LN(2)/2))/(LN(2)/2)*AQ109*AT109*VLOOKUP('Données projet'!$B$10,Paramètres!$A$1:$I$89,3,0)*0.475*44/12</f>
        <v>9.5189016654138555E-13</v>
      </c>
      <c r="AX109" s="23">
        <f t="shared" si="60"/>
        <v>19.834089716144955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87.539629191511665</v>
      </c>
      <c r="AO110" s="62">
        <f t="shared" si="90"/>
        <v>411.51686965858363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18.915536601790365</v>
      </c>
      <c r="AV110" s="23">
        <f>EXP(-LN(2)/25)*AV109+(1-EXP(-LN(2)/25))/(LN(2)/25)*Calculateur!AQ110*Calculateur!AS110*VLOOKUP('Données projet'!$B$10,Paramètres!$A$1:$I$89,3,0)*0.475*44/12</f>
        <v>0.52543981536486828</v>
      </c>
      <c r="AW110" s="23">
        <f>EXP(-LN(2)/2)*AW109+(1-EXP(-LN(2)/2))/(LN(2)/2)*AQ110*AT110*VLOOKUP('Données projet'!$B$10,Paramètres!$A$1:$I$89,3,0)*0.475*44/12</f>
        <v>6.730879917062058E-13</v>
      </c>
      <c r="AX110" s="23">
        <f t="shared" si="60"/>
        <v>19.440976417155905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87.539629191511665</v>
      </c>
      <c r="AO111" s="62">
        <f t="shared" si="90"/>
        <v>411.51686965858363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18.544614466367364</v>
      </c>
      <c r="AV111" s="23">
        <f>EXP(-LN(2)/25)*AV110+(1-EXP(-LN(2)/25))/(LN(2)/25)*Calculateur!AQ111*Calculateur!AS111*VLOOKUP('Données projet'!$B$10,Paramètres!$A$1:$I$89,3,0)*0.475*44/12</f>
        <v>0.51107163598203698</v>
      </c>
      <c r="AW111" s="23">
        <f>EXP(-LN(2)/2)*AW110+(1-EXP(-LN(2)/2))/(LN(2)/2)*AQ111*AT111*VLOOKUP('Données projet'!$B$10,Paramètres!$A$1:$I$89,3,0)*0.475*44/12</f>
        <v>4.7594508327069277E-13</v>
      </c>
      <c r="AX111" s="23">
        <f t="shared" si="60"/>
        <v>19.055686102349878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87.539629191511665</v>
      </c>
      <c r="AO112" s="62">
        <f t="shared" si="90"/>
        <v>411.51686965858363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18.180965887779845</v>
      </c>
      <c r="AV112" s="23">
        <f>EXP(-LN(2)/25)*AV111+(1-EXP(-LN(2)/25))/(LN(2)/25)*Calculateur!AQ112*Calculateur!AS112*VLOOKUP('Données projet'!$B$10,Paramètres!$A$1:$I$89,3,0)*0.475*44/12</f>
        <v>0.49709635522001888</v>
      </c>
      <c r="AW112" s="23">
        <f>EXP(-LN(2)/2)*AW111+(1-EXP(-LN(2)/2))/(LN(2)/2)*AQ112*AT112*VLOOKUP('Données projet'!$B$10,Paramètres!$A$1:$I$89,3,0)*0.475*44/12</f>
        <v>3.365439958531029E-13</v>
      </c>
      <c r="AX112" s="23">
        <f t="shared" si="60"/>
        <v>18.678062243000202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87.539629191511665</v>
      </c>
      <c r="AO113" s="62">
        <f t="shared" si="90"/>
        <v>411.51686965858363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17.824448236014696</v>
      </c>
      <c r="AV113" s="23">
        <f>EXP(-LN(2)/25)*AV112+(1-EXP(-LN(2)/25))/(LN(2)/25)*Calculateur!AQ113*Calculateur!AS113*VLOOKUP('Données projet'!$B$10,Paramètres!$A$1:$I$89,3,0)*0.475*44/12</f>
        <v>0.48350322924536626</v>
      </c>
      <c r="AW113" s="23">
        <f>EXP(-LN(2)/2)*AW112+(1-EXP(-LN(2)/2))/(LN(2)/2)*AQ113*AT113*VLOOKUP('Données projet'!$B$10,Paramètres!$A$1:$I$89,3,0)*0.475*44/12</f>
        <v>2.3797254163534639E-13</v>
      </c>
      <c r="AX113" s="23">
        <f t="shared" si="60"/>
        <v>18.307951465260299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87.539629191511665</v>
      </c>
      <c r="AO114" s="62">
        <f t="shared" si="90"/>
        <v>411.51686965858363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17.474921677946366</v>
      </c>
      <c r="AV114" s="23">
        <f>EXP(-LN(2)/25)*AV113+(1-EXP(-LN(2)/25))/(LN(2)/25)*Calculateur!AQ114*Calculateur!AS114*VLOOKUP('Données projet'!$B$10,Paramètres!$A$1:$I$89,3,0)*0.475*44/12</f>
        <v>0.47028180801532193</v>
      </c>
      <c r="AW114" s="23">
        <f>EXP(-LN(2)/2)*AW113+(1-EXP(-LN(2)/2))/(LN(2)/2)*AQ114*AT114*VLOOKUP('Données projet'!$B$10,Paramètres!$A$1:$I$89,3,0)*0.475*44/12</f>
        <v>1.6827199792655145E-13</v>
      </c>
      <c r="AX114" s="23">
        <f t="shared" si="60"/>
        <v>17.945203485961855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87.539629191511665</v>
      </c>
      <c r="AO115" s="62">
        <f t="shared" si="90"/>
        <v>411.51686965858363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17.132249122491608</v>
      </c>
      <c r="AV115" s="23">
        <f>EXP(-LN(2)/25)*AV114+(1-EXP(-LN(2)/25))/(LN(2)/25)*Calculateur!AQ115*Calculateur!AS115*VLOOKUP('Données projet'!$B$10,Paramètres!$A$1:$I$89,3,0)*0.475*44/12</f>
        <v>0.45742192724409753</v>
      </c>
      <c r="AW115" s="23">
        <f>EXP(-LN(2)/2)*AW114+(1-EXP(-LN(2)/2))/(LN(2)/2)*AQ115*AT115*VLOOKUP('Données projet'!$B$10,Paramètres!$A$1:$I$89,3,0)*0.475*44/12</f>
        <v>1.1898627081767319E-13</v>
      </c>
      <c r="AX115" s="23">
        <f t="shared" si="60"/>
        <v>17.589671049735824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87.539629191511665</v>
      </c>
      <c r="AO116" s="62">
        <f t="shared" si="90"/>
        <v>411.51686965858363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16.796296166839696</v>
      </c>
      <c r="AV116" s="23">
        <f>EXP(-LN(2)/25)*AV115+(1-EXP(-LN(2)/25))/(LN(2)/25)*Calculateur!AQ116*Calculateur!AS116*VLOOKUP('Données projet'!$B$10,Paramètres!$A$1:$I$89,3,0)*0.475*44/12</f>
        <v>0.444913700588834</v>
      </c>
      <c r="AW116" s="23">
        <f>EXP(-LN(2)/2)*AW115+(1-EXP(-LN(2)/2))/(LN(2)/2)*AQ116*AT116*VLOOKUP('Données projet'!$B$10,Paramètres!$A$1:$I$89,3,0)*0.475*44/12</f>
        <v>8.4135998963275725E-14</v>
      </c>
      <c r="AX116" s="23">
        <f t="shared" si="60"/>
        <v>17.241209867428616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87.539629191511665</v>
      </c>
      <c r="AO117" s="62">
        <f t="shared" si="90"/>
        <v>411.51686965858363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16.466931043737048</v>
      </c>
      <c r="AV117" s="23">
        <f>EXP(-LN(2)/25)*AV116+(1-EXP(-LN(2)/25))/(LN(2)/25)*Calculateur!AQ117*Calculateur!AS117*VLOOKUP('Données projet'!$B$10,Paramètres!$A$1:$I$89,3,0)*0.475*44/12</f>
        <v>0.43274751204923767</v>
      </c>
      <c r="AW117" s="23">
        <f>EXP(-LN(2)/2)*AW116+(1-EXP(-LN(2)/2))/(LN(2)/2)*AQ117*AT117*VLOOKUP('Données projet'!$B$10,Paramètres!$A$1:$I$89,3,0)*0.475*44/12</f>
        <v>5.9493135408836597E-14</v>
      </c>
      <c r="AX117" s="23">
        <f t="shared" si="60"/>
        <v>16.899678555786348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87.539629191511665</v>
      </c>
      <c r="AO118" s="62">
        <f t="shared" si="90"/>
        <v>411.51686965858363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16.144024569805556</v>
      </c>
      <c r="AV118" s="23">
        <f>EXP(-LN(2)/25)*AV117+(1-EXP(-LN(2)/25))/(LN(2)/25)*Calculateur!AQ118*Calculateur!AS118*VLOOKUP('Données projet'!$B$10,Paramètres!$A$1:$I$89,3,0)*0.475*44/12</f>
        <v>0.42091400857504868</v>
      </c>
      <c r="AW118" s="23">
        <f>EXP(-LN(2)/2)*AW117+(1-EXP(-LN(2)/2))/(LN(2)/2)*AQ118*AT118*VLOOKUP('Données projet'!$B$10,Paramètres!$A$1:$I$89,3,0)*0.475*44/12</f>
        <v>4.2067999481637863E-14</v>
      </c>
      <c r="AX118" s="23">
        <f t="shared" si="60"/>
        <v>16.564938578380648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87.539629191511665</v>
      </c>
      <c r="AO119" s="62">
        <f t="shared" si="90"/>
        <v>411.51686965858363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15.827450094874358</v>
      </c>
      <c r="AV119" s="23">
        <f>EXP(-LN(2)/25)*AV118+(1-EXP(-LN(2)/25))/(LN(2)/25)*Calculateur!AQ119*Calculateur!AS119*VLOOKUP('Données projet'!$B$10,Paramètres!$A$1:$I$89,3,0)*0.475*44/12</f>
        <v>0.40940409287565827</v>
      </c>
      <c r="AW119" s="23">
        <f>EXP(-LN(2)/2)*AW118+(1-EXP(-LN(2)/2))/(LN(2)/2)*AQ119*AT119*VLOOKUP('Données projet'!$B$10,Paramètres!$A$1:$I$89,3,0)*0.475*44/12</f>
        <v>2.9746567704418298E-14</v>
      </c>
      <c r="AX119" s="23">
        <f t="shared" si="60"/>
        <v>16.236854187750044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87.539629191511665</v>
      </c>
      <c r="AO120" s="62">
        <f t="shared" si="90"/>
        <v>411.51686965858363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15.517083452305197</v>
      </c>
      <c r="AV120" s="23">
        <f>EXP(-LN(2)/25)*AV119+(1-EXP(-LN(2)/25))/(LN(2)/25)*Calculateur!AQ120*Calculateur!AS120*VLOOKUP('Données projet'!$B$10,Paramètres!$A$1:$I$89,3,0)*0.475*44/12</f>
        <v>0.39820891642634787</v>
      </c>
      <c r="AW120" s="23">
        <f>EXP(-LN(2)/2)*AW119+(1-EXP(-LN(2)/2))/(LN(2)/2)*AQ120*AT120*VLOOKUP('Données projet'!$B$10,Paramètres!$A$1:$I$89,3,0)*0.475*44/12</f>
        <v>2.1033999740818931E-14</v>
      </c>
      <c r="AX120" s="23">
        <f t="shared" si="60"/>
        <v>15.915292368731567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87.539629191511665</v>
      </c>
      <c r="AO121" s="62">
        <f t="shared" si="90"/>
        <v>411.51686965858363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15.212802910291858</v>
      </c>
      <c r="AV121" s="23">
        <f>EXP(-LN(2)/25)*AV120+(1-EXP(-LN(2)/25))/(LN(2)/25)*Calculateur!AQ121*Calculateur!AS121*VLOOKUP('Données projet'!$B$10,Paramètres!$A$1:$I$89,3,0)*0.475*44/12</f>
        <v>0.38731987266577261</v>
      </c>
      <c r="AW121" s="23">
        <f>EXP(-LN(2)/2)*AW120+(1-EXP(-LN(2)/2))/(LN(2)/2)*AQ121*AT121*VLOOKUP('Données projet'!$B$10,Paramètres!$A$1:$I$89,3,0)*0.475*44/12</f>
        <v>1.4873283852209149E-14</v>
      </c>
      <c r="AX121" s="23">
        <f t="shared" si="60"/>
        <v>15.600122782957644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87.539629191511665</v>
      </c>
      <c r="AO122" s="62">
        <f t="shared" si="90"/>
        <v>411.51686965858363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14.914489124114596</v>
      </c>
      <c r="AV122" s="23">
        <f>EXP(-LN(2)/25)*AV121+(1-EXP(-LN(2)/25))/(LN(2)/25)*Calculateur!AQ122*Calculateur!AS122*VLOOKUP('Données projet'!$B$10,Paramètres!$A$1:$I$89,3,0)*0.475*44/12</f>
        <v>0.37672859037946022</v>
      </c>
      <c r="AW122" s="23">
        <f>EXP(-LN(2)/2)*AW121+(1-EXP(-LN(2)/2))/(LN(2)/2)*AQ122*AT122*VLOOKUP('Données projet'!$B$10,Paramètres!$A$1:$I$89,3,0)*0.475*44/12</f>
        <v>1.0516999870409466E-14</v>
      </c>
      <c r="AX122" s="23">
        <f t="shared" si="60"/>
        <v>15.291217714494067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87.539629191511665</v>
      </c>
      <c r="AO123" s="62">
        <f t="shared" si="90"/>
        <v>411.51686965858363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14.622025089330826</v>
      </c>
      <c r="AV123" s="23">
        <f>EXP(-LN(2)/25)*AV122+(1-EXP(-LN(2)/25))/(LN(2)/25)*Calculateur!AQ123*Calculateur!AS123*VLOOKUP('Données projet'!$B$10,Paramètres!$A$1:$I$89,3,0)*0.475*44/12</f>
        <v>0.36642692726423831</v>
      </c>
      <c r="AW123" s="23">
        <f>EXP(-LN(2)/2)*AW122+(1-EXP(-LN(2)/2))/(LN(2)/2)*AQ123*AT123*VLOOKUP('Données projet'!$B$10,Paramètres!$A$1:$I$89,3,0)*0.475*44/12</f>
        <v>7.4366419261045746E-15</v>
      </c>
      <c r="AX123" s="23">
        <f t="shared" si="60"/>
        <v>14.988452016595071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87.539629191511665</v>
      </c>
      <c r="AO124" s="62">
        <f t="shared" si="90"/>
        <v>411.51686965858363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14.335296095883718</v>
      </c>
      <c r="AV124" s="23">
        <f>EXP(-LN(2)/25)*AV123+(1-EXP(-LN(2)/25))/(LN(2)/25)*Calculateur!AQ124*Calculateur!AS124*VLOOKUP('Données projet'!$B$10,Paramètres!$A$1:$I$89,3,0)*0.475*44/12</f>
        <v>0.35640696366864311</v>
      </c>
      <c r="AW124" s="23">
        <f>EXP(-LN(2)/2)*AW123+(1-EXP(-LN(2)/2))/(LN(2)/2)*AQ124*AT124*VLOOKUP('Données projet'!$B$10,Paramètres!$A$1:$I$89,3,0)*0.475*44/12</f>
        <v>5.2584999352047328E-15</v>
      </c>
      <c r="AX124" s="23">
        <f t="shared" si="60"/>
        <v>14.691703059552367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87.539629191511665</v>
      </c>
      <c r="AO125" s="62">
        <f t="shared" si="90"/>
        <v>411.51686965858363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14.054189683110692</v>
      </c>
      <c r="AV125" s="23">
        <f>EXP(-LN(2)/25)*AV124+(1-EXP(-LN(2)/25))/(LN(2)/25)*Calculateur!AQ125*Calculateur!AS125*VLOOKUP('Données projet'!$B$10,Paramètres!$A$1:$I$89,3,0)*0.475*44/12</f>
        <v>0.34666099650449644</v>
      </c>
      <c r="AW125" s="23">
        <f>EXP(-LN(2)/2)*AW124+(1-EXP(-LN(2)/2))/(LN(2)/2)*AQ125*AT125*VLOOKUP('Données projet'!$B$10,Paramètres!$A$1:$I$89,3,0)*0.475*44/12</f>
        <v>3.7183209630522873E-15</v>
      </c>
      <c r="AX125" s="23">
        <f t="shared" si="60"/>
        <v>14.400850679615193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87.539629191511665</v>
      </c>
      <c r="AO126" s="62">
        <f t="shared" si="90"/>
        <v>411.51686965858363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13.778595595634163</v>
      </c>
      <c r="AV126" s="23">
        <f>EXP(-LN(2)/25)*AV125+(1-EXP(-LN(2)/25))/(LN(2)/25)*Calculateur!AQ126*Calculateur!AS126*VLOOKUP('Données projet'!$B$10,Paramètres!$A$1:$I$89,3,0)*0.475*44/12</f>
        <v>0.33718153332497147</v>
      </c>
      <c r="AW126" s="23">
        <f>EXP(-LN(2)/2)*AW125+(1-EXP(-LN(2)/2))/(LN(2)/2)*AQ126*AT126*VLOOKUP('Données projet'!$B$10,Paramètres!$A$1:$I$89,3,0)*0.475*44/12</f>
        <v>2.6292499676023664E-15</v>
      </c>
      <c r="AX126" s="23">
        <f t="shared" si="60"/>
        <v>14.115777128959136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87.539629191511665</v>
      </c>
      <c r="AO127" s="62">
        <f t="shared" si="90"/>
        <v>411.51686965858363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13.508405740117254</v>
      </c>
      <c r="AV127" s="23">
        <f>EXP(-LN(2)/25)*AV126+(1-EXP(-LN(2)/25))/(LN(2)/25)*Calculateur!AQ127*Calculateur!AS127*VLOOKUP('Données projet'!$B$10,Paramètres!$A$1:$I$89,3,0)*0.475*44/12</f>
        <v>0.32796128656459395</v>
      </c>
      <c r="AW127" s="23">
        <f>EXP(-LN(2)/2)*AW126+(1-EXP(-LN(2)/2))/(LN(2)/2)*AQ127*AT127*VLOOKUP('Données projet'!$B$10,Paramètres!$A$1:$I$89,3,0)*0.475*44/12</f>
        <v>1.8591604815261437E-15</v>
      </c>
      <c r="AX127" s="23">
        <f t="shared" si="60"/>
        <v>13.836367026681851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87.539629191511665</v>
      </c>
      <c r="AO128" s="62">
        <f t="shared" si="90"/>
        <v>411.51686965858363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13.243514142867491</v>
      </c>
      <c r="AV128" s="23">
        <f>EXP(-LN(2)/25)*AV127+(1-EXP(-LN(2)/25))/(LN(2)/25)*Calculateur!AQ128*Calculateur!AS128*VLOOKUP('Données projet'!$B$10,Paramètres!$A$1:$I$89,3,0)*0.475*44/12</f>
        <v>0.31899316793675064</v>
      </c>
      <c r="AW128" s="23">
        <f>EXP(-LN(2)/2)*AW127+(1-EXP(-LN(2)/2))/(LN(2)/2)*AQ128*AT128*VLOOKUP('Données projet'!$B$10,Paramètres!$A$1:$I$89,3,0)*0.475*44/12</f>
        <v>1.3146249838011832E-15</v>
      </c>
      <c r="AX128" s="23">
        <f t="shared" si="60"/>
        <v>13.562507310804245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87.539629191511665</v>
      </c>
      <c r="AO129" s="62">
        <f t="shared" si="90"/>
        <v>411.51686965858363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12.983816908271876</v>
      </c>
      <c r="AV129" s="23">
        <f>EXP(-LN(2)/25)*AV128+(1-EXP(-LN(2)/25))/(LN(2)/25)*Calculateur!AQ129*Calculateur!AS129*VLOOKUP('Données projet'!$B$10,Paramètres!$A$1:$I$89,3,0)*0.475*44/12</f>
        <v>0.31027028298439857</v>
      </c>
      <c r="AW129" s="23">
        <f>EXP(-LN(2)/2)*AW128+(1-EXP(-LN(2)/2))/(LN(2)/2)*AQ129*AT129*VLOOKUP('Données projet'!$B$10,Paramètres!$A$1:$I$89,3,0)*0.475*44/12</f>
        <v>9.2958024076307183E-16</v>
      </c>
      <c r="AX129" s="23">
        <f t="shared" si="60"/>
        <v>13.294087191256276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87.539629191511665</v>
      </c>
      <c r="AO130" s="62">
        <f t="shared" si="90"/>
        <v>411.51686965858363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12.729212178047009</v>
      </c>
      <c r="AV130" s="23">
        <f>EXP(-LN(2)/25)*AV129+(1-EXP(-LN(2)/25))/(LN(2)/25)*Calculateur!AQ130*Calculateur!AS130*VLOOKUP('Données projet'!$B$10,Paramètres!$A$1:$I$89,3,0)*0.475*44/12</f>
        <v>0.30178592577978514</v>
      </c>
      <c r="AW130" s="23">
        <f>EXP(-LN(2)/2)*AW129+(1-EXP(-LN(2)/2))/(LN(2)/2)*AQ130*AT130*VLOOKUP('Données projet'!$B$10,Paramètres!$A$1:$I$89,3,0)*0.475*44/12</f>
        <v>6.573124919005916E-16</v>
      </c>
      <c r="AX130" s="23">
        <f t="shared" si="60"/>
        <v>13.030998103826795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87.539629191511665</v>
      </c>
      <c r="AO131" s="62">
        <f t="shared" si="90"/>
        <v>411.51686965858363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12.479600091288299</v>
      </c>
      <c r="AV131" s="23">
        <f>EXP(-LN(2)/25)*AV130+(1-EXP(-LN(2)/25))/(LN(2)/25)*Calculateur!AQ131*Calculateur!AS131*VLOOKUP('Données projet'!$B$10,Paramètres!$A$1:$I$89,3,0)*0.475*44/12</f>
        <v>0.29353357376910483</v>
      </c>
      <c r="AW131" s="23">
        <f>EXP(-LN(2)/2)*AW130+(1-EXP(-LN(2)/2))/(LN(2)/2)*AQ131*AT131*VLOOKUP('Données projet'!$B$10,Paramètres!$A$1:$I$89,3,0)*0.475*44/12</f>
        <v>4.6479012038153591E-16</v>
      </c>
      <c r="AX131" s="23">
        <f t="shared" si="60"/>
        <v>12.773133665057404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87.539629191511665</v>
      </c>
      <c r="AO132" s="62">
        <f t="shared" si="90"/>
        <v>411.51686965858363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12.234882745302588</v>
      </c>
      <c r="AV132" s="23">
        <f>EXP(-LN(2)/25)*AV131+(1-EXP(-LN(2)/25))/(LN(2)/25)*Calculateur!AQ132*Calculateur!AS132*VLOOKUP('Données projet'!$B$10,Paramètres!$A$1:$I$89,3,0)*0.475*44/12</f>
        <v>0.28550688275812891</v>
      </c>
      <c r="AW132" s="23">
        <f>EXP(-LN(2)/2)*AW131+(1-EXP(-LN(2)/2))/(LN(2)/2)*AQ132*AT132*VLOOKUP('Données projet'!$B$10,Paramètres!$A$1:$I$89,3,0)*0.475*44/12</f>
        <v>3.286562459502958E-16</v>
      </c>
      <c r="AX132" s="23">
        <f t="shared" ref="AX132:AX153" si="114">SUM(AU132:AW132)</f>
        <v>12.520389628060718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87.539629191511665</v>
      </c>
      <c r="AO133" s="62">
        <f t="shared" ref="AO133:AO196" si="144">$AO$3</f>
        <v>411.51686965858363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11.994964157208814</v>
      </c>
      <c r="AV133" s="23">
        <f>EXP(-LN(2)/25)*AV132+(1-EXP(-LN(2)/25))/(LN(2)/25)*Calculateur!AQ133*Calculateur!AS133*VLOOKUP('Données projet'!$B$10,Paramètres!$A$1:$I$89,3,0)*0.475*44/12</f>
        <v>0.27769968203495343</v>
      </c>
      <c r="AW133" s="23">
        <f>EXP(-LN(2)/2)*AW132+(1-EXP(-LN(2)/2))/(LN(2)/2)*AQ133*AT133*VLOOKUP('Données projet'!$B$10,Paramètres!$A$1:$I$89,3,0)*0.475*44/12</f>
        <v>2.3239506019076796E-16</v>
      </c>
      <c r="AX133" s="23">
        <f t="shared" si="114"/>
        <v>12.272663839243767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87.539629191511665</v>
      </c>
      <c r="AO134" s="62">
        <f t="shared" si="144"/>
        <v>411.51686965858363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11.75975022629167</v>
      </c>
      <c r="AV134" s="23">
        <f>EXP(-LN(2)/25)*AV133+(1-EXP(-LN(2)/25))/(LN(2)/25)*Calculateur!AQ134*Calculateur!AS134*VLOOKUP('Données projet'!$B$10,Paramètres!$A$1:$I$89,3,0)*0.475*44/12</f>
        <v>0.27010596962611605</v>
      </c>
      <c r="AW134" s="23">
        <f>EXP(-LN(2)/2)*AW133+(1-EXP(-LN(2)/2))/(LN(2)/2)*AQ134*AT134*VLOOKUP('Données projet'!$B$10,Paramètres!$A$1:$I$89,3,0)*0.475*44/12</f>
        <v>1.643281229751479E-16</v>
      </c>
      <c r="AX134" s="23">
        <f t="shared" si="114"/>
        <v>12.029856195917786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87.539629191511665</v>
      </c>
      <c r="AO135" s="62">
        <f t="shared" si="144"/>
        <v>411.51686965858363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11.529148697093479</v>
      </c>
      <c r="AV135" s="23">
        <f>EXP(-LN(2)/25)*AV134+(1-EXP(-LN(2)/25))/(LN(2)/25)*Calculateur!AQ135*Calculateur!AS135*VLOOKUP('Données projet'!$B$10,Paramètres!$A$1:$I$89,3,0)*0.475*44/12</f>
        <v>0.26271990768243431</v>
      </c>
      <c r="AW135" s="23">
        <f>EXP(-LN(2)/2)*AW134+(1-EXP(-LN(2)/2))/(LN(2)/2)*AQ135*AT135*VLOOKUP('Données projet'!$B$10,Paramètres!$A$1:$I$89,3,0)*0.475*44/12</f>
        <v>1.1619753009538398E-16</v>
      </c>
      <c r="AX135" s="23">
        <f t="shared" si="114"/>
        <v>11.791868604775914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87.539629191511665</v>
      </c>
      <c r="AO136" s="62">
        <f t="shared" si="144"/>
        <v>411.51686965858363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11.30306912322982</v>
      </c>
      <c r="AV136" s="23">
        <f>EXP(-LN(2)/25)*AV135+(1-EXP(-LN(2)/25))/(LN(2)/25)*Calculateur!AQ136*Calculateur!AS136*VLOOKUP('Données projet'!$B$10,Paramètres!$A$1:$I$89,3,0)*0.475*44/12</f>
        <v>0.25553581799101865</v>
      </c>
      <c r="AW136" s="23">
        <f>EXP(-LN(2)/2)*AW135+(1-EXP(-LN(2)/2))/(LN(2)/2)*AQ136*AT136*VLOOKUP('Données projet'!$B$10,Paramètres!$A$1:$I$89,3,0)*0.475*44/12</f>
        <v>8.2164061487573951E-17</v>
      </c>
      <c r="AX136" s="23">
        <f t="shared" si="114"/>
        <v>11.558604941220839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87.539629191511665</v>
      </c>
      <c r="AO137" s="62">
        <f t="shared" si="144"/>
        <v>411.51686965858363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11.081422831914704</v>
      </c>
      <c r="AV137" s="23">
        <f>EXP(-LN(2)/25)*AV136+(1-EXP(-LN(2)/25))/(LN(2)/25)*Calculateur!AQ137*Calculateur!AS137*VLOOKUP('Données projet'!$B$10,Paramètres!$A$1:$I$89,3,0)*0.475*44/12</f>
        <v>0.24854817761000961</v>
      </c>
      <c r="AW137" s="23">
        <f>EXP(-LN(2)/2)*AW136+(1-EXP(-LN(2)/2))/(LN(2)/2)*AQ137*AT137*VLOOKUP('Données projet'!$B$10,Paramètres!$A$1:$I$89,3,0)*0.475*44/12</f>
        <v>5.8098765047691989E-17</v>
      </c>
      <c r="AX137" s="23">
        <f t="shared" si="114"/>
        <v>11.329971009524714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87.539629191511665</v>
      </c>
      <c r="AO138" s="62">
        <f t="shared" si="144"/>
        <v>411.51686965858363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10.864122889181388</v>
      </c>
      <c r="AV138" s="23">
        <f>EXP(-LN(2)/25)*AV137+(1-EXP(-LN(2)/25))/(LN(2)/25)*Calculateur!AQ138*Calculateur!AS138*VLOOKUP('Données projet'!$B$10,Paramètres!$A$1:$I$89,3,0)*0.475*44/12</f>
        <v>0.2417516146226833</v>
      </c>
      <c r="AW138" s="23">
        <f>EXP(-LN(2)/2)*AW137+(1-EXP(-LN(2)/2))/(LN(2)/2)*AQ138*AT138*VLOOKUP('Données projet'!$B$10,Paramètres!$A$1:$I$89,3,0)*0.475*44/12</f>
        <v>4.1082030743786975E-17</v>
      </c>
      <c r="AX138" s="23">
        <f t="shared" si="114"/>
        <v>11.105874503804072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87.539629191511665</v>
      </c>
      <c r="AO139" s="62">
        <f t="shared" si="144"/>
        <v>411.51686965858363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10.651084065785195</v>
      </c>
      <c r="AV139" s="23">
        <f>EXP(-LN(2)/25)*AV138+(1-EXP(-LN(2)/25))/(LN(2)/25)*Calculateur!AQ139*Calculateur!AS139*VLOOKUP('Données projet'!$B$10,Paramètres!$A$1:$I$89,3,0)*0.475*44/12</f>
        <v>0.23514090400766113</v>
      </c>
      <c r="AW139" s="23">
        <f>EXP(-LN(2)/2)*AW138+(1-EXP(-LN(2)/2))/(LN(2)/2)*AQ139*AT139*VLOOKUP('Données projet'!$B$10,Paramètres!$A$1:$I$89,3,0)*0.475*44/12</f>
        <v>2.9049382523845995E-17</v>
      </c>
      <c r="AX139" s="23">
        <f t="shared" si="114"/>
        <v>10.886224969792856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87.539629191511665</v>
      </c>
      <c r="AO140" s="62">
        <f t="shared" si="144"/>
        <v>411.51686965858363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10.44222280377495</v>
      </c>
      <c r="AV140" s="23">
        <f>EXP(-LN(2)/25)*AV139+(1-EXP(-LN(2)/25))/(LN(2)/25)*Calculateur!AQ140*Calculateur!AS140*VLOOKUP('Données projet'!$B$10,Paramètres!$A$1:$I$89,3,0)*0.475*44/12</f>
        <v>0.22871096362204893</v>
      </c>
      <c r="AW140" s="23">
        <f>EXP(-LN(2)/2)*AW139+(1-EXP(-LN(2)/2))/(LN(2)/2)*AQ140*AT140*VLOOKUP('Données projet'!$B$10,Paramètres!$A$1:$I$89,3,0)*0.475*44/12</f>
        <v>2.0541015371893488E-17</v>
      </c>
      <c r="AX140" s="23">
        <f t="shared" si="114"/>
        <v>10.670933767396999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87.539629191511665</v>
      </c>
      <c r="AO141" s="62">
        <f t="shared" si="144"/>
        <v>411.51686965858363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10.237457183719934</v>
      </c>
      <c r="AV141" s="23">
        <f>EXP(-LN(2)/25)*AV140+(1-EXP(-LN(2)/25))/(LN(2)/25)*Calculateur!AQ141*Calculateur!AS141*VLOOKUP('Données projet'!$B$10,Paramètres!$A$1:$I$89,3,0)*0.475*44/12</f>
        <v>0.22245685029441714</v>
      </c>
      <c r="AW141" s="23">
        <f>EXP(-LN(2)/2)*AW140+(1-EXP(-LN(2)/2))/(LN(2)/2)*AQ141*AT141*VLOOKUP('Données projet'!$B$10,Paramètres!$A$1:$I$89,3,0)*0.475*44/12</f>
        <v>1.4524691261922997E-17</v>
      </c>
      <c r="AX141" s="23">
        <f t="shared" si="114"/>
        <v>10.459914034014352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87.539629191511665</v>
      </c>
      <c r="AO142" s="62">
        <f t="shared" si="144"/>
        <v>411.51686965858363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10.036706892579502</v>
      </c>
      <c r="AV142" s="23">
        <f>EXP(-LN(2)/25)*AV141+(1-EXP(-LN(2)/25))/(LN(2)/25)*Calculateur!AQ142*Calculateur!AS142*VLOOKUP('Données projet'!$B$10,Paramètres!$A$1:$I$89,3,0)*0.475*44/12</f>
        <v>0.21637375602461897</v>
      </c>
      <c r="AW142" s="23">
        <f>EXP(-LN(2)/2)*AW141+(1-EXP(-LN(2)/2))/(LN(2)/2)*AQ142*AT142*VLOOKUP('Données projet'!$B$10,Paramètres!$A$1:$I$89,3,0)*0.475*44/12</f>
        <v>1.0270507685946744E-17</v>
      </c>
      <c r="AX142" s="23">
        <f t="shared" si="114"/>
        <v>10.253080648604122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87.539629191511665</v>
      </c>
      <c r="AO143" s="62">
        <f t="shared" si="144"/>
        <v>411.51686965858363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9.8398931922027462</v>
      </c>
      <c r="AV143" s="23">
        <f>EXP(-LN(2)/25)*AV142+(1-EXP(-LN(2)/25))/(LN(2)/25)*Calculateur!AQ143*Calculateur!AS143*VLOOKUP('Données projet'!$B$10,Paramètres!$A$1:$I$89,3,0)*0.475*44/12</f>
        <v>0.21045700428752448</v>
      </c>
      <c r="AW143" s="23">
        <f>EXP(-LN(2)/2)*AW142+(1-EXP(-LN(2)/2))/(LN(2)/2)*AQ143*AT143*VLOOKUP('Données projet'!$B$10,Paramètres!$A$1:$I$89,3,0)*0.475*44/12</f>
        <v>7.2623456309614986E-18</v>
      </c>
      <c r="AX143" s="23">
        <f t="shared" si="114"/>
        <v>10.050350196490271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87.539629191511665</v>
      </c>
      <c r="AO144" s="62">
        <f t="shared" si="144"/>
        <v>411.51686965858363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9.6469388884458755</v>
      </c>
      <c r="AV144" s="23">
        <f>EXP(-LN(2)/25)*AV143+(1-EXP(-LN(2)/25))/(LN(2)/25)*Calculateur!AQ144*Calculateur!AS144*VLOOKUP('Données projet'!$B$10,Paramètres!$A$1:$I$89,3,0)*0.475*44/12</f>
        <v>0.20470204643782927</v>
      </c>
      <c r="AW144" s="23">
        <f>EXP(-LN(2)/2)*AW143+(1-EXP(-LN(2)/2))/(LN(2)/2)*AQ144*AT144*VLOOKUP('Données projet'!$B$10,Paramètres!$A$1:$I$89,3,0)*0.475*44/12</f>
        <v>5.1352538429733719E-18</v>
      </c>
      <c r="AX144" s="23">
        <f t="shared" si="114"/>
        <v>9.8516409348837044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87.539629191511665</v>
      </c>
      <c r="AO145" s="62">
        <f t="shared" si="144"/>
        <v>411.51686965858363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9.4577683008951716</v>
      </c>
      <c r="AV145" s="23">
        <f>EXP(-LN(2)/25)*AV144+(1-EXP(-LN(2)/25))/(LN(2)/25)*Calculateur!AQ145*Calculateur!AS145*VLOOKUP('Données projet'!$B$10,Paramètres!$A$1:$I$89,3,0)*0.475*44/12</f>
        <v>0.19910445821317407</v>
      </c>
      <c r="AW145" s="23">
        <f>EXP(-LN(2)/2)*AW144+(1-EXP(-LN(2)/2))/(LN(2)/2)*AQ145*AT145*VLOOKUP('Données projet'!$B$10,Paramètres!$A$1:$I$89,3,0)*0.475*44/12</f>
        <v>3.6311728154807493E-18</v>
      </c>
      <c r="AX145" s="23">
        <f t="shared" si="114"/>
        <v>9.6568727591083459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87.539629191511665</v>
      </c>
      <c r="AO146" s="62">
        <f t="shared" si="144"/>
        <v>411.51686965858363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9.2723072331836729</v>
      </c>
      <c r="AV146" s="23">
        <f>EXP(-LN(2)/25)*AV145+(1-EXP(-LN(2)/25))/(LN(2)/25)*Calculateur!AQ146*Calculateur!AS146*VLOOKUP('Données projet'!$B$10,Paramètres!$A$1:$I$89,3,0)*0.475*44/12</f>
        <v>0.19365993633288642</v>
      </c>
      <c r="AW146" s="23">
        <f>EXP(-LN(2)/2)*AW145+(1-EXP(-LN(2)/2))/(LN(2)/2)*AQ146*AT146*VLOOKUP('Données projet'!$B$10,Paramètres!$A$1:$I$89,3,0)*0.475*44/12</f>
        <v>2.567626921486686E-18</v>
      </c>
      <c r="AX146" s="23">
        <f t="shared" si="114"/>
        <v>9.4659671695165599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87.539629191511665</v>
      </c>
      <c r="AO147" s="62">
        <f t="shared" si="144"/>
        <v>411.51686965858363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9.0904829438899135</v>
      </c>
      <c r="AV147" s="23">
        <f>EXP(-LN(2)/25)*AV146+(1-EXP(-LN(2)/25))/(LN(2)/25)*Calculateur!AQ147*Calculateur!AS147*VLOOKUP('Données projet'!$B$10,Paramètres!$A$1:$I$89,3,0)*0.475*44/12</f>
        <v>0.18836429518973019</v>
      </c>
      <c r="AW147" s="23">
        <f>EXP(-LN(2)/2)*AW146+(1-EXP(-LN(2)/2))/(LN(2)/2)*AQ147*AT147*VLOOKUP('Données projet'!$B$10,Paramètres!$A$1:$I$89,3,0)*0.475*44/12</f>
        <v>1.8155864077403747E-18</v>
      </c>
      <c r="AX147" s="23">
        <f t="shared" si="114"/>
        <v>9.2788472390796439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87.539629191511665</v>
      </c>
      <c r="AO148" s="62">
        <f t="shared" si="144"/>
        <v>411.51686965858363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8.9122241180073392</v>
      </c>
      <c r="AV148" s="23">
        <f>EXP(-LN(2)/25)*AV147+(1-EXP(-LN(2)/25))/(LN(2)/25)*Calculateur!AQ148*Calculateur!AS148*VLOOKUP('Données projet'!$B$10,Paramètres!$A$1:$I$89,3,0)*0.475*44/12</f>
        <v>0.18321346363211924</v>
      </c>
      <c r="AW148" s="23">
        <f>EXP(-LN(2)/2)*AW147+(1-EXP(-LN(2)/2))/(LN(2)/2)*AQ148*AT148*VLOOKUP('Données projet'!$B$10,Paramètres!$A$1:$I$89,3,0)*0.475*44/12</f>
        <v>1.283813460743343E-18</v>
      </c>
      <c r="AX148" s="23">
        <f t="shared" si="114"/>
        <v>9.0954375816394588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87.539629191511665</v>
      </c>
      <c r="AO149" s="62">
        <f t="shared" si="144"/>
        <v>411.51686965858363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8.737460838973174</v>
      </c>
      <c r="AV149" s="23">
        <f>EXP(-LN(2)/25)*AV148+(1-EXP(-LN(2)/25))/(LN(2)/25)*Calculateur!AQ149*Calculateur!AS149*VLOOKUP('Données projet'!$B$10,Paramètres!$A$1:$I$89,3,0)*0.475*44/12</f>
        <v>0.17820348183432164</v>
      </c>
      <c r="AW149" s="23">
        <f>EXP(-LN(2)/2)*AW148+(1-EXP(-LN(2)/2))/(LN(2)/2)*AQ149*AT149*VLOOKUP('Données projet'!$B$10,Paramètres!$A$1:$I$89,3,0)*0.475*44/12</f>
        <v>9.0779320387018733E-19</v>
      </c>
      <c r="AX149" s="23">
        <f t="shared" si="114"/>
        <v>8.9156643208074957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87.539629191511665</v>
      </c>
      <c r="AO150" s="62">
        <f t="shared" si="144"/>
        <v>411.51686965858363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8.566124561245795</v>
      </c>
      <c r="AV150" s="23">
        <f>EXP(-LN(2)/25)*AV149+(1-EXP(-LN(2)/25))/(LN(2)/25)*Calculateur!AQ150*Calculateur!AS150*VLOOKUP('Données projet'!$B$10,Paramètres!$A$1:$I$89,3,0)*0.475*44/12</f>
        <v>0.17333049825224831</v>
      </c>
      <c r="AW150" s="23">
        <f>EXP(-LN(2)/2)*AW149+(1-EXP(-LN(2)/2))/(LN(2)/2)*AQ150*AT150*VLOOKUP('Données projet'!$B$10,Paramètres!$A$1:$I$89,3,0)*0.475*44/12</f>
        <v>6.4190673037167149E-19</v>
      </c>
      <c r="AX150" s="23">
        <f t="shared" si="114"/>
        <v>8.7394550594980434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87.539629191511665</v>
      </c>
      <c r="AO151" s="62">
        <f t="shared" si="144"/>
        <v>411.51686965858363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8.398148083419839</v>
      </c>
      <c r="AV151" s="23">
        <f>EXP(-LN(2)/25)*AV150+(1-EXP(-LN(2)/25))/(LN(2)/25)*Calculateur!AQ151*Calculateur!AS151*VLOOKUP('Données projet'!$B$10,Paramètres!$A$1:$I$89,3,0)*0.475*44/12</f>
        <v>0.16859076666248582</v>
      </c>
      <c r="AW151" s="23">
        <f>EXP(-LN(2)/2)*AW150+(1-EXP(-LN(2)/2))/(LN(2)/2)*AQ151*AT151*VLOOKUP('Données projet'!$B$10,Paramètres!$A$1:$I$89,3,0)*0.475*44/12</f>
        <v>4.5389660193509367E-19</v>
      </c>
      <c r="AX151" s="23">
        <f t="shared" si="114"/>
        <v>8.5667388500823254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87.539629191511665</v>
      </c>
      <c r="AO152" s="62">
        <f t="shared" si="144"/>
        <v>411.51686965858363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8.2334655218685153</v>
      </c>
      <c r="AV152" s="23">
        <f>EXP(-LN(2)/25)*AV151+(1-EXP(-LN(2)/25))/(LN(2)/25)*Calculateur!AQ152*Calculateur!AS152*VLOOKUP('Données projet'!$B$10,Paramètres!$A$1:$I$89,3,0)*0.475*44/12</f>
        <v>0.16398064328229706</v>
      </c>
      <c r="AW152" s="23">
        <f>EXP(-LN(2)/2)*AW151+(1-EXP(-LN(2)/2))/(LN(2)/2)*AQ152*AT152*VLOOKUP('Données projet'!$B$10,Paramètres!$A$1:$I$89,3,0)*0.475*44/12</f>
        <v>3.2095336518583574E-19</v>
      </c>
      <c r="AX152" s="23">
        <f t="shared" si="114"/>
        <v>8.3974461651508125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87.539629191511665</v>
      </c>
      <c r="AO153" s="62">
        <f t="shared" si="144"/>
        <v>411.51686965858363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8.0720122849027689</v>
      </c>
      <c r="AV153" s="23">
        <f>EXP(-LN(2)/25)*AV152+(1-EXP(-LN(2)/25))/(LN(2)/25)*Calculateur!AQ153*Calculateur!AS153*VLOOKUP('Données projet'!$B$10,Paramètres!$A$1:$I$89,3,0)*0.475*44/12</f>
        <v>0.1594965839683754</v>
      </c>
      <c r="AW153" s="23">
        <f>EXP(-LN(2)/2)*AW152+(1-EXP(-LN(2)/2))/(LN(2)/2)*AQ153*AT153*VLOOKUP('Données projet'!$B$10,Paramètres!$A$1:$I$89,3,0)*0.475*44/12</f>
        <v>2.2694830096754683E-19</v>
      </c>
      <c r="AX153" s="23">
        <f t="shared" si="114"/>
        <v>8.2315088688711437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87.539629191511665</v>
      </c>
      <c r="AO154" s="62">
        <f t="shared" si="144"/>
        <v>411.51686965858363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7.9137250474371701</v>
      </c>
      <c r="AV154" s="23">
        <f>EXP(-LN(2)/25)*AV153+(1-EXP(-LN(2)/25))/(LN(2)/25)*Calculateur!AQ154*Calculateur!AS154*VLOOKUP('Données projet'!$B$10,Paramètres!$A$1:$I$89,3,0)*0.475*44/12</f>
        <v>0.15513514149219937</v>
      </c>
      <c r="AW154" s="23">
        <f>EXP(-LN(2)/2)*AW153+(1-EXP(-LN(2)/2))/(LN(2)/2)*AQ154*AT154*VLOOKUP('Données projet'!$B$10,Paramètres!$A$1:$I$89,3,0)*0.475*44/12</f>
        <v>1.6047668259291787E-19</v>
      </c>
      <c r="AX154" s="23">
        <f t="shared" ref="AX154:AX203" si="166">SUM(AU154:AW154)</f>
        <v>8.068860188929369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87.539629191511665</v>
      </c>
      <c r="AO155" s="62">
        <f t="shared" si="144"/>
        <v>411.51686965858363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7.7585417261525897</v>
      </c>
      <c r="AV155" s="23">
        <f>EXP(-LN(2)/25)*AV154+(1-EXP(-LN(2)/25))/(LN(2)/25)*Calculateur!AQ155*Calculateur!AS155*VLOOKUP('Données projet'!$B$10,Paramètres!$A$1:$I$89,3,0)*0.475*44/12</f>
        <v>0.15089296288989265</v>
      </c>
      <c r="AW155" s="23">
        <f>EXP(-LN(2)/2)*AW154+(1-EXP(-LN(2)/2))/(LN(2)/2)*AQ155*AT155*VLOOKUP('Données projet'!$B$10,Paramètres!$A$1:$I$89,3,0)*0.475*44/12</f>
        <v>1.1347415048377342E-19</v>
      </c>
      <c r="AX155" s="23">
        <f t="shared" si="166"/>
        <v>7.9094346890424827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87.539629191511665</v>
      </c>
      <c r="AO156" s="62">
        <f t="shared" si="144"/>
        <v>411.51686965858363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7.60640145514592</v>
      </c>
      <c r="AV156" s="23">
        <f>EXP(-LN(2)/25)*AV155+(1-EXP(-LN(2)/25))/(LN(2)/25)*Calculateur!AQ156*Calculateur!AS156*VLOOKUP('Données projet'!$B$10,Paramètres!$A$1:$I$89,3,0)*0.475*44/12</f>
        <v>0.1467667868845525</v>
      </c>
      <c r="AW156" s="23">
        <f>EXP(-LN(2)/2)*AW155+(1-EXP(-LN(2)/2))/(LN(2)/2)*AQ156*AT156*VLOOKUP('Données projet'!$B$10,Paramètres!$A$1:$I$89,3,0)*0.475*44/12</f>
        <v>8.0238341296458936E-20</v>
      </c>
      <c r="AX156" s="23">
        <f t="shared" si="166"/>
        <v>7.7531682420304726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87.539629191511665</v>
      </c>
      <c r="AO157" s="62">
        <f t="shared" si="144"/>
        <v>411.51686965858363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7.4572445620572889</v>
      </c>
      <c r="AV157" s="23">
        <f>EXP(-LN(2)/25)*AV156+(1-EXP(-LN(2)/25))/(LN(2)/25)*Calculateur!AQ157*Calculateur!AS157*VLOOKUP('Données projet'!$B$10,Paramètres!$A$1:$I$89,3,0)*0.475*44/12</f>
        <v>0.14275344137906454</v>
      </c>
      <c r="AW157" s="23">
        <f>EXP(-LN(2)/2)*AW156+(1-EXP(-LN(2)/2))/(LN(2)/2)*AQ157*AT157*VLOOKUP('Données projet'!$B$10,Paramètres!$A$1:$I$89,3,0)*0.475*44/12</f>
        <v>5.6737075241886708E-20</v>
      </c>
      <c r="AX157" s="23">
        <f t="shared" si="166"/>
        <v>7.5999980034363537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87.539629191511665</v>
      </c>
      <c r="AO158" s="62">
        <f t="shared" si="144"/>
        <v>411.51686965858363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7.3110125446654042</v>
      </c>
      <c r="AV158" s="23">
        <f>EXP(-LN(2)/25)*AV157+(1-EXP(-LN(2)/25))/(LN(2)/25)*Calculateur!AQ158*Calculateur!AS158*VLOOKUP('Données projet'!$B$10,Paramètres!$A$1:$I$89,3,0)*0.475*44/12</f>
        <v>0.1388498410174768</v>
      </c>
      <c r="AW158" s="23">
        <f>EXP(-LN(2)/2)*AW157+(1-EXP(-LN(2)/2))/(LN(2)/2)*AQ158*AT158*VLOOKUP('Données projet'!$B$10,Paramètres!$A$1:$I$89,3,0)*0.475*44/12</f>
        <v>4.0119170648229468E-20</v>
      </c>
      <c r="AX158" s="23">
        <f t="shared" si="166"/>
        <v>7.4498623856828807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87.539629191511665</v>
      </c>
      <c r="AO159" s="62">
        <f t="shared" si="144"/>
        <v>411.51686965858363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7.1676480479418512</v>
      </c>
      <c r="AV159" s="23">
        <f>EXP(-LN(2)/25)*AV158+(1-EXP(-LN(2)/25))/(LN(2)/25)*Calculateur!AQ159*Calculateur!AS159*VLOOKUP('Données projet'!$B$10,Paramètres!$A$1:$I$89,3,0)*0.475*44/12</f>
        <v>0.13505298481305811</v>
      </c>
      <c r="AW159" s="23">
        <f>EXP(-LN(2)/2)*AW158+(1-EXP(-LN(2)/2))/(LN(2)/2)*AQ159*AT159*VLOOKUP('Données projet'!$B$10,Paramètres!$A$1:$I$89,3,0)*0.475*44/12</f>
        <v>2.8368537620943354E-20</v>
      </c>
      <c r="AX159" s="23">
        <f t="shared" si="166"/>
        <v>7.3027010327549089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87.539629191511665</v>
      </c>
      <c r="AO160" s="62">
        <f t="shared" si="144"/>
        <v>411.51686965858363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7.0270948415553383</v>
      </c>
      <c r="AV160" s="23">
        <f>EXP(-LN(2)/25)*AV159+(1-EXP(-LN(2)/25))/(LN(2)/25)*Calculateur!AQ160*Calculateur!AS160*VLOOKUP('Données projet'!$B$10,Paramètres!$A$1:$I$89,3,0)*0.475*44/12</f>
        <v>0.13135995384121724</v>
      </c>
      <c r="AW160" s="23">
        <f>EXP(-LN(2)/2)*AW159+(1-EXP(-LN(2)/2))/(LN(2)/2)*AQ160*AT160*VLOOKUP('Données projet'!$B$10,Paramètres!$A$1:$I$89,3,0)*0.475*44/12</f>
        <v>2.0059585324114734E-20</v>
      </c>
      <c r="AX160" s="23">
        <f t="shared" si="166"/>
        <v>7.1584547953965556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87.539629191511665</v>
      </c>
      <c r="AO161" s="62">
        <f t="shared" si="144"/>
        <v>411.51686965858363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6.8892977978170737</v>
      </c>
      <c r="AV161" s="23">
        <f>EXP(-LN(2)/25)*AV160+(1-EXP(-LN(2)/25))/(LN(2)/25)*Calculateur!AQ161*Calculateur!AS161*VLOOKUP('Données projet'!$B$10,Paramètres!$A$1:$I$89,3,0)*0.475*44/12</f>
        <v>0.12776790899550941</v>
      </c>
      <c r="AW161" s="23">
        <f>EXP(-LN(2)/2)*AW160+(1-EXP(-LN(2)/2))/(LN(2)/2)*AQ161*AT161*VLOOKUP('Données projet'!$B$10,Paramètres!$A$1:$I$89,3,0)*0.475*44/12</f>
        <v>1.4184268810471677E-20</v>
      </c>
      <c r="AX161" s="23">
        <f t="shared" si="166"/>
        <v>7.0170657068125832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87.539629191511665</v>
      </c>
      <c r="AO162" s="62">
        <f t="shared" si="144"/>
        <v>411.51686965858363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6.7542028700586192</v>
      </c>
      <c r="AV162" s="23">
        <f>EXP(-LN(2)/25)*AV161+(1-EXP(-LN(2)/25))/(LN(2)/25)*Calculateur!AQ162*Calculateur!AS162*VLOOKUP('Données projet'!$B$10,Paramètres!$A$1:$I$89,3,0)*0.475*44/12</f>
        <v>0.12427408880500489</v>
      </c>
      <c r="AW162" s="23">
        <f>EXP(-LN(2)/2)*AW161+(1-EXP(-LN(2)/2))/(LN(2)/2)*AQ162*AT162*VLOOKUP('Données projet'!$B$10,Paramètres!$A$1:$I$89,3,0)*0.475*44/12</f>
        <v>1.0029792662057367E-20</v>
      </c>
      <c r="AX162" s="23">
        <f t="shared" si="166"/>
        <v>6.8784769588636241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87.539629191511665</v>
      </c>
      <c r="AO163" s="62">
        <f t="shared" si="144"/>
        <v>411.51686965858363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6.6217570714337377</v>
      </c>
      <c r="AV163" s="23">
        <f>EXP(-LN(2)/25)*AV162+(1-EXP(-LN(2)/25))/(LN(2)/25)*Calculateur!AQ163*Calculateur!AS163*VLOOKUP('Données projet'!$B$10,Paramètres!$A$1:$I$89,3,0)*0.475*44/12</f>
        <v>0.12087580731134173</v>
      </c>
      <c r="AW163" s="23">
        <f>EXP(-LN(2)/2)*AW162+(1-EXP(-LN(2)/2))/(LN(2)/2)*AQ163*AT163*VLOOKUP('Données projet'!$B$10,Paramètres!$A$1:$I$89,3,0)*0.475*44/12</f>
        <v>7.0921344052358385E-21</v>
      </c>
      <c r="AX163" s="23">
        <f t="shared" si="166"/>
        <v>6.7426328787450798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87.539629191511665</v>
      </c>
      <c r="AO164" s="62">
        <f t="shared" si="144"/>
        <v>411.51686965858363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6.4919084541359302</v>
      </c>
      <c r="AV164" s="23">
        <f>EXP(-LN(2)/25)*AV163+(1-EXP(-LN(2)/25))/(LN(2)/25)*Calculateur!AQ164*Calculateur!AS164*VLOOKUP('Données projet'!$B$10,Paramètres!$A$1:$I$89,3,0)*0.475*44/12</f>
        <v>0.11757045200383065</v>
      </c>
      <c r="AW164" s="23">
        <f>EXP(-LN(2)/2)*AW163+(1-EXP(-LN(2)/2))/(LN(2)/2)*AQ164*AT164*VLOOKUP('Données projet'!$B$10,Paramètres!$A$1:$I$89,3,0)*0.475*44/12</f>
        <v>5.0148963310286835E-21</v>
      </c>
      <c r="AX164" s="23">
        <f t="shared" si="166"/>
        <v>6.6094789061397607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87.539629191511665</v>
      </c>
      <c r="AO165" s="62">
        <f t="shared" si="144"/>
        <v>411.51686965858363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6.3646060890234963</v>
      </c>
      <c r="AV165" s="23">
        <f>EXP(-LN(2)/25)*AV164+(1-EXP(-LN(2)/25))/(LN(2)/25)*Calculateur!AQ165*Calculateur!AS165*VLOOKUP('Données projet'!$B$10,Paramètres!$A$1:$I$89,3,0)*0.475*44/12</f>
        <v>0.11435548181102453</v>
      </c>
      <c r="AW165" s="23">
        <f>EXP(-LN(2)/2)*AW164+(1-EXP(-LN(2)/2))/(LN(2)/2)*AQ165*AT165*VLOOKUP('Données projet'!$B$10,Paramètres!$A$1:$I$89,3,0)*0.475*44/12</f>
        <v>3.5460672026179193E-21</v>
      </c>
      <c r="AX165" s="23">
        <f t="shared" si="166"/>
        <v>6.478961570834521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87.539629191511665</v>
      </c>
      <c r="AO166" s="62">
        <f t="shared" si="144"/>
        <v>411.51686965858363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6.2398000456441416</v>
      </c>
      <c r="AV166" s="23">
        <f>EXP(-LN(2)/25)*AV165+(1-EXP(-LN(2)/25))/(LN(2)/25)*Calculateur!AQ166*Calculateur!AS166*VLOOKUP('Données projet'!$B$10,Paramètres!$A$1:$I$89,3,0)*0.475*44/12</f>
        <v>0.11122842514720864</v>
      </c>
      <c r="AW166" s="23">
        <f>EXP(-LN(2)/2)*AW165+(1-EXP(-LN(2)/2))/(LN(2)/2)*AQ166*AT166*VLOOKUP('Données projet'!$B$10,Paramètres!$A$1:$I$89,3,0)*0.475*44/12</f>
        <v>2.5074481655143418E-21</v>
      </c>
      <c r="AX166" s="23">
        <f t="shared" si="166"/>
        <v>6.3510284707913502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87.539629191511665</v>
      </c>
      <c r="AO167" s="62">
        <f t="shared" si="144"/>
        <v>411.51686965858363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6.1174413726512862</v>
      </c>
      <c r="AV167" s="23">
        <f>EXP(-LN(2)/25)*AV166+(1-EXP(-LN(2)/25))/(LN(2)/25)*Calculateur!AQ167*Calculateur!AS167*VLOOKUP('Données projet'!$B$10,Paramètres!$A$1:$I$89,3,0)*0.475*44/12</f>
        <v>0.10818687801230956</v>
      </c>
      <c r="AW167" s="23">
        <f>EXP(-LN(2)/2)*AW166+(1-EXP(-LN(2)/2))/(LN(2)/2)*AQ167*AT167*VLOOKUP('Données projet'!$B$10,Paramètres!$A$1:$I$89,3,0)*0.475*44/12</f>
        <v>1.7730336013089596E-21</v>
      </c>
      <c r="AX167" s="23">
        <f t="shared" si="166"/>
        <v>6.225628250663596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87.539629191511665</v>
      </c>
      <c r="AO168" s="62">
        <f t="shared" si="144"/>
        <v>411.51686965858363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5.9974820786043992</v>
      </c>
      <c r="AV168" s="23">
        <f>EXP(-LN(2)/25)*AV167+(1-EXP(-LN(2)/25))/(LN(2)/25)*Calculateur!AQ168*Calculateur!AS168*VLOOKUP('Données projet'!$B$10,Paramètres!$A$1:$I$89,3,0)*0.475*44/12</f>
        <v>0.1052285021437623</v>
      </c>
      <c r="AW168" s="23">
        <f>EXP(-LN(2)/2)*AW167+(1-EXP(-LN(2)/2))/(LN(2)/2)*AQ168*AT168*VLOOKUP('Données projet'!$B$10,Paramètres!$A$1:$I$89,3,0)*0.475*44/12</f>
        <v>1.2537240827571709E-21</v>
      </c>
      <c r="AX168" s="23">
        <f t="shared" si="166"/>
        <v>6.1027105807481616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87.539629191511665</v>
      </c>
      <c r="AO169" s="62">
        <f t="shared" si="144"/>
        <v>411.51686965858363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5.8798751131458271</v>
      </c>
      <c r="AV169" s="23">
        <f>EXP(-LN(2)/25)*AV168+(1-EXP(-LN(2)/25))/(LN(2)/25)*Calculateur!AQ169*Calculateur!AS169*VLOOKUP('Données projet'!$B$10,Paramètres!$A$1:$I$89,3,0)*0.475*44/12</f>
        <v>0.10235102321891469</v>
      </c>
      <c r="AW169" s="23">
        <f>EXP(-LN(2)/2)*AW168+(1-EXP(-LN(2)/2))/(LN(2)/2)*AQ169*AT169*VLOOKUP('Données projet'!$B$10,Paramètres!$A$1:$I$89,3,0)*0.475*44/12</f>
        <v>8.8651680065447981E-22</v>
      </c>
      <c r="AX169" s="23">
        <f t="shared" si="166"/>
        <v>5.9822261363647415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87.539629191511665</v>
      </c>
      <c r="AO170" s="62">
        <f t="shared" si="144"/>
        <v>411.51686965858363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5.7645743485467316</v>
      </c>
      <c r="AV170" s="23">
        <f>EXP(-LN(2)/25)*AV169+(1-EXP(-LN(2)/25))/(LN(2)/25)*Calculateur!AQ170*Calculateur!AS170*VLOOKUP('Données projet'!$B$10,Paramètres!$A$1:$I$89,3,0)*0.475*44/12</f>
        <v>9.9552229106587078E-2</v>
      </c>
      <c r="AW170" s="23">
        <f>EXP(-LN(2)/2)*AW169+(1-EXP(-LN(2)/2))/(LN(2)/2)*AQ170*AT170*VLOOKUP('Données projet'!$B$10,Paramètres!$A$1:$I$89,3,0)*0.475*44/12</f>
        <v>6.2686204137858544E-22</v>
      </c>
      <c r="AX170" s="23">
        <f t="shared" si="166"/>
        <v>5.8641265776533187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87.539629191511665</v>
      </c>
      <c r="AO171" s="62">
        <f t="shared" si="144"/>
        <v>411.51686965858363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5.651534561614902</v>
      </c>
      <c r="AV171" s="23">
        <f>EXP(-LN(2)/25)*AV170+(1-EXP(-LN(2)/25))/(LN(2)/25)*Calculateur!AQ171*Calculateur!AS171*VLOOKUP('Données projet'!$B$10,Paramètres!$A$1:$I$89,3,0)*0.475*44/12</f>
        <v>9.682996816644325E-2</v>
      </c>
      <c r="AW171" s="23">
        <f>EXP(-LN(2)/2)*AW170+(1-EXP(-LN(2)/2))/(LN(2)/2)*AQ171*AT171*VLOOKUP('Données projet'!$B$10,Paramètres!$A$1:$I$89,3,0)*0.475*44/12</f>
        <v>4.4325840032723991E-22</v>
      </c>
      <c r="AX171" s="23">
        <f t="shared" si="166"/>
        <v>5.7483645297813455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87.539629191511665</v>
      </c>
      <c r="AO172" s="62">
        <f t="shared" si="144"/>
        <v>411.51686965858363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5.5407114159573441</v>
      </c>
      <c r="AV172" s="23">
        <f>EXP(-LN(2)/25)*AV171+(1-EXP(-LN(2)/25))/(LN(2)/25)*Calculateur!AQ172*Calculateur!AS172*VLOOKUP('Données projet'!$B$10,Paramètres!$A$1:$I$89,3,0)*0.475*44/12</f>
        <v>9.4182147594865137E-2</v>
      </c>
      <c r="AW172" s="23">
        <f>EXP(-LN(2)/2)*AW171+(1-EXP(-LN(2)/2))/(LN(2)/2)*AQ172*AT172*VLOOKUP('Données projet'!$B$10,Paramètres!$A$1:$I$89,3,0)*0.475*44/12</f>
        <v>3.1343102068929272E-22</v>
      </c>
      <c r="AX172" s="23">
        <f t="shared" si="166"/>
        <v>5.6348935635522093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87.539629191511665</v>
      </c>
      <c r="AO173" s="62">
        <f t="shared" si="144"/>
        <v>411.51686965858363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5.4320614445906861</v>
      </c>
      <c r="AV173" s="23">
        <f>EXP(-LN(2)/25)*AV172+(1-EXP(-LN(2)/25))/(LN(2)/25)*Calculateur!AQ173*Calculateur!AS173*VLOOKUP('Données projet'!$B$10,Paramètres!$A$1:$I$89,3,0)*0.475*44/12</f>
        <v>9.1606731816059661E-2</v>
      </c>
      <c r="AW173" s="23">
        <f>EXP(-LN(2)/2)*AW172+(1-EXP(-LN(2)/2))/(LN(2)/2)*AQ173*AT173*VLOOKUP('Données projet'!$B$10,Paramètres!$A$1:$I$89,3,0)*0.475*44/12</f>
        <v>2.2162920016361995E-22</v>
      </c>
      <c r="AX173" s="23">
        <f t="shared" si="166"/>
        <v>5.5236681764067459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87.539629191511665</v>
      </c>
      <c r="AO174" s="62">
        <f t="shared" si="144"/>
        <v>411.51686965858363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5.3255420328925895</v>
      </c>
      <c r="AV174" s="23">
        <f>EXP(-LN(2)/25)*AV173+(1-EXP(-LN(2)/25))/(LN(2)/25)*Calculateur!AQ174*Calculateur!AS174*VLOOKUP('Données projet'!$B$10,Paramètres!$A$1:$I$89,3,0)*0.475*44/12</f>
        <v>8.910174091716086E-2</v>
      </c>
      <c r="AW174" s="23">
        <f>EXP(-LN(2)/2)*AW173+(1-EXP(-LN(2)/2))/(LN(2)/2)*AQ174*AT174*VLOOKUP('Données projet'!$B$10,Paramètres!$A$1:$I$89,3,0)*0.475*44/12</f>
        <v>1.5671551034464636E-22</v>
      </c>
      <c r="AX174" s="23">
        <f t="shared" si="166"/>
        <v>5.4146437738097504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87.539629191511665</v>
      </c>
      <c r="AO175" s="62">
        <f t="shared" si="144"/>
        <v>411.51686965858363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5.2211114018874669</v>
      </c>
      <c r="AV175" s="23">
        <f>EXP(-LN(2)/25)*AV174+(1-EXP(-LN(2)/25))/(LN(2)/25)*Calculateur!AQ175*Calculateur!AS175*VLOOKUP('Données projet'!$B$10,Paramètres!$A$1:$I$89,3,0)*0.475*44/12</f>
        <v>8.666524912612418E-2</v>
      </c>
      <c r="AW175" s="23">
        <f>EXP(-LN(2)/2)*AW174+(1-EXP(-LN(2)/2))/(LN(2)/2)*AQ175*AT175*VLOOKUP('Données projet'!$B$10,Paramètres!$A$1:$I$89,3,0)*0.475*44/12</f>
        <v>1.1081460008180998E-22</v>
      </c>
      <c r="AX175" s="23">
        <f t="shared" si="166"/>
        <v>5.3077766510135911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87.539629191511665</v>
      </c>
      <c r="AO176" s="62">
        <f t="shared" si="144"/>
        <v>411.51686965858363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5.1187285918599592</v>
      </c>
      <c r="AV176" s="23">
        <f>EXP(-LN(2)/25)*AV175+(1-EXP(-LN(2)/25))/(LN(2)/25)*Calculateur!AQ176*Calculateur!AS176*VLOOKUP('Données projet'!$B$10,Paramètres!$A$1:$I$89,3,0)*0.475*44/12</f>
        <v>8.4295383331242937E-2</v>
      </c>
      <c r="AW176" s="23">
        <f>EXP(-LN(2)/2)*AW175+(1-EXP(-LN(2)/2))/(LN(2)/2)*AQ176*AT176*VLOOKUP('Données projet'!$B$10,Paramètres!$A$1:$I$89,3,0)*0.475*44/12</f>
        <v>7.835775517232318E-23</v>
      </c>
      <c r="AX176" s="23">
        <f t="shared" si="166"/>
        <v>5.2030239751912024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87.539629191511665</v>
      </c>
      <c r="AO177" s="62">
        <f t="shared" si="144"/>
        <v>411.51686965858363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5.0183534462897432</v>
      </c>
      <c r="AV177" s="23">
        <f>EXP(-LN(2)/25)*AV176+(1-EXP(-LN(2)/25))/(LN(2)/25)*Calculateur!AQ177*Calculateur!AS177*VLOOKUP('Données projet'!$B$10,Paramètres!$A$1:$I$89,3,0)*0.475*44/12</f>
        <v>8.1990321641148556E-2</v>
      </c>
      <c r="AW177" s="23">
        <f>EXP(-LN(2)/2)*AW176+(1-EXP(-LN(2)/2))/(LN(2)/2)*AQ177*AT177*VLOOKUP('Données projet'!$B$10,Paramètres!$A$1:$I$89,3,0)*0.475*44/12</f>
        <v>5.5407300040904988E-23</v>
      </c>
      <c r="AX177" s="23">
        <f t="shared" si="166"/>
        <v>5.1003437679308918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87.539629191511665</v>
      </c>
      <c r="AO178" s="62">
        <f t="shared" si="144"/>
        <v>411.51686965858363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4.9199465961013651</v>
      </c>
      <c r="AV178" s="23">
        <f>EXP(-LN(2)/25)*AV177+(1-EXP(-LN(2)/25))/(LN(2)/25)*Calculateur!AQ178*Calculateur!AS178*VLOOKUP('Données projet'!$B$10,Paramètres!$A$1:$I$89,3,0)*0.475*44/12</f>
        <v>7.974829198418773E-2</v>
      </c>
      <c r="AW178" s="23">
        <f>EXP(-LN(2)/2)*AW177+(1-EXP(-LN(2)/2))/(LN(2)/2)*AQ178*AT178*VLOOKUP('Données projet'!$B$10,Paramètres!$A$1:$I$89,3,0)*0.475*44/12</f>
        <v>3.917887758616159E-23</v>
      </c>
      <c r="AX178" s="23">
        <f t="shared" si="166"/>
        <v>4.9996948880855525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87.539629191511665</v>
      </c>
      <c r="AO179" s="62">
        <f t="shared" si="144"/>
        <v>411.51686965858363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4.8234694442229298</v>
      </c>
      <c r="AV179" s="23">
        <f>EXP(-LN(2)/25)*AV178+(1-EXP(-LN(2)/25))/(LN(2)/25)*Calculateur!AQ179*Calculateur!AS179*VLOOKUP('Données projet'!$B$10,Paramètres!$A$1:$I$89,3,0)*0.475*44/12</f>
        <v>7.7567570746099712E-2</v>
      </c>
      <c r="AW179" s="23">
        <f>EXP(-LN(2)/2)*AW178+(1-EXP(-LN(2)/2))/(LN(2)/2)*AQ179*AT179*VLOOKUP('Données projet'!$B$10,Paramètres!$A$1:$I$89,3,0)*0.475*44/12</f>
        <v>2.7703650020452494E-23</v>
      </c>
      <c r="AX179" s="23">
        <f t="shared" si="166"/>
        <v>4.9010370149690292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87.539629191511665</v>
      </c>
      <c r="AO180" s="62">
        <f t="shared" si="144"/>
        <v>411.51686965858363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4.7288841504475778</v>
      </c>
      <c r="AV180" s="23">
        <f>EXP(-LN(2)/25)*AV179+(1-EXP(-LN(2)/25))/(LN(2)/25)*Calculateur!AQ180*Calculateur!AS180*VLOOKUP('Données projet'!$B$10,Paramètres!$A$1:$I$89,3,0)*0.475*44/12</f>
        <v>7.5446481444946353E-2</v>
      </c>
      <c r="AW180" s="23">
        <f>EXP(-LN(2)/2)*AW179+(1-EXP(-LN(2)/2))/(LN(2)/2)*AQ180*AT180*VLOOKUP('Données projet'!$B$10,Paramètres!$A$1:$I$89,3,0)*0.475*44/12</f>
        <v>1.9589438793080795E-23</v>
      </c>
      <c r="AX180" s="23">
        <f t="shared" si="166"/>
        <v>4.8043306318925243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87.539629191511665</v>
      </c>
      <c r="AO181" s="62">
        <f t="shared" si="144"/>
        <v>411.51686965858363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4.6361536165918285</v>
      </c>
      <c r="AV181" s="23">
        <f>EXP(-LN(2)/25)*AV180+(1-EXP(-LN(2)/25))/(LN(2)/25)*Calculateur!AQ181*Calculateur!AS181*VLOOKUP('Données projet'!$B$10,Paramètres!$A$1:$I$89,3,0)*0.475*44/12</f>
        <v>7.3383393442276276E-2</v>
      </c>
      <c r="AW181" s="23">
        <f>EXP(-LN(2)/2)*AW180+(1-EXP(-LN(2)/2))/(LN(2)/2)*AQ181*AT181*VLOOKUP('Données projet'!$B$10,Paramètres!$A$1:$I$89,3,0)*0.475*44/12</f>
        <v>1.3851825010226247E-23</v>
      </c>
      <c r="AX181" s="23">
        <f t="shared" si="166"/>
        <v>4.7095370100341043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87.539629191511665</v>
      </c>
      <c r="AO182" s="62">
        <f t="shared" si="144"/>
        <v>411.51686965858363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4.5452414719449497</v>
      </c>
      <c r="AV182" s="23">
        <f>EXP(-LN(2)/25)*AV181+(1-EXP(-LN(2)/25))/(LN(2)/25)*Calculateur!AQ182*Calculateur!AS182*VLOOKUP('Données projet'!$B$10,Paramètres!$A$1:$I$89,3,0)*0.475*44/12</f>
        <v>7.1376720689532297E-2</v>
      </c>
      <c r="AW182" s="23">
        <f>EXP(-LN(2)/2)*AW181+(1-EXP(-LN(2)/2))/(LN(2)/2)*AQ182*AT182*VLOOKUP('Données projet'!$B$10,Paramètres!$A$1:$I$89,3,0)*0.475*44/12</f>
        <v>9.7947193965403975E-24</v>
      </c>
      <c r="AX182" s="23">
        <f t="shared" si="166"/>
        <v>4.6166181926344816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87.539629191511665</v>
      </c>
      <c r="AO183" s="62">
        <f t="shared" si="144"/>
        <v>411.51686965858363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4.4561120590036625</v>
      </c>
      <c r="AV183" s="23">
        <f>EXP(-LN(2)/25)*AV182+(1-EXP(-LN(2)/25))/(LN(2)/25)*Calculateur!AQ183*Calculateur!AS183*VLOOKUP('Données projet'!$B$10,Paramètres!$A$1:$I$89,3,0)*0.475*44/12</f>
        <v>6.9424920508738427E-2</v>
      </c>
      <c r="AW183" s="23">
        <f>EXP(-LN(2)/2)*AW182+(1-EXP(-LN(2)/2))/(LN(2)/2)*AQ183*AT183*VLOOKUP('Données projet'!$B$10,Paramètres!$A$1:$I$89,3,0)*0.475*44/12</f>
        <v>6.9259125051131236E-24</v>
      </c>
      <c r="AX183" s="23">
        <f t="shared" si="166"/>
        <v>4.5255369795124007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87.539629191511665</v>
      </c>
      <c r="AO184" s="62">
        <f t="shared" si="144"/>
        <v>411.51686965858363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4.3687304194865808</v>
      </c>
      <c r="AV184" s="23">
        <f>EXP(-LN(2)/25)*AV183+(1-EXP(-LN(2)/25))/(LN(2)/25)*Calculateur!AQ184*Calculateur!AS184*VLOOKUP('Données projet'!$B$10,Paramètres!$A$1:$I$89,3,0)*0.475*44/12</f>
        <v>6.7526492406529082E-2</v>
      </c>
      <c r="AW184" s="23">
        <f>EXP(-LN(2)/2)*AW183+(1-EXP(-LN(2)/2))/(LN(2)/2)*AQ184*AT184*VLOOKUP('Données projet'!$B$10,Paramètres!$A$1:$I$89,3,0)*0.475*44/12</f>
        <v>4.8973596982701987E-24</v>
      </c>
      <c r="AX184" s="23">
        <f t="shared" si="166"/>
        <v>4.4362569118931097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87.539629191511665</v>
      </c>
      <c r="AO185" s="62">
        <f t="shared" si="144"/>
        <v>411.51686965858363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4.2830622806228913</v>
      </c>
      <c r="AV185" s="23">
        <f>EXP(-LN(2)/25)*AV184+(1-EXP(-LN(2)/25))/(LN(2)/25)*Calculateur!AQ185*Calculateur!AS185*VLOOKUP('Données projet'!$B$10,Paramètres!$A$1:$I$89,3,0)*0.475*44/12</f>
        <v>6.5679976920608646E-2</v>
      </c>
      <c r="AW185" s="23">
        <f>EXP(-LN(2)/2)*AW184+(1-EXP(-LN(2)/2))/(LN(2)/2)*AQ185*AT185*VLOOKUP('Données projet'!$B$10,Paramètres!$A$1:$I$89,3,0)*0.475*44/12</f>
        <v>3.4629562525565618E-24</v>
      </c>
      <c r="AX185" s="23">
        <f t="shared" si="166"/>
        <v>4.3487422575435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87.539629191511665</v>
      </c>
      <c r="AO186" s="62">
        <f t="shared" si="144"/>
        <v>411.51686965858363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4.1990740417099133</v>
      </c>
      <c r="AV186" s="23">
        <f>EXP(-LN(2)/25)*AV185+(1-EXP(-LN(2)/25))/(LN(2)/25)*Calculateur!AQ186*Calculateur!AS186*VLOOKUP('Données projet'!$B$10,Paramètres!$A$1:$I$89,3,0)*0.475*44/12</f>
        <v>6.3883954497754733E-2</v>
      </c>
      <c r="AW186" s="23">
        <f>EXP(-LN(2)/2)*AW185+(1-EXP(-LN(2)/2))/(LN(2)/2)*AQ186*AT186*VLOOKUP('Données projet'!$B$10,Paramètres!$A$1:$I$89,3,0)*0.475*44/12</f>
        <v>2.4486798491350994E-24</v>
      </c>
      <c r="AX186" s="23">
        <f t="shared" si="166"/>
        <v>4.2629579962076676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87.539629191511665</v>
      </c>
      <c r="AO187" s="62">
        <f t="shared" si="144"/>
        <v>411.51686965858363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4.1167327609342514</v>
      </c>
      <c r="AV187" s="23">
        <f>EXP(-LN(2)/25)*AV186+(1-EXP(-LN(2)/25))/(LN(2)/25)*Calculateur!AQ187*Calculateur!AS187*VLOOKUP('Données projet'!$B$10,Paramètres!$A$1:$I$89,3,0)*0.475*44/12</f>
        <v>6.2137044402502471E-2</v>
      </c>
      <c r="AW187" s="23">
        <f>EXP(-LN(2)/2)*AW186+(1-EXP(-LN(2)/2))/(LN(2)/2)*AQ187*AT187*VLOOKUP('Données projet'!$B$10,Paramètres!$A$1:$I$89,3,0)*0.475*44/12</f>
        <v>1.7314781262782809E-24</v>
      </c>
      <c r="AX187" s="23">
        <f t="shared" si="166"/>
        <v>4.1788698053367543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87.539629191511665</v>
      </c>
      <c r="AO188" s="62">
        <f t="shared" si="144"/>
        <v>411.51686965858363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4.0360061424513782</v>
      </c>
      <c r="AV188" s="23">
        <f>EXP(-LN(2)/25)*AV187+(1-EXP(-LN(2)/25))/(LN(2)/25)*Calculateur!AQ188*Calculateur!AS188*VLOOKUP('Données projet'!$B$10,Paramètres!$A$1:$I$89,3,0)*0.475*44/12</f>
        <v>6.0437903655670894E-2</v>
      </c>
      <c r="AW188" s="23">
        <f>EXP(-LN(2)/2)*AW187+(1-EXP(-LN(2)/2))/(LN(2)/2)*AQ188*AT188*VLOOKUP('Données projet'!$B$10,Paramètres!$A$1:$I$89,3,0)*0.475*44/12</f>
        <v>1.2243399245675497E-24</v>
      </c>
      <c r="AX188" s="23">
        <f t="shared" si="166"/>
        <v>4.0964440461070488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87.539629191511665</v>
      </c>
      <c r="AO189" s="62">
        <f t="shared" si="144"/>
        <v>411.51686965858363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3.9568625237185788</v>
      </c>
      <c r="AV189" s="23">
        <f>EXP(-LN(2)/25)*AV188+(1-EXP(-LN(2)/25))/(LN(2)/25)*Calculateur!AQ189*Calculateur!AS189*VLOOKUP('Données projet'!$B$10,Paramètres!$A$1:$I$89,3,0)*0.475*44/12</f>
        <v>5.8785226001915353E-2</v>
      </c>
      <c r="AW189" s="23">
        <f>EXP(-LN(2)/2)*AW188+(1-EXP(-LN(2)/2))/(LN(2)/2)*AQ189*AT189*VLOOKUP('Données projet'!$B$10,Paramètres!$A$1:$I$89,3,0)*0.475*44/12</f>
        <v>8.6573906313914044E-25</v>
      </c>
      <c r="AX189" s="23">
        <f t="shared" si="166"/>
        <v>4.0156477497204941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87.539629191511665</v>
      </c>
      <c r="AO190" s="62">
        <f t="shared" si="144"/>
        <v>411.51686965858363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3.8792708630762887</v>
      </c>
      <c r="AV190" s="23">
        <f>EXP(-LN(2)/25)*AV189+(1-EXP(-LN(2)/25))/(LN(2)/25)*Calculateur!AQ190*Calculateur!AS190*VLOOKUP('Données projet'!$B$10,Paramètres!$A$1:$I$89,3,0)*0.475*44/12</f>
        <v>5.7177740905512295E-2</v>
      </c>
      <c r="AW190" s="23">
        <f>EXP(-LN(2)/2)*AW189+(1-EXP(-LN(2)/2))/(LN(2)/2)*AQ190*AT190*VLOOKUP('Données projet'!$B$10,Paramètres!$A$1:$I$89,3,0)*0.475*44/12</f>
        <v>6.1216996228377484E-25</v>
      </c>
      <c r="AX190" s="23">
        <f t="shared" si="166"/>
        <v>3.936448603981801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87.539629191511665</v>
      </c>
      <c r="AO191" s="62">
        <f t="shared" si="144"/>
        <v>411.51686965858363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3.8032007275729538</v>
      </c>
      <c r="AV191" s="23">
        <f>EXP(-LN(2)/25)*AV190+(1-EXP(-LN(2)/25))/(LN(2)/25)*Calculateur!AQ191*Calculateur!AS191*VLOOKUP('Données projet'!$B$10,Paramètres!$A$1:$I$89,3,0)*0.475*44/12</f>
        <v>5.5614212573604348E-2</v>
      </c>
      <c r="AW191" s="23">
        <f>EXP(-LN(2)/2)*AW190+(1-EXP(-LN(2)/2))/(LN(2)/2)*AQ191*AT191*VLOOKUP('Données projet'!$B$10,Paramètres!$A$1:$I$89,3,0)*0.475*44/12</f>
        <v>4.3286953156957022E-25</v>
      </c>
      <c r="AX191" s="23">
        <f t="shared" si="166"/>
        <v>3.8588149401465581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87.539629191511665</v>
      </c>
      <c r="AO192" s="62">
        <f t="shared" si="144"/>
        <v>411.51686965858363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3.7286222810286382</v>
      </c>
      <c r="AV192" s="23">
        <f>EXP(-LN(2)/25)*AV191+(1-EXP(-LN(2)/25))/(LN(2)/25)*Calculateur!AQ192*Calculateur!AS192*VLOOKUP('Données projet'!$B$10,Paramètres!$A$1:$I$89,3,0)*0.475*44/12</f>
        <v>5.4093439006154806E-2</v>
      </c>
      <c r="AW192" s="23">
        <f>EXP(-LN(2)/2)*AW191+(1-EXP(-LN(2)/2))/(LN(2)/2)*AQ192*AT192*VLOOKUP('Données projet'!$B$10,Paramètres!$A$1:$I$89,3,0)*0.475*44/12</f>
        <v>3.0608498114188742E-25</v>
      </c>
      <c r="AX192" s="23">
        <f t="shared" si="166"/>
        <v>3.7827157200347932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87.539629191511665</v>
      </c>
      <c r="AO193" s="62">
        <f t="shared" si="144"/>
        <v>411.51686965858363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3.6555062723326959</v>
      </c>
      <c r="AV193" s="23">
        <f>EXP(-LN(2)/25)*AV192+(1-EXP(-LN(2)/25))/(LN(2)/25)*Calculateur!AQ193*Calculateur!AS193*VLOOKUP('Données projet'!$B$10,Paramètres!$A$1:$I$89,3,0)*0.475*44/12</f>
        <v>5.2614251071881175E-2</v>
      </c>
      <c r="AW193" s="23">
        <f>EXP(-LN(2)/2)*AW192+(1-EXP(-LN(2)/2))/(LN(2)/2)*AQ193*AT193*VLOOKUP('Données projet'!$B$10,Paramètres!$A$1:$I$89,3,0)*0.475*44/12</f>
        <v>2.1643476578478511E-25</v>
      </c>
      <c r="AX193" s="23">
        <f t="shared" si="166"/>
        <v>3.7081205234045771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87.539629191511665</v>
      </c>
      <c r="AO194" s="62">
        <f t="shared" si="144"/>
        <v>411.51686965858363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3.5838240239709194</v>
      </c>
      <c r="AV194" s="23">
        <f>EXP(-LN(2)/25)*AV193+(1-EXP(-LN(2)/25))/(LN(2)/25)*Calculateur!AQ194*Calculateur!AS194*VLOOKUP('Données projet'!$B$10,Paramètres!$A$1:$I$89,3,0)*0.475*44/12</f>
        <v>5.1175511609457373E-2</v>
      </c>
      <c r="AW194" s="23">
        <f>EXP(-LN(2)/2)*AW193+(1-EXP(-LN(2)/2))/(LN(2)/2)*AQ194*AT194*VLOOKUP('Données projet'!$B$10,Paramètres!$A$1:$I$89,3,0)*0.475*44/12</f>
        <v>1.5304249057094371E-25</v>
      </c>
      <c r="AX194" s="23">
        <f t="shared" si="166"/>
        <v>3.6349995355803766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87.539629191511665</v>
      </c>
      <c r="AO195" s="62">
        <f t="shared" si="144"/>
        <v>411.51686965858363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3.5135474207776629</v>
      </c>
      <c r="AV195" s="23">
        <f>EXP(-LN(2)/25)*AV194+(1-EXP(-LN(2)/25))/(LN(2)/25)*Calculateur!AQ195*Calculateur!AS195*VLOOKUP('Données projet'!$B$10,Paramètres!$A$1:$I$89,3,0)*0.475*44/12</f>
        <v>4.9776114553293567E-2</v>
      </c>
      <c r="AW195" s="23">
        <f>EXP(-LN(2)/2)*AW194+(1-EXP(-LN(2)/2))/(LN(2)/2)*AQ195*AT195*VLOOKUP('Données projet'!$B$10,Paramètres!$A$1:$I$89,3,0)*0.475*44/12</f>
        <v>1.0821738289239256E-25</v>
      </c>
      <c r="AX195" s="23">
        <f t="shared" si="166"/>
        <v>3.5633235353309565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87.539629191511665</v>
      </c>
      <c r="AO196" s="62">
        <f t="shared" si="144"/>
        <v>411.51686965858363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3.4446488989085307</v>
      </c>
      <c r="AV196" s="23">
        <f>EXP(-LN(2)/25)*AV195+(1-EXP(-LN(2)/25))/(LN(2)/25)*Calculateur!AQ196*Calculateur!AS196*VLOOKUP('Données projet'!$B$10,Paramètres!$A$1:$I$89,3,0)*0.475*44/12</f>
        <v>4.8414984083221653E-2</v>
      </c>
      <c r="AW196" s="23">
        <f>EXP(-LN(2)/2)*AW195+(1-EXP(-LN(2)/2))/(LN(2)/2)*AQ196*AT196*VLOOKUP('Données projet'!$B$10,Paramètres!$A$1:$I$89,3,0)*0.475*44/12</f>
        <v>7.6521245285471855E-26</v>
      </c>
      <c r="AX196" s="23">
        <f t="shared" si="166"/>
        <v>3.4930638829917524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87.539629191511665</v>
      </c>
      <c r="AO197" s="62">
        <f t="shared" ref="AO197:AO203" si="205">$AO$3</f>
        <v>411.51686965858363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3.3771014350293034</v>
      </c>
      <c r="AV197" s="23">
        <f>EXP(-LN(2)/25)*AV196+(1-EXP(-LN(2)/25))/(LN(2)/25)*Calculateur!AQ197*Calculateur!AS197*VLOOKUP('Données projet'!$B$10,Paramètres!$A$1:$I$89,3,0)*0.475*44/12</f>
        <v>4.7091073797432596E-2</v>
      </c>
      <c r="AW197" s="23">
        <f>EXP(-LN(2)/2)*AW196+(1-EXP(-LN(2)/2))/(LN(2)/2)*AQ197*AT197*VLOOKUP('Données projet'!$B$10,Paramètres!$A$1:$I$89,3,0)*0.475*44/12</f>
        <v>5.4108691446196278E-26</v>
      </c>
      <c r="AX197" s="23">
        <f t="shared" si="166"/>
        <v>3.424192508826736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87.539629191511665</v>
      </c>
      <c r="AO198" s="62">
        <f t="shared" si="205"/>
        <v>411.51686965858363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3.3108785357168631</v>
      </c>
      <c r="AV198" s="23">
        <f>EXP(-LN(2)/25)*AV197+(1-EXP(-LN(2)/25))/(LN(2)/25)*Calculateur!AQ198*Calculateur!AS198*VLOOKUP('Données projet'!$B$10,Paramètres!$A$1:$I$89,3,0)*0.475*44/12</f>
        <v>4.5803365908029858E-2</v>
      </c>
      <c r="AW198" s="23">
        <f>EXP(-LN(2)/2)*AW197+(1-EXP(-LN(2)/2))/(LN(2)/2)*AQ198*AT198*VLOOKUP('Données projet'!$B$10,Paramètres!$A$1:$I$89,3,0)*0.475*44/12</f>
        <v>3.8260622642735928E-26</v>
      </c>
      <c r="AX198" s="23">
        <f t="shared" si="166"/>
        <v>3.356681901624893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87.539629191511665</v>
      </c>
      <c r="AO199" s="62">
        <f t="shared" si="205"/>
        <v>411.51686965858363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3.2459542270679593</v>
      </c>
      <c r="AV199" s="23">
        <f>EXP(-LN(2)/25)*AV198+(1-EXP(-LN(2)/25))/(LN(2)/25)*Calculateur!AQ199*Calculateur!AS199*VLOOKUP('Données projet'!$B$10,Paramètres!$A$1:$I$89,3,0)*0.475*44/12</f>
        <v>4.4550870458580451E-2</v>
      </c>
      <c r="AW199" s="23">
        <f>EXP(-LN(2)/2)*AW198+(1-EXP(-LN(2)/2))/(LN(2)/2)*AQ199*AT199*VLOOKUP('Données projet'!$B$10,Paramètres!$A$1:$I$89,3,0)*0.475*44/12</f>
        <v>2.7054345723098139E-26</v>
      </c>
      <c r="AX199" s="23">
        <f t="shared" si="166"/>
        <v>3.2905050975265397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87.539629191511665</v>
      </c>
      <c r="AO200" s="62">
        <f t="shared" si="205"/>
        <v>411.51686965858363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3.1823030445117424</v>
      </c>
      <c r="AV200" s="23">
        <f>EXP(-LN(2)/25)*AV199+(1-EXP(-LN(2)/25))/(LN(2)/25)*Calculateur!AQ200*Calculateur!AS200*VLOOKUP('Données projet'!$B$10,Paramètres!$A$1:$I$89,3,0)*0.475*44/12</f>
        <v>4.3332624563062111E-2</v>
      </c>
      <c r="AW200" s="23">
        <f>EXP(-LN(2)/2)*AW199+(1-EXP(-LN(2)/2))/(LN(2)/2)*AQ200*AT200*VLOOKUP('Données projet'!$B$10,Paramètres!$A$1:$I$89,3,0)*0.475*44/12</f>
        <v>1.9130311321367964E-26</v>
      </c>
      <c r="AX200" s="23">
        <f t="shared" si="166"/>
        <v>3.2256356690748045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87.539629191511665</v>
      </c>
      <c r="AO201" s="62">
        <f t="shared" si="205"/>
        <v>411.51686965858363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3.119900022822065</v>
      </c>
      <c r="AV201" s="23">
        <f>EXP(-LN(2)/25)*AV200+(1-EXP(-LN(2)/25))/(LN(2)/25)*Calculateur!AQ201*Calculateur!AS201*VLOOKUP('Données projet'!$B$10,Paramètres!$A$1:$I$89,3,0)*0.475*44/12</f>
        <v>4.2147691665621489E-2</v>
      </c>
      <c r="AW201" s="23">
        <f>EXP(-LN(2)/2)*AW200+(1-EXP(-LN(2)/2))/(LN(2)/2)*AQ201*AT201*VLOOKUP('Données projet'!$B$10,Paramètres!$A$1:$I$89,3,0)*0.475*44/12</f>
        <v>1.3527172861549069E-26</v>
      </c>
      <c r="AX201" s="23">
        <f t="shared" si="166"/>
        <v>3.1620477144876866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87.539629191511665</v>
      </c>
      <c r="AO202" s="62">
        <f t="shared" si="205"/>
        <v>411.51686965858363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3.0587206863256373</v>
      </c>
      <c r="AV202" s="23">
        <f>EXP(-LN(2)/25)*AV201+(1-EXP(-LN(2)/25))/(LN(2)/25)*Calculateur!AQ202*Calculateur!AS202*VLOOKUP('Données projet'!$B$10,Paramètres!$A$1:$I$89,3,0)*0.475*44/12</f>
        <v>4.0995160820574292E-2</v>
      </c>
      <c r="AW202" s="23">
        <f>EXP(-LN(2)/2)*AW201+(1-EXP(-LN(2)/2))/(LN(2)/2)*AQ202*AT202*VLOOKUP('Données projet'!$B$10,Paramètres!$A$1:$I$89,3,0)*0.475*44/12</f>
        <v>9.5651556606839819E-27</v>
      </c>
      <c r="AX202" s="23">
        <f t="shared" si="166"/>
        <v>3.0997158471462116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87.539629191511665</v>
      </c>
      <c r="AO203" s="62">
        <f t="shared" si="205"/>
        <v>411.51686965858363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2.9987410393021938</v>
      </c>
      <c r="AV203" s="23">
        <f>EXP(-LN(2)/25)*AV202+(1-EXP(-LN(2)/25))/(LN(2)/25)*Calculateur!AQ203*Calculateur!AS203*VLOOKUP('Données projet'!$B$10,Paramètres!$A$1:$I$89,3,0)*0.475*44/12</f>
        <v>3.9874145992093879E-2</v>
      </c>
      <c r="AW203" s="23">
        <f>EXP(-LN(2)/2)*AW202+(1-EXP(-LN(2)/2))/(LN(2)/2)*AQ203*AT203*VLOOKUP('Données projet'!$B$10,Paramètres!$A$1:$I$89,3,0)*0.475*44/12</f>
        <v>6.7635864307745347E-27</v>
      </c>
      <c r="AX203" s="23">
        <f t="shared" si="166"/>
        <v>3.0386151852942875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1.3321958753513481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N29" sqref="N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0.80326999999999993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150.32133127782549</v>
      </c>
      <c r="G6" s="156">
        <f ca="1">F6*(100%-'Données projet'!$C$24)*(100%-'Données projet'!$C$25)*(100%-'Données projet'!$C$26)*(100%-'Données projet'!$C$27)</f>
        <v>108.23135852003436</v>
      </c>
      <c r="H6" s="157">
        <f>IF(OR('Données projet'!B9="",'Données projet'!C9="",'Données projet'!C9=0%),0,AVERAGE(Calculateur!$AC$3:$AC$33)*B6)</f>
        <v>12.075620532061523</v>
      </c>
      <c r="I6" s="158">
        <f>H6*(100%-'Données projet'!$C$24)*(100%-'Données projet'!$C$25)*(100%-'Données projet'!$C$26)*(100%-'Données projet'!$C$27)</f>
        <v>8.6944467830842971</v>
      </c>
      <c r="J6" s="159">
        <f>IF(OR('Données projet'!B9="",'Données projet'!C9="",'Données projet'!C9=0%),0,SUM(Calculateur!$V$3:$V$33)*VLOOKUP('Données projet'!$B$9,Paramètres!$A$1:$I$89,9,0)*B6)</f>
        <v>209.47675059999995</v>
      </c>
      <c r="K6" s="160">
        <f>J6*(100%-'Données projet'!$C$24)*(100%-'Données projet'!$C$25)*(100%-'Données projet'!$C$26)*(100%-'Données projet'!$C$27)</f>
        <v>150.82326043199996</v>
      </c>
      <c r="L6" s="161">
        <f ca="1">G6+I6+K6</f>
        <v>267.74906573511862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Robusta</v>
      </c>
      <c r="B7" s="163">
        <f>'Données projet'!D10</f>
        <v>4.0067299999999992</v>
      </c>
      <c r="C7" s="156">
        <f ca="1">IF(OR('Données projet'!B10="",'Données projet'!C10="",'Données projet'!C10=0%),0,Calculateur!AN3)</f>
        <v>87.539629191511665</v>
      </c>
      <c r="D7" s="156">
        <f>IF(OR('Données projet'!B10="",'Données projet'!C10="",'Données projet'!C10=0%),0,Calculateur!AO3)</f>
        <v>411.51686965858363</v>
      </c>
      <c r="E7" s="156">
        <f t="shared" ref="E7:E15" ca="1" si="0">MIN(C7,D7)</f>
        <v>87.539629191511665</v>
      </c>
      <c r="F7" s="156">
        <f t="shared" ref="F7:F15" ca="1" si="1">E7*B7</f>
        <v>350.74765847050548</v>
      </c>
      <c r="G7" s="156">
        <f ca="1">F7*(100%-'Données projet'!$C$24)*(100%-'Données projet'!$C$25)*(100%-'Données projet'!$C$26)*(100%-'Données projet'!$C$27)</f>
        <v>252.53831409876398</v>
      </c>
      <c r="H7" s="164">
        <f>IF(OR('Données projet'!B10="",'Données projet'!C10="",'Données projet'!C10=0%),0,AVERAGE(Calculateur!$AX$3:$AX$33)*B7)</f>
        <v>147.59527942342078</v>
      </c>
      <c r="I7" s="158">
        <f>H7*(100%-'Données projet'!$C$24)*(100%-'Données projet'!$C$25)*(100%-'Données projet'!$C$26)*(100%-'Données projet'!$C$27)</f>
        <v>106.26860118486297</v>
      </c>
      <c r="J7" s="159">
        <f>IF(OR('Données projet'!B10="",'Données projet'!C10="",'Données projet'!C10=0%),0,SUM(Calculateur!$AQ$3:$AQ$33)*VLOOKUP('Données projet'!$B$10,Paramètres!$A$1:$I$89,9,0)*B7)</f>
        <v>1279.3488889999999</v>
      </c>
      <c r="K7" s="160">
        <f>J7*(100%-'Données projet'!$C$24)*(100%-'Données projet'!$C$25)*(100%-'Données projet'!$C$26)*(100%-'Données projet'!$C$27)</f>
        <v>921.13120007999999</v>
      </c>
      <c r="L7" s="161">
        <f t="shared" ref="L7:L15" ca="1" si="2">G7+I7+K7</f>
        <v>1279.9381153636268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501.06898974833098</v>
      </c>
      <c r="G16" s="175">
        <f t="shared" ca="1" si="3"/>
        <v>360.76967261879832</v>
      </c>
      <c r="H16" s="176">
        <f t="shared" si="3"/>
        <v>159.6708999554823</v>
      </c>
      <c r="I16" s="176">
        <f t="shared" si="3"/>
        <v>114.96304796794728</v>
      </c>
      <c r="J16" s="177">
        <f t="shared" si="3"/>
        <v>1488.8256395999997</v>
      </c>
      <c r="K16" s="177">
        <f t="shared" si="3"/>
        <v>1071.954460512</v>
      </c>
      <c r="L16" s="178">
        <f t="shared" ca="1" si="3"/>
        <v>1547.6871810987454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Robusta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0.80326999999999993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Robusta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4.0067299999999992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Robusta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310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2024-01-22T14:10:21Z</dcterms:modified>
</cp:coreProperties>
</file>