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JO 2024\Chaumont-en-Vexin\"/>
    </mc:Choice>
  </mc:AlternateContent>
  <bookViews>
    <workbookView xWindow="0" yWindow="0" windowWidth="20490" windowHeight="71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70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EC4" i="2"/>
  <c r="GL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A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HG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V85" i="2"/>
  <c r="EC85" i="2"/>
  <c r="HH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G155" i="2" l="1"/>
  <c r="EW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HH159" i="2"/>
  <c r="ED158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D159" i="2"/>
  <c r="HG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H161" i="2"/>
  <c r="HG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W162" i="2"/>
  <c r="EC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H163" i="2"/>
  <c r="EA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EA167" i="2"/>
  <c r="HH167" i="2"/>
  <c r="EB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W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H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A179" i="2" l="1"/>
  <c r="EV179" i="2"/>
  <c r="EB179" i="2"/>
  <c r="HH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HG185" i="2" l="1"/>
  <c r="EW185" i="2"/>
  <c r="HH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V190" i="2" l="1"/>
  <c r="EW190" i="2"/>
  <c r="HH190" i="2"/>
  <c r="EB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ED193" i="2" s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I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HI195" i="2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HH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BC32" i="2" a="1"/>
  <c r="BC32" i="2" s="1"/>
  <c r="BC114" i="2" a="1"/>
  <c r="BC114" i="2" s="1"/>
  <c r="BC151" i="2" a="1"/>
  <c r="BC151" i="2" s="1"/>
  <c r="BC192" i="2" a="1"/>
  <c r="BC192" i="2" s="1"/>
  <c r="BC82" i="2" a="1"/>
  <c r="BC82" i="2" s="1"/>
  <c r="BC7" i="2" a="1"/>
  <c r="BC7" i="2" s="1"/>
  <c r="BC55" i="2" a="1"/>
  <c r="BC55" i="2" s="1"/>
  <c r="BC47" i="2" a="1"/>
  <c r="BC4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BC31" i="2" a="1"/>
  <c r="BC31" i="2" s="1"/>
  <c r="BC181" i="2" a="1"/>
  <c r="BC181" i="2" s="1"/>
  <c r="BC34" i="2" a="1"/>
  <c r="BC34" i="2" s="1"/>
  <c r="BC18" i="2" a="1"/>
  <c r="BC18" i="2" s="1"/>
  <c r="BC84" i="2" a="1"/>
  <c r="BC84" i="2" s="1"/>
  <c r="BC65" i="2" a="1"/>
  <c r="BC65" i="2" s="1"/>
  <c r="BP203" i="2"/>
  <c r="HG203" i="2"/>
  <c r="FR203" i="2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<sst xmlns="http://schemas.openxmlformats.org/spreadsheetml/2006/main" count="1171" uniqueCount="324">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</sst>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1.7662854807004038</c:v>
                </c:pt>
                <c:pt idx="2">
                  <c:v>2.3509797534507664</c:v>
                </c:pt>
                <c:pt idx="3">
                  <c:v>3.130036502829737</c:v>
                </c:pt>
                <c:pt idx="4">
                  <c:v>4.1683194947032653</c:v>
                </c:pt>
                <c:pt idx="5">
                  <c:v>5.5524186371521509</c:v>
                </c:pt>
                <c:pt idx="6">
                  <c:v>7.3979518717568711</c:v>
                </c:pt>
                <c:pt idx="7">
                  <c:v>9.8593288013918841</c:v>
                </c:pt>
                <c:pt idx="8">
                  <c:v>38.930117086221138</c:v>
                </c:pt>
                <c:pt idx="9">
                  <c:v>72.978392622949812</c:v>
                </c:pt>
                <c:pt idx="10">
                  <c:v>116.63868653131253</c:v>
                </c:pt>
                <c:pt idx="11">
                  <c:v>162.10129213410326</c:v>
                </c:pt>
                <c:pt idx="12">
                  <c:v>211.65174204213426</c:v>
                </c:pt>
                <c:pt idx="13">
                  <c:v>265.30286352637216</c:v>
                </c:pt>
                <c:pt idx="14">
                  <c:v>316.53274040423241</c:v>
                </c:pt>
                <c:pt idx="15">
                  <c:v>366.49419085438558</c:v>
                </c:pt>
                <c:pt idx="16">
                  <c:v>415.22533285790405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5504"/>
        <c:axId val="46785168"/>
      </c:scatterChart>
      <c:valAx>
        <c:axId val="4679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5168"/>
        <c:crosses val="autoZero"/>
        <c:crossBetween val="midCat"/>
      </c:valAx>
      <c:valAx>
        <c:axId val="4678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8224"/>
        <c:axId val="46786800"/>
      </c:scatterChart>
      <c:valAx>
        <c:axId val="46798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6800"/>
        <c:crosses val="autoZero"/>
        <c:crossBetween val="midCat"/>
      </c:valAx>
      <c:valAx>
        <c:axId val="4678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1.7329488130738389</c:v>
                </c:pt>
                <c:pt idx="2">
                  <c:v>2.2629968947897297</c:v>
                </c:pt>
                <c:pt idx="3">
                  <c:v>2.9558362187243916</c:v>
                </c:pt>
                <c:pt idx="4">
                  <c:v>3.861657876905451</c:v>
                </c:pt>
                <c:pt idx="5">
                  <c:v>5.0461836196591827</c:v>
                </c:pt>
                <c:pt idx="6">
                  <c:v>6.5954876140614829</c:v>
                </c:pt>
                <c:pt idx="7">
                  <c:v>8.6223198141450528</c:v>
                </c:pt>
                <c:pt idx="8">
                  <c:v>11.274399899215423</c:v>
                </c:pt>
                <c:pt idx="9">
                  <c:v>14.74529756809077</c:v>
                </c:pt>
                <c:pt idx="10">
                  <c:v>19.288707888490986</c:v>
                </c:pt>
                <c:pt idx="11">
                  <c:v>48.067018934286466</c:v>
                </c:pt>
                <c:pt idx="12">
                  <c:v>81.977990575782101</c:v>
                </c:pt>
                <c:pt idx="13">
                  <c:v>123.3151766903996</c:v>
                </c:pt>
                <c:pt idx="14">
                  <c:v>170.93352467622933</c:v>
                </c:pt>
                <c:pt idx="15">
                  <c:v>222.62393730733984</c:v>
                </c:pt>
                <c:pt idx="16">
                  <c:v>278.40234905498409</c:v>
                </c:pt>
                <c:pt idx="17">
                  <c:v>338.2749550453031</c:v>
                </c:pt>
                <c:pt idx="18">
                  <c:v>402.24312155367915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2240"/>
        <c:axId val="46789520"/>
      </c:scatterChart>
      <c:valAx>
        <c:axId val="46792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9520"/>
        <c:crosses val="autoZero"/>
        <c:crossBetween val="midCat"/>
      </c:valAx>
      <c:valAx>
        <c:axId val="467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0608"/>
        <c:axId val="46787888"/>
      </c:scatterChart>
      <c:valAx>
        <c:axId val="46790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7888"/>
        <c:crosses val="autoZero"/>
        <c:crossBetween val="midCat"/>
      </c:valAx>
      <c:valAx>
        <c:axId val="467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8768"/>
        <c:axId val="46796592"/>
      </c:scatterChart>
      <c:valAx>
        <c:axId val="46798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6592"/>
        <c:crosses val="autoZero"/>
        <c:crossBetween val="midCat"/>
      </c:valAx>
      <c:valAx>
        <c:axId val="4679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8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7136"/>
        <c:axId val="46799312"/>
      </c:scatterChart>
      <c:valAx>
        <c:axId val="46797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9312"/>
        <c:crosses val="autoZero"/>
        <c:crossBetween val="midCat"/>
      </c:valAx>
      <c:valAx>
        <c:axId val="4679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9856"/>
        <c:axId val="46792784"/>
      </c:scatterChart>
      <c:valAx>
        <c:axId val="46799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2784"/>
        <c:crosses val="autoZero"/>
        <c:crossBetween val="midCat"/>
      </c:valAx>
      <c:valAx>
        <c:axId val="4679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9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97680"/>
        <c:axId val="46784624"/>
      </c:scatterChart>
      <c:valAx>
        <c:axId val="4679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4624"/>
        <c:crosses val="autoZero"/>
        <c:crossBetween val="midCat"/>
      </c:valAx>
      <c:valAx>
        <c:axId val="4678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88432"/>
        <c:axId val="46786256"/>
      </c:scatterChart>
      <c:valAx>
        <c:axId val="46788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6256"/>
        <c:crosses val="autoZero"/>
        <c:crossBetween val="midCat"/>
      </c:valAx>
      <c:valAx>
        <c:axId val="4678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8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85712"/>
        <c:axId val="46793328"/>
      </c:scatterChart>
      <c:valAx>
        <c:axId val="46785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93328"/>
        <c:crosses val="autoZero"/>
        <c:crossBetween val="midCat"/>
      </c:valAx>
      <c:valAx>
        <c:axId val="46793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785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E11" sqref="E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0.75600000000000001</v>
      </c>
      <c r="D9" s="36">
        <f t="shared" ref="D9:D18" si="0">C9*$C$5</f>
        <v>3.024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0.24399999999999999</v>
      </c>
      <c r="D10" s="36">
        <f t="shared" si="0"/>
        <v>0.97599999999999998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7</v>
      </c>
      <c r="B36" s="63">
        <v>8</v>
      </c>
      <c r="C36" s="63"/>
      <c r="D36" s="63"/>
      <c r="E36" s="54"/>
      <c r="F36" s="54"/>
      <c r="G36" s="54"/>
      <c r="H36" s="54"/>
      <c r="I36" s="52">
        <f>IFERROR(B36/A36,"")</f>
        <v>1.1428571428571428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8</v>
      </c>
      <c r="B37" s="63">
        <v>33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9</v>
      </c>
      <c r="B38" s="63">
        <v>63</v>
      </c>
      <c r="C38" s="63"/>
      <c r="D38" s="63"/>
      <c r="E38" s="54"/>
      <c r="F38" s="54"/>
      <c r="G38" s="54"/>
      <c r="H38" s="54"/>
      <c r="I38" s="56">
        <f t="shared" si="1"/>
        <v>30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10</v>
      </c>
      <c r="B39" s="63">
        <v>102</v>
      </c>
      <c r="C39" s="63"/>
      <c r="D39" s="63"/>
      <c r="E39" s="54"/>
      <c r="F39" s="54"/>
      <c r="G39" s="54"/>
      <c r="H39" s="54"/>
      <c r="I39" s="52">
        <f t="shared" si="1"/>
        <v>39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11</v>
      </c>
      <c r="B40" s="63">
        <v>143</v>
      </c>
      <c r="C40" s="63"/>
      <c r="D40" s="63"/>
      <c r="E40" s="54"/>
      <c r="F40" s="54"/>
      <c r="G40" s="54"/>
      <c r="H40" s="54"/>
      <c r="I40" s="52">
        <f t="shared" si="1"/>
        <v>41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12</v>
      </c>
      <c r="B41" s="63">
        <v>188</v>
      </c>
      <c r="C41" s="63"/>
      <c r="D41" s="63"/>
      <c r="E41" s="54"/>
      <c r="F41" s="54"/>
      <c r="G41" s="54"/>
      <c r="H41" s="54"/>
      <c r="I41" s="56">
        <f t="shared" si="1"/>
        <v>45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13</v>
      </c>
      <c r="B42" s="63">
        <v>237</v>
      </c>
      <c r="C42" s="63"/>
      <c r="D42" s="63"/>
      <c r="E42" s="54"/>
      <c r="F42" s="54"/>
      <c r="G42" s="54"/>
      <c r="H42" s="54"/>
      <c r="I42" s="56">
        <f t="shared" si="1"/>
        <v>49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14</v>
      </c>
      <c r="B43" s="63">
        <v>284</v>
      </c>
      <c r="C43" s="63"/>
      <c r="D43" s="63"/>
      <c r="E43" s="54"/>
      <c r="F43" s="54"/>
      <c r="G43" s="54"/>
      <c r="H43" s="54"/>
      <c r="I43" s="52">
        <f t="shared" si="1"/>
        <v>47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15</v>
      </c>
      <c r="B44" s="63">
        <v>330</v>
      </c>
      <c r="C44" s="63"/>
      <c r="D44" s="63"/>
      <c r="E44" s="54"/>
      <c r="F44" s="54"/>
      <c r="G44" s="54"/>
      <c r="H44" s="54"/>
      <c r="I44" s="52">
        <f t="shared" si="1"/>
        <v>46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16</v>
      </c>
      <c r="B45" s="63">
        <v>375</v>
      </c>
      <c r="C45" s="63">
        <v>1</v>
      </c>
      <c r="D45" s="63">
        <f>B45</f>
        <v>375</v>
      </c>
      <c r="E45" s="54">
        <v>0.77</v>
      </c>
      <c r="F45" s="54"/>
      <c r="G45" s="54">
        <v>0.11</v>
      </c>
      <c r="H45" s="54">
        <v>0.12</v>
      </c>
      <c r="I45" s="52">
        <f t="shared" si="1"/>
        <v>45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16</v>
      </c>
      <c r="C62" s="63"/>
      <c r="D62" s="63"/>
      <c r="E62" s="54"/>
      <c r="F62" s="54"/>
      <c r="G62" s="54"/>
      <c r="H62" s="54"/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11</v>
      </c>
      <c r="B63" s="63">
        <v>41</v>
      </c>
      <c r="C63" s="63"/>
      <c r="D63" s="63"/>
      <c r="E63" s="54"/>
      <c r="F63" s="54"/>
      <c r="G63" s="54"/>
      <c r="H63" s="54"/>
      <c r="I63" s="52">
        <f>IF(A63&lt;&gt;0,(B63-(B62-D62))/(A63-A62),"")</f>
        <v>25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12</v>
      </c>
      <c r="B64" s="63">
        <v>71</v>
      </c>
      <c r="C64" s="63"/>
      <c r="D64" s="63"/>
      <c r="E64" s="54"/>
      <c r="F64" s="54"/>
      <c r="G64" s="54"/>
      <c r="H64" s="54"/>
      <c r="I64" s="52">
        <f>IF(A64&lt;&gt;0,(B64-(B63-D63))/(A64-A63),"")</f>
        <v>30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13</v>
      </c>
      <c r="B65" s="63">
        <v>108</v>
      </c>
      <c r="C65" s="63"/>
      <c r="D65" s="63"/>
      <c r="E65" s="54"/>
      <c r="F65" s="54"/>
      <c r="G65" s="54"/>
      <c r="H65" s="54"/>
      <c r="I65" s="52">
        <f>IF(A65&lt;&gt;0,(B65-(B64-D64))/(A65-A64),"")</f>
        <v>37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14</v>
      </c>
      <c r="B66" s="63">
        <v>151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43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15</v>
      </c>
      <c r="B67" s="63">
        <v>198</v>
      </c>
      <c r="C67" s="63"/>
      <c r="D67" s="63"/>
      <c r="E67" s="54"/>
      <c r="F67" s="54"/>
      <c r="G67" s="54"/>
      <c r="H67" s="54"/>
      <c r="I67" s="52">
        <f t="shared" si="2"/>
        <v>47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16</v>
      </c>
      <c r="B68" s="63">
        <v>249</v>
      </c>
      <c r="C68" s="63"/>
      <c r="D68" s="63"/>
      <c r="E68" s="54"/>
      <c r="F68" s="54"/>
      <c r="G68" s="54"/>
      <c r="H68" s="54"/>
      <c r="I68" s="52">
        <f t="shared" si="2"/>
        <v>51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17</v>
      </c>
      <c r="B69" s="53">
        <v>304</v>
      </c>
      <c r="C69" s="53"/>
      <c r="D69" s="53"/>
      <c r="E69" s="54"/>
      <c r="F69" s="54"/>
      <c r="G69" s="54"/>
      <c r="H69" s="54"/>
      <c r="I69" s="52">
        <f t="shared" si="2"/>
        <v>55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18</v>
      </c>
      <c r="B70" s="53">
        <v>363</v>
      </c>
      <c r="C70" s="53">
        <v>1</v>
      </c>
      <c r="D70" s="53">
        <f>B70</f>
        <v>363</v>
      </c>
      <c r="E70" s="54">
        <v>0.77</v>
      </c>
      <c r="F70" s="54"/>
      <c r="G70" s="54">
        <v>0.11</v>
      </c>
      <c r="H70" s="54">
        <v>0.12</v>
      </c>
      <c r="I70" s="52">
        <f t="shared" si="2"/>
        <v>59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>IF(A71&lt;&gt;0,(B71-(B70-D70))/(A71-A70),"")</f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>IF(A72&lt;&gt;0,(B72-(B71-D71))/(A72-A71),"")</f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Koster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127.42958240140138</v>
      </c>
      <c r="T3" s="62">
        <f>IF('Données projet'!E9&gt;30,$R$33-$H$33,LOOKUP('Données projet'!$E$9,$A$3:$A$203,R3:R203)-LOOKUP('Données projet'!$E$9,$A$3:$A$203,$H$3:$H$203))</f>
        <v>434.78088841345954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102.69599526553463</v>
      </c>
      <c r="AO3" s="62">
        <f>IF('Données projet'!E10&gt;30,$AM$33-$H$33,LOOKUP('Données projet'!$E$10,$A$3:$A$203,AM3:AM203)-LOOKUP('Données projet'!$E$10,$A$3:$A$203,$H$3:$H$203))</f>
        <v>424.24312155367915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1.1428571428571428</v>
      </c>
      <c r="N4" s="14">
        <f>IF('Données projet'!$A$36&gt;35,N3+M4-V3,IF(A4&lt;'Données projet'!$A$36,$K$205^A4,IF(A4='Données projet'!$A$36,'Données projet'!$B$36,N3+M4-V3)))</f>
        <v>1.3459001926323562</v>
      </c>
      <c r="O4" s="14">
        <f>N4*VLOOKUP('Données projet'!$B$9,Paramètres!$A$1:$I$89,3,0)*VLOOKUP('Données projet'!$B$9,Paramètres!$A$1:$I$89,5,0)</f>
        <v>0.68447100196511113</v>
      </c>
      <c r="P4" s="14">
        <f>EXP(-1.0587+0.8836*LN(O4)+0.284)</f>
        <v>0.32966420226478588</v>
      </c>
      <c r="Q4" s="22">
        <f t="shared" ref="Q4:Q34" si="2">(O4+P4)*0.475*44/12</f>
        <v>1.7662854807004038</v>
      </c>
      <c r="R4" s="62">
        <f t="shared" si="0"/>
        <v>259.65517436958925</v>
      </c>
      <c r="S4" s="62">
        <f ca="1">AVERAGE(OFFSET($R$3,0,0,'Données projet'!$E$9+1,1))-AVERAGE(OFFSET($H$3,0,0,'Données projet'!$E$9+1,1))</f>
        <v>127.42958240140138</v>
      </c>
      <c r="T4" s="62">
        <f>$T$3</f>
        <v>434.78088841345954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1.3195079107728942</v>
      </c>
      <c r="AJ4" s="14">
        <f>AI4*VLOOKUP('Données projet'!$B$10,Paramètres!$A$1:$I$89,3,0)*VLOOKUP('Données projet'!$B$10,Paramètres!$A$1:$I$89,5,0)</f>
        <v>0.67104894310266316</v>
      </c>
      <c r="AK4" s="14">
        <f>EXP(-1.0587+0.8836*LN(AJ4)+0.284)</f>
        <v>0.32394559071963669</v>
      </c>
      <c r="AL4" s="22">
        <f t="shared" ref="AL4:AL67" si="4">(AJ4+AK4)*0.475*44/12</f>
        <v>1.7329488130738389</v>
      </c>
      <c r="AM4" s="62">
        <f t="shared" ref="AM4:AM67" si="5">AL4+(AD4+AE4)*44/12</f>
        <v>259.6218377019627</v>
      </c>
      <c r="AN4" s="62">
        <f ca="1">AVERAGE(OFFSET($AM$3,0,0,'Données projet'!$E$10+1,1))-AVERAGE(OFFSET($H$3,0,0,'Données projet'!$E$10+1,1))</f>
        <v>102.69599526553463</v>
      </c>
      <c r="AO4" s="62">
        <f>$AO$3</f>
        <v>424.24312155367915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1.1428571428571428</v>
      </c>
      <c r="N5" s="14">
        <f>IF('Données projet'!$A$36&gt;35,N4+M5-V4,IF(A5&lt;'Données projet'!$A$36,$K$205^A5,IF(A5='Données projet'!$A$36,'Données projet'!$B$36,N4+M5-V4)))</f>
        <v>1.8114473285278134</v>
      </c>
      <c r="O5" s="14">
        <f>N5*VLOOKUP('Données projet'!$B$9,Paramètres!$A$1:$I$89,3,0)*VLOOKUP('Données projet'!$B$9,Paramètres!$A$1:$I$89,5,0)</f>
        <v>0.92122965339610485</v>
      </c>
      <c r="P5" s="14">
        <f t="shared" ref="P5:P68" si="33">EXP(-1.0587+0.8836*LN(O5)+0.284)</f>
        <v>0.4286151811210816</v>
      </c>
      <c r="Q5" s="22">
        <f t="shared" si="2"/>
        <v>2.3509797534507664</v>
      </c>
      <c r="R5" s="62">
        <f t="shared" si="0"/>
        <v>261.4620908645619</v>
      </c>
      <c r="S5" s="62">
        <f ca="1">AVERAGE(OFFSET($R$3,0,0,'Données projet'!$E$9+1,1))-AVERAGE(OFFSET($H$3,0,0,'Données projet'!$E$9+1,1))</f>
        <v>127.42958240140138</v>
      </c>
      <c r="T5" s="62">
        <f t="shared" ref="T5:T68" si="34">$T$3</f>
        <v>434.78088841345954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1.741101126592248</v>
      </c>
      <c r="AJ5" s="14">
        <f>AI5*VLOOKUP('Données projet'!$B$10,Paramètres!$A$1:$I$89,3,0)*VLOOKUP('Données projet'!$B$10,Paramètres!$A$1:$I$89,5,0)</f>
        <v>0.8854543889397537</v>
      </c>
      <c r="AK5" s="14">
        <f t="shared" ref="AK5:AK68" si="35">EXP(-1.0587+0.8836*LN(AJ5)+0.284)</f>
        <v>0.41387397170506729</v>
      </c>
      <c r="AL5" s="22">
        <f t="shared" si="4"/>
        <v>2.2629968947897297</v>
      </c>
      <c r="AM5" s="62">
        <f t="shared" si="5"/>
        <v>261.37410800590089</v>
      </c>
      <c r="AN5" s="62">
        <f ca="1">AVERAGE(OFFSET($AM$3,0,0,'Données projet'!$E$10+1,1))-AVERAGE(OFFSET($H$3,0,0,'Données projet'!$E$10+1,1))</f>
        <v>102.69599526553463</v>
      </c>
      <c r="AO5" s="62">
        <f t="shared" ref="AO5:AO68" si="36">$AO$3</f>
        <v>424.24312155367915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1.1428571428571428</v>
      </c>
      <c r="N6" s="14">
        <f>IF('Données projet'!$A$36&gt;35,N5+M6-V5,IF(A6&lt;'Données projet'!$A$36,$K$205^A6,IF(A6='Données projet'!$A$36,'Données projet'!$B$36,N5+M6-V5)))</f>
        <v>2.4380273084089512</v>
      </c>
      <c r="O6" s="14">
        <f>N6*VLOOKUP('Données projet'!$B$9,Paramètres!$A$1:$I$89,3,0)*VLOOKUP('Données projet'!$B$9,Paramètres!$A$1:$I$89,5,0)</f>
        <v>1.2398831679644562</v>
      </c>
      <c r="P6" s="14">
        <f t="shared" si="33"/>
        <v>0.55726697720094309</v>
      </c>
      <c r="Q6" s="22">
        <f t="shared" si="2"/>
        <v>3.130036502829737</v>
      </c>
      <c r="R6" s="62">
        <f t="shared" si="0"/>
        <v>263.46336983616305</v>
      </c>
      <c r="S6" s="62">
        <f ca="1">AVERAGE(OFFSET($R$3,0,0,'Données projet'!$E$9+1,1))-AVERAGE(OFFSET($H$3,0,0,'Données projet'!$E$9+1,1))</f>
        <v>127.42958240140138</v>
      </c>
      <c r="T6" s="62">
        <f t="shared" si="34"/>
        <v>434.78088841345954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2.2973967099940698</v>
      </c>
      <c r="AJ6" s="14">
        <f>AI6*VLOOKUP('Données projet'!$B$10,Paramètres!$A$1:$I$89,3,0)*VLOOKUP('Données projet'!$B$10,Paramètres!$A$1:$I$89,5,0)</f>
        <v>1.1683640708345842</v>
      </c>
      <c r="AK6" s="14">
        <f t="shared" si="35"/>
        <v>0.5287667724521482</v>
      </c>
      <c r="AL6" s="22">
        <f t="shared" si="4"/>
        <v>2.9558362187243916</v>
      </c>
      <c r="AM6" s="62">
        <f t="shared" si="5"/>
        <v>263.28916955205773</v>
      </c>
      <c r="AN6" s="62">
        <f ca="1">AVERAGE(OFFSET($AM$3,0,0,'Données projet'!$E$10+1,1))-AVERAGE(OFFSET($H$3,0,0,'Données projet'!$E$10+1,1))</f>
        <v>102.69599526553463</v>
      </c>
      <c r="AO6" s="62">
        <f t="shared" si="36"/>
        <v>424.24312155367915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1.1428571428571428</v>
      </c>
      <c r="N7" s="14">
        <f>IF('Données projet'!$A$36&gt;35,N6+M7-V6,IF(A7&lt;'Données projet'!$A$36,$K$205^A7,IF(A7='Données projet'!$A$36,'Données projet'!$B$36,N6+M7-V6)))</f>
        <v>3.2813414240305518</v>
      </c>
      <c r="O7" s="14">
        <f>N7*VLOOKUP('Données projet'!$B$9,Paramètres!$A$1:$I$89,3,0)*VLOOKUP('Données projet'!$B$9,Paramètres!$A$1:$I$89,5,0)</f>
        <v>1.6687589946049775</v>
      </c>
      <c r="P7" s="14">
        <f t="shared" si="33"/>
        <v>0.72453449517680224</v>
      </c>
      <c r="Q7" s="22">
        <f t="shared" si="2"/>
        <v>4.1683194947032653</v>
      </c>
      <c r="R7" s="62">
        <f t="shared" si="0"/>
        <v>265.72387505025881</v>
      </c>
      <c r="S7" s="62">
        <f ca="1">AVERAGE(OFFSET($R$3,0,0,'Données projet'!$E$9+1,1))-AVERAGE(OFFSET($H$3,0,0,'Données projet'!$E$9+1,1))</f>
        <v>127.42958240140138</v>
      </c>
      <c r="T7" s="62">
        <f t="shared" si="34"/>
        <v>434.78088841345954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3.0314331330207951</v>
      </c>
      <c r="AJ7" s="14">
        <f>AI7*VLOOKUP('Données projet'!$B$10,Paramètres!$A$1:$I$89,3,0)*VLOOKUP('Données projet'!$B$10,Paramètres!$A$1:$I$89,5,0)</f>
        <v>1.5416656341290558</v>
      </c>
      <c r="AK7" s="14">
        <f t="shared" si="35"/>
        <v>0.67555419950086837</v>
      </c>
      <c r="AL7" s="22">
        <f t="shared" si="4"/>
        <v>3.861657876905451</v>
      </c>
      <c r="AM7" s="62">
        <f t="shared" si="5"/>
        <v>265.41721343246098</v>
      </c>
      <c r="AN7" s="62">
        <f ca="1">AVERAGE(OFFSET($AM$3,0,0,'Données projet'!$E$10+1,1))-AVERAGE(OFFSET($H$3,0,0,'Données projet'!$E$10+1,1))</f>
        <v>102.69599526553463</v>
      </c>
      <c r="AO7" s="62">
        <f t="shared" si="36"/>
        <v>424.24312155367915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1.1428571428571428</v>
      </c>
      <c r="N8" s="14">
        <f>IF('Données projet'!$A$36&gt;35,N7+M8-V7,IF(A8&lt;'Données projet'!$A$36,$K$205^A8,IF(A8='Données projet'!$A$36,'Données projet'!$B$36,N7+M8-V7)))</f>
        <v>4.4163580546952499</v>
      </c>
      <c r="O8" s="14">
        <f>N8*VLOOKUP('Données projet'!$B$9,Paramètres!$A$1:$I$89,3,0)*VLOOKUP('Données projet'!$B$9,Paramètres!$A$1:$I$89,5,0)</f>
        <v>2.2459830522958164</v>
      </c>
      <c r="P8" s="14">
        <f t="shared" si="33"/>
        <v>0.94200850970541838</v>
      </c>
      <c r="Q8" s="22">
        <f t="shared" si="2"/>
        <v>5.5524186371521509</v>
      </c>
      <c r="R8" s="62">
        <f t="shared" si="0"/>
        <v>268.3301964149299</v>
      </c>
      <c r="S8" s="62">
        <f ca="1">AVERAGE(OFFSET($R$3,0,0,'Données projet'!$E$9+1,1))-AVERAGE(OFFSET($H$3,0,0,'Données projet'!$E$9+1,1))</f>
        <v>127.42958240140138</v>
      </c>
      <c r="T8" s="62">
        <f t="shared" si="34"/>
        <v>434.78088841345954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3.9999999999999982</v>
      </c>
      <c r="AJ8" s="14">
        <f>AI8*VLOOKUP('Données projet'!$B$10,Paramètres!$A$1:$I$89,3,0)*VLOOKUP('Données projet'!$B$10,Paramètres!$A$1:$I$89,5,0)</f>
        <v>2.0342399999999992</v>
      </c>
      <c r="AK8" s="14">
        <f t="shared" si="35"/>
        <v>0.86309030793828778</v>
      </c>
      <c r="AL8" s="22">
        <f t="shared" si="4"/>
        <v>5.0461836196591827</v>
      </c>
      <c r="AM8" s="62">
        <f t="shared" si="5"/>
        <v>267.82396139743696</v>
      </c>
      <c r="AN8" s="62">
        <f ca="1">AVERAGE(OFFSET($AM$3,0,0,'Données projet'!$E$10+1,1))-AVERAGE(OFFSET($H$3,0,0,'Données projet'!$E$10+1,1))</f>
        <v>102.69599526553463</v>
      </c>
      <c r="AO8" s="62">
        <f t="shared" si="36"/>
        <v>424.24312155367915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1.1428571428571428</v>
      </c>
      <c r="N9" s="14">
        <f>IF('Données projet'!$A$36&gt;35,N8+M9-V8,IF(A9&lt;'Données projet'!$A$36,$K$205^A9,IF(A9='Données projet'!$A$36,'Données projet'!$B$36,N8+M9-V8)))</f>
        <v>5.9439771565477946</v>
      </c>
      <c r="O9" s="14">
        <f>N9*VLOOKUP('Données projet'!$B$9,Paramètres!$A$1:$I$89,3,0)*VLOOKUP('Données projet'!$B$9,Paramètres!$A$1:$I$89,5,0)</f>
        <v>3.0228690227339468</v>
      </c>
      <c r="P9" s="14">
        <f t="shared" si="33"/>
        <v>1.2247588462173677</v>
      </c>
      <c r="Q9" s="22">
        <f t="shared" si="2"/>
        <v>7.3979518717568711</v>
      </c>
      <c r="R9" s="62">
        <f t="shared" si="0"/>
        <v>271.39795187175685</v>
      </c>
      <c r="S9" s="62">
        <f ca="1">AVERAGE(OFFSET($R$3,0,0,'Données projet'!$E$9+1,1))-AVERAGE(OFFSET($H$3,0,0,'Données projet'!$E$9+1,1))</f>
        <v>127.42958240140138</v>
      </c>
      <c r="T9" s="62">
        <f t="shared" si="34"/>
        <v>434.78088841345954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5.2780316430915741</v>
      </c>
      <c r="AJ9" s="14">
        <f>AI9*VLOOKUP('Données projet'!$B$10,Paramètres!$A$1:$I$89,3,0)*VLOOKUP('Données projet'!$B$10,Paramètres!$A$1:$I$89,5,0)</f>
        <v>2.6841957724106513</v>
      </c>
      <c r="AK9" s="14">
        <f t="shared" si="35"/>
        <v>1.102687068198813</v>
      </c>
      <c r="AL9" s="22">
        <f t="shared" si="4"/>
        <v>6.5954876140614829</v>
      </c>
      <c r="AM9" s="62">
        <f t="shared" si="5"/>
        <v>270.59548761406148</v>
      </c>
      <c r="AN9" s="62">
        <f ca="1">AVERAGE(OFFSET($AM$3,0,0,'Données projet'!$E$10+1,1))-AVERAGE(OFFSET($H$3,0,0,'Données projet'!$E$10+1,1))</f>
        <v>102.69599526553463</v>
      </c>
      <c r="AO9" s="62">
        <f t="shared" si="36"/>
        <v>424.24312155367915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8</v>
      </c>
      <c r="L10" s="13">
        <f>VLOOKUP(A10,'Données projet'!$A$35:$I$55,9,0)</f>
        <v>1.1428571428571428</v>
      </c>
      <c r="M10" s="13">
        <f t="array" ref="M10">INDEX(L:L,MIN(IF(ISNUMBER(L10:L206),ROW(L10:L206),"")))</f>
        <v>1.1428571428571428</v>
      </c>
      <c r="N10" s="14">
        <f>IF('Données projet'!$A$36&gt;35,N9+M10-V9,IF(A10&lt;'Données projet'!$A$36,$K$205^A10,IF(A10='Données projet'!$A$36,'Données projet'!$B$36,N9+M10-V9)))</f>
        <v>8</v>
      </c>
      <c r="O10" s="14">
        <f>N10*VLOOKUP('Données projet'!$B$9,Paramètres!$A$1:$I$89,3,0)*VLOOKUP('Données projet'!$B$9,Paramètres!$A$1:$I$89,5,0)</f>
        <v>4.0684800000000001</v>
      </c>
      <c r="P10" s="14">
        <f t="shared" si="33"/>
        <v>1.5923786419474943</v>
      </c>
      <c r="Q10" s="22">
        <f t="shared" si="2"/>
        <v>9.8593288013918841</v>
      </c>
      <c r="R10" s="62">
        <f t="shared" si="0"/>
        <v>275.08155102361411</v>
      </c>
      <c r="S10" s="62">
        <f ca="1">AVERAGE(OFFSET($R$3,0,0,'Données projet'!$E$9+1,1))-AVERAGE(OFFSET($H$3,0,0,'Données projet'!$E$9+1,1))</f>
        <v>127.42958240140138</v>
      </c>
      <c r="T10" s="62">
        <f t="shared" si="34"/>
        <v>434.78088841345954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6.9644045063689894</v>
      </c>
      <c r="AJ10" s="14">
        <f>AI10*VLOOKUP('Données projet'!$B$10,Paramètres!$A$1:$I$89,3,0)*VLOOKUP('Données projet'!$B$10,Paramètres!$A$1:$I$89,5,0)</f>
        <v>3.5418175557590135</v>
      </c>
      <c r="AK10" s="14">
        <f t="shared" si="35"/>
        <v>1.4087966915969974</v>
      </c>
      <c r="AL10" s="22">
        <f t="shared" si="4"/>
        <v>8.6223198141450528</v>
      </c>
      <c r="AM10" s="62">
        <f t="shared" si="5"/>
        <v>273.84454203636727</v>
      </c>
      <c r="AN10" s="62">
        <f ca="1">AVERAGE(OFFSET($AM$3,0,0,'Données projet'!$E$10+1,1))-AVERAGE(OFFSET($H$3,0,0,'Données projet'!$E$10+1,1))</f>
        <v>102.69599526553463</v>
      </c>
      <c r="AO10" s="62">
        <f t="shared" si="36"/>
        <v>424.24312155367915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33</v>
      </c>
      <c r="L11" s="13">
        <f>VLOOKUP(A11,'Données projet'!$A$35:$I$55,9,0)</f>
        <v>25</v>
      </c>
      <c r="M11" s="13">
        <f t="array" ref="M11">INDEX(L:L,MIN(IF(ISNUMBER(L11:L207),ROW(L11:L207),"")))</f>
        <v>25</v>
      </c>
      <c r="N11" s="14">
        <f>IF('Données projet'!$A$36&gt;35,N10+M11-V10,IF(A11&lt;'Données projet'!$A$36,$K$205^A11,IF(A11='Données projet'!$A$36,'Données projet'!$B$36,N10+M11-V10)))</f>
        <v>33</v>
      </c>
      <c r="O11" s="14">
        <f>N11*VLOOKUP('Données projet'!$B$9,Paramètres!$A$1:$I$89,3,0)*VLOOKUP('Données projet'!$B$9,Paramètres!$A$1:$I$89,5,0)</f>
        <v>16.782480000000003</v>
      </c>
      <c r="P11" s="14">
        <f t="shared" si="33"/>
        <v>5.5697403365862979</v>
      </c>
      <c r="Q11" s="22">
        <f t="shared" si="2"/>
        <v>38.930117086221138</v>
      </c>
      <c r="R11" s="62">
        <f t="shared" si="0"/>
        <v>305.37456153066557</v>
      </c>
      <c r="S11" s="62">
        <f ca="1">AVERAGE(OFFSET($R$3,0,0,'Données projet'!$E$9+1,1))-AVERAGE(OFFSET($H$3,0,0,'Données projet'!$E$9+1,1))</f>
        <v>127.42958240140138</v>
      </c>
      <c r="T11" s="62">
        <f t="shared" si="34"/>
        <v>434.78088841345954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9.1895868399762737</v>
      </c>
      <c r="AJ11" s="14">
        <f>AI11*VLOOKUP('Données projet'!$B$10,Paramètres!$A$1:$I$89,3,0)*VLOOKUP('Données projet'!$B$10,Paramètres!$A$1:$I$89,5,0)</f>
        <v>4.673456283338334</v>
      </c>
      <c r="AK11" s="14">
        <f t="shared" si="35"/>
        <v>1.7998833717135827</v>
      </c>
      <c r="AL11" s="22">
        <f t="shared" si="4"/>
        <v>11.274399899215423</v>
      </c>
      <c r="AM11" s="62">
        <f t="shared" si="5"/>
        <v>277.7188443436599</v>
      </c>
      <c r="AN11" s="62">
        <f ca="1">AVERAGE(OFFSET($AM$3,0,0,'Données projet'!$E$10+1,1))-AVERAGE(OFFSET($H$3,0,0,'Données projet'!$E$10+1,1))</f>
        <v>102.69599526553463</v>
      </c>
      <c r="AO11" s="62">
        <f t="shared" si="36"/>
        <v>424.24312155367915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63</v>
      </c>
      <c r="L12" s="13">
        <f>VLOOKUP(A12,'Données projet'!$A$35:$I$55,9,0)</f>
        <v>30</v>
      </c>
      <c r="M12" s="13">
        <f t="array" ref="M12">INDEX(L:L,MIN(IF(ISNUMBER(L12:L208),ROW(L12:L208),"")))</f>
        <v>30</v>
      </c>
      <c r="N12" s="14">
        <f>IF('Données projet'!$A$36&gt;35,N11+M12-V11,IF(A12&lt;'Données projet'!$A$36,$K$205^A12,IF(A12='Données projet'!$A$36,'Données projet'!$B$36,N11+M12-V11)))</f>
        <v>63</v>
      </c>
      <c r="O12" s="14">
        <f>N12*VLOOKUP('Données projet'!$B$9,Paramètres!$A$1:$I$89,3,0)*VLOOKUP('Données projet'!$B$9,Paramètres!$A$1:$I$89,5,0)</f>
        <v>32.039279999999998</v>
      </c>
      <c r="P12" s="14">
        <f t="shared" si="33"/>
        <v>9.8621894485836314</v>
      </c>
      <c r="Q12" s="22">
        <f t="shared" si="2"/>
        <v>72.978392622949812</v>
      </c>
      <c r="R12" s="62">
        <f t="shared" si="0"/>
        <v>340.64505928961648</v>
      </c>
      <c r="S12" s="62">
        <f ca="1">AVERAGE(OFFSET($R$3,0,0,'Données projet'!$E$9+1,1))-AVERAGE(OFFSET($H$3,0,0,'Données projet'!$E$9+1,1))</f>
        <v>127.42958240140138</v>
      </c>
      <c r="T12" s="62">
        <f t="shared" si="34"/>
        <v>434.78088841345954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12.125732532083175</v>
      </c>
      <c r="AJ12" s="14">
        <f>AI12*VLOOKUP('Données projet'!$B$10,Paramètres!$A$1:$I$89,3,0)*VLOOKUP('Données projet'!$B$10,Paramètres!$A$1:$I$89,5,0)</f>
        <v>6.1666625365162204</v>
      </c>
      <c r="AK12" s="14">
        <f t="shared" si="35"/>
        <v>2.2995370241100597</v>
      </c>
      <c r="AL12" s="22">
        <f t="shared" si="4"/>
        <v>14.74529756809077</v>
      </c>
      <c r="AM12" s="62">
        <f t="shared" si="5"/>
        <v>282.41196423475748</v>
      </c>
      <c r="AN12" s="62">
        <f ca="1">AVERAGE(OFFSET($AM$3,0,0,'Données projet'!$E$10+1,1))-AVERAGE(OFFSET($H$3,0,0,'Données projet'!$E$10+1,1))</f>
        <v>102.69599526553463</v>
      </c>
      <c r="AO12" s="62">
        <f t="shared" si="36"/>
        <v>424.24312155367915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102</v>
      </c>
      <c r="L13" s="13">
        <f>VLOOKUP(A13,'Données projet'!$A$35:$I$55,9,0)</f>
        <v>39</v>
      </c>
      <c r="M13" s="13">
        <f t="array" ref="M13">INDEX(L:L,MIN(IF(ISNUMBER(L13:L209),ROW(L13:L209),"")))</f>
        <v>39</v>
      </c>
      <c r="N13" s="14">
        <f>IF('Données projet'!$A$36&gt;35,N12+M13-V12,IF(A13&lt;'Données projet'!$A$36,$K$205^A13,IF(A13='Données projet'!$A$36,'Données projet'!$B$36,N12+M13-V12)))</f>
        <v>102</v>
      </c>
      <c r="O13" s="14">
        <f>N13*VLOOKUP('Données projet'!$B$9,Paramètres!$A$1:$I$89,3,0)*VLOOKUP('Données projet'!$B$9,Paramètres!$A$1:$I$89,5,0)</f>
        <v>51.873120000000007</v>
      </c>
      <c r="P13" s="14">
        <f t="shared" si="33"/>
        <v>15.09646078352872</v>
      </c>
      <c r="Q13" s="22">
        <f t="shared" si="2"/>
        <v>116.63868653131253</v>
      </c>
      <c r="R13" s="62">
        <f t="shared" si="0"/>
        <v>385.5275754202014</v>
      </c>
      <c r="S13" s="62">
        <f ca="1">AVERAGE(OFFSET($R$3,0,0,'Données projet'!$E$9+1,1))-AVERAGE(OFFSET($H$3,0,0,'Données projet'!$E$9+1,1))</f>
        <v>127.42958240140138</v>
      </c>
      <c r="T13" s="62">
        <f t="shared" si="34"/>
        <v>434.78088841345954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16</v>
      </c>
      <c r="AG13" s="13">
        <f>VLOOKUP(A13,'Données projet'!$A$61:$I$81,9,0)</f>
        <v>1.6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16</v>
      </c>
      <c r="AJ13" s="14">
        <f>AI13*VLOOKUP('Données projet'!$B$10,Paramètres!$A$1:$I$89,3,0)*VLOOKUP('Données projet'!$B$10,Paramètres!$A$1:$I$89,5,0)</f>
        <v>8.1369600000000002</v>
      </c>
      <c r="AK13" s="14">
        <f t="shared" si="35"/>
        <v>2.9378962039182688</v>
      </c>
      <c r="AL13" s="22">
        <f t="shared" si="4"/>
        <v>19.288707888490986</v>
      </c>
      <c r="AM13" s="62">
        <f t="shared" si="5"/>
        <v>288.17759677737985</v>
      </c>
      <c r="AN13" s="62">
        <f ca="1">AVERAGE(OFFSET($AM$3,0,0,'Données projet'!$E$10+1,1))-AVERAGE(OFFSET($H$3,0,0,'Données projet'!$E$10+1,1))</f>
        <v>102.69599526553463</v>
      </c>
      <c r="AO13" s="62">
        <f t="shared" si="36"/>
        <v>424.24312155367915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143</v>
      </c>
      <c r="L14" s="13">
        <f>VLOOKUP(A14,'Données projet'!$A$35:$I$55,9,0)</f>
        <v>41</v>
      </c>
      <c r="M14" s="13">
        <f t="array" ref="M14">INDEX(L:L,MIN(IF(ISNUMBER(L14:L210),ROW(L14:L210),"")))</f>
        <v>41</v>
      </c>
      <c r="N14" s="14">
        <f>IF('Données projet'!$A$36&gt;35,N13+M14-V13,IF(A14&lt;'Données projet'!$A$36,$K$205^A14,IF(A14='Données projet'!$A$36,'Données projet'!$B$36,N13+M14-V13)))</f>
        <v>143</v>
      </c>
      <c r="O14" s="14">
        <f>N14*VLOOKUP('Données projet'!$B$9,Paramètres!$A$1:$I$89,3,0)*VLOOKUP('Données projet'!$B$9,Paramètres!$A$1:$I$89,5,0)</f>
        <v>72.724080000000001</v>
      </c>
      <c r="P14" s="14">
        <f t="shared" si="33"/>
        <v>20.348432230107157</v>
      </c>
      <c r="Q14" s="22">
        <f t="shared" si="2"/>
        <v>162.10129213410326</v>
      </c>
      <c r="R14" s="62">
        <f t="shared" si="0"/>
        <v>432.21240324521443</v>
      </c>
      <c r="S14" s="62">
        <f ca="1">AVERAGE(OFFSET($R$3,0,0,'Données projet'!$E$9+1,1))-AVERAGE(OFFSET($H$3,0,0,'Données projet'!$E$9+1,1))</f>
        <v>127.42958240140138</v>
      </c>
      <c r="T14" s="62">
        <f t="shared" si="34"/>
        <v>434.78088841345954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41</v>
      </c>
      <c r="AG14" s="13">
        <f>VLOOKUP(A14,'Données projet'!$A$61:$I$81,9,0)</f>
        <v>25</v>
      </c>
      <c r="AH14" s="13">
        <f t="array" ref="AH14">INDEX(AG:AG,MIN(IF(ISNUMBER(AG14:AG210),ROW(AG14:AG210),"")))</f>
        <v>25</v>
      </c>
      <c r="AI14" s="14">
        <f>IF('Données projet'!$A$62&gt;35,AI13+AH14-AQ13,IF(A14&lt;'Données projet'!$A$62,$AF$205^A14,IF(A14='Données projet'!$A$62,'Données projet'!$B$62,AI13+AH14-AQ13)))</f>
        <v>41</v>
      </c>
      <c r="AJ14" s="14">
        <f>AI14*VLOOKUP('Données projet'!$B$10,Paramètres!$A$1:$I$89,3,0)*VLOOKUP('Données projet'!$B$10,Paramètres!$A$1:$I$89,5,0)</f>
        <v>20.850960000000001</v>
      </c>
      <c r="AK14" s="14">
        <f t="shared" si="35"/>
        <v>6.7473283833223752</v>
      </c>
      <c r="AL14" s="22">
        <f t="shared" si="4"/>
        <v>48.067018934286466</v>
      </c>
      <c r="AM14" s="62">
        <f t="shared" si="5"/>
        <v>318.17813004539761</v>
      </c>
      <c r="AN14" s="62">
        <f ca="1">AVERAGE(OFFSET($AM$3,0,0,'Données projet'!$E$10+1,1))-AVERAGE(OFFSET($H$3,0,0,'Données projet'!$E$10+1,1))</f>
        <v>102.69599526553463</v>
      </c>
      <c r="AO14" s="62">
        <f t="shared" si="36"/>
        <v>424.24312155367915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188</v>
      </c>
      <c r="L15" s="13">
        <f>VLOOKUP(A15,'Données projet'!$A$35:$I$55,9,0)</f>
        <v>45</v>
      </c>
      <c r="M15" s="13">
        <f t="array" ref="M15">INDEX(L:L,MIN(IF(ISNUMBER(L15:L211),ROW(L15:L211),"")))</f>
        <v>45</v>
      </c>
      <c r="N15" s="14">
        <f>IF('Données projet'!$A$36&gt;35,N14+M15-V14,IF(A15&lt;'Données projet'!$A$36,$K$205^A15,IF(A15='Données projet'!$A$36,'Données projet'!$B$36,N14+M15-V14)))</f>
        <v>188</v>
      </c>
      <c r="O15" s="14">
        <f>N15*VLOOKUP('Données projet'!$B$9,Paramètres!$A$1:$I$89,3,0)*VLOOKUP('Données projet'!$B$9,Paramètres!$A$1:$I$89,5,0)</f>
        <v>95.609280000000012</v>
      </c>
      <c r="P15" s="14">
        <f t="shared" si="33"/>
        <v>25.913251316057931</v>
      </c>
      <c r="Q15" s="22">
        <f t="shared" si="2"/>
        <v>211.65174204213426</v>
      </c>
      <c r="R15" s="62">
        <f t="shared" si="0"/>
        <v>482.98507537546755</v>
      </c>
      <c r="S15" s="62">
        <f ca="1">AVERAGE(OFFSET($R$3,0,0,'Données projet'!$E$9+1,1))-AVERAGE(OFFSET($H$3,0,0,'Données projet'!$E$9+1,1))</f>
        <v>127.42958240140138</v>
      </c>
      <c r="T15" s="62">
        <f t="shared" si="34"/>
        <v>434.78088841345954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71</v>
      </c>
      <c r="AG15" s="13">
        <f>VLOOKUP(A15,'Données projet'!$A$61:$I$81,9,0)</f>
        <v>30</v>
      </c>
      <c r="AH15" s="13">
        <f t="array" ref="AH15">INDEX(AG:AG,MIN(IF(ISNUMBER(AG15:AG211),ROW(AG15:AG211),"")))</f>
        <v>30</v>
      </c>
      <c r="AI15" s="14">
        <f>IF('Données projet'!$A$62&gt;35,AI14+AH15-AQ14,IF(A15&lt;'Données projet'!$A$62,$AF$205^A15,IF(A15='Données projet'!$A$62,'Données projet'!$B$62,AI14+AH15-AQ14)))</f>
        <v>71</v>
      </c>
      <c r="AJ15" s="14">
        <f>AI15*VLOOKUP('Données projet'!$B$10,Paramètres!$A$1:$I$89,3,0)*VLOOKUP('Données projet'!$B$10,Paramètres!$A$1:$I$89,5,0)</f>
        <v>36.107759999999999</v>
      </c>
      <c r="AK15" s="14">
        <f t="shared" si="35"/>
        <v>10.960942722937094</v>
      </c>
      <c r="AL15" s="22">
        <f t="shared" si="4"/>
        <v>81.977990575782101</v>
      </c>
      <c r="AM15" s="62">
        <f t="shared" si="5"/>
        <v>353.3113239091154</v>
      </c>
      <c r="AN15" s="62">
        <f ca="1">AVERAGE(OFFSET($AM$3,0,0,'Données projet'!$E$10+1,1))-AVERAGE(OFFSET($H$3,0,0,'Données projet'!$E$10+1,1))</f>
        <v>102.69599526553463</v>
      </c>
      <c r="AO15" s="62">
        <f t="shared" si="36"/>
        <v>424.24312155367915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237</v>
      </c>
      <c r="L16" s="13">
        <f>VLOOKUP(A16,'Données projet'!$A$35:$I$55,9,0)</f>
        <v>49</v>
      </c>
      <c r="M16" s="13">
        <f t="array" ref="M16">INDEX(L:L,MIN(IF(ISNUMBER(L16:L212),ROW(L16:L212),"")))</f>
        <v>49</v>
      </c>
      <c r="N16" s="14">
        <f>IF('Données projet'!$A$36&gt;35,N15+M16-V15,IF(A16&lt;'Données projet'!$A$36,$K$205^A16,IF(A16='Données projet'!$A$36,'Données projet'!$B$36,N15+M16-V15)))</f>
        <v>237</v>
      </c>
      <c r="O16" s="14">
        <f>N16*VLOOKUP('Données projet'!$B$9,Paramètres!$A$1:$I$89,3,0)*VLOOKUP('Données projet'!$B$9,Paramètres!$A$1:$I$89,5,0)</f>
        <v>120.52872000000001</v>
      </c>
      <c r="P16" s="14">
        <f t="shared" si="33"/>
        <v>31.798282981649084</v>
      </c>
      <c r="Q16" s="22">
        <f t="shared" si="2"/>
        <v>265.30286352637216</v>
      </c>
      <c r="R16" s="62">
        <f t="shared" si="0"/>
        <v>537.85841908192765</v>
      </c>
      <c r="S16" s="62">
        <f ca="1">AVERAGE(OFFSET($R$3,0,0,'Données projet'!$E$9+1,1))-AVERAGE(OFFSET($H$3,0,0,'Données projet'!$E$9+1,1))</f>
        <v>127.42958240140138</v>
      </c>
      <c r="T16" s="62">
        <f t="shared" si="34"/>
        <v>434.78088841345954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108</v>
      </c>
      <c r="AG16" s="13">
        <f>VLOOKUP(A16,'Données projet'!$A$61:$I$81,9,0)</f>
        <v>37</v>
      </c>
      <c r="AH16" s="13">
        <f t="array" ref="AH16">INDEX(AG:AG,MIN(IF(ISNUMBER(AG16:AG212),ROW(AG16:AG212),"")))</f>
        <v>37</v>
      </c>
      <c r="AI16" s="14">
        <f>IF('Données projet'!$A$62&gt;35,AI15+AH16-AQ15,IF(A16&lt;'Données projet'!$A$62,$AF$205^A16,IF(A16='Données projet'!$A$62,'Données projet'!$B$62,AI15+AH16-AQ15)))</f>
        <v>108</v>
      </c>
      <c r="AJ16" s="14">
        <f>AI16*VLOOKUP('Données projet'!$B$10,Paramètres!$A$1:$I$89,3,0)*VLOOKUP('Données projet'!$B$10,Paramètres!$A$1:$I$89,5,0)</f>
        <v>54.924480000000003</v>
      </c>
      <c r="AK16" s="14">
        <f t="shared" si="35"/>
        <v>15.878492262430388</v>
      </c>
      <c r="AL16" s="22">
        <f t="shared" si="4"/>
        <v>123.3151766903996</v>
      </c>
      <c r="AM16" s="62">
        <f t="shared" si="5"/>
        <v>395.87073224595514</v>
      </c>
      <c r="AN16" s="62">
        <f ca="1">AVERAGE(OFFSET($AM$3,0,0,'Données projet'!$E$10+1,1))-AVERAGE(OFFSET($H$3,0,0,'Données projet'!$E$10+1,1))</f>
        <v>102.69599526553463</v>
      </c>
      <c r="AO16" s="62">
        <f t="shared" si="36"/>
        <v>424.24312155367915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284</v>
      </c>
      <c r="L17" s="13">
        <f>VLOOKUP(A17,'Données projet'!$A$35:$I$55,9,0)</f>
        <v>47</v>
      </c>
      <c r="M17" s="13">
        <f t="array" ref="M17">INDEX(L:L,MIN(IF(ISNUMBER(L17:L213),ROW(L17:L213),"")))</f>
        <v>47</v>
      </c>
      <c r="N17" s="14">
        <f>IF('Données projet'!$A$36&gt;35,N16+M17-V16,IF(A17&lt;'Données projet'!$A$36,$K$205^A17,IF(A17='Données projet'!$A$36,'Données projet'!$B$36,N16+M17-V16)))</f>
        <v>284</v>
      </c>
      <c r="O17" s="14">
        <f>N17*VLOOKUP('Données projet'!$B$9,Paramètres!$A$1:$I$89,3,0)*VLOOKUP('Données projet'!$B$9,Paramètres!$A$1:$I$89,5,0)</f>
        <v>144.43104</v>
      </c>
      <c r="P17" s="14">
        <f t="shared" si="33"/>
        <v>37.310246356497096</v>
      </c>
      <c r="Q17" s="22">
        <f t="shared" si="2"/>
        <v>316.53274040423241</v>
      </c>
      <c r="R17" s="62">
        <f t="shared" si="0"/>
        <v>590.31051818201013</v>
      </c>
      <c r="S17" s="62">
        <f ca="1">AVERAGE(OFFSET($R$3,0,0,'Données projet'!$E$9+1,1))-AVERAGE(OFFSET($H$3,0,0,'Données projet'!$E$9+1,1))</f>
        <v>127.42958240140138</v>
      </c>
      <c r="T17" s="62">
        <f t="shared" si="34"/>
        <v>434.78088841345954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151</v>
      </c>
      <c r="AG17" s="13">
        <f>VLOOKUP(A17,'Données projet'!$A$61:$I$81,9,0)</f>
        <v>43</v>
      </c>
      <c r="AH17" s="13">
        <f t="array" ref="AH17">INDEX(AG:AG,MIN(IF(ISNUMBER(AG17:AG213),ROW(AG17:AG213),"")))</f>
        <v>43</v>
      </c>
      <c r="AI17" s="14">
        <f>IF('Données projet'!$A$62&gt;35,AI16+AH17-AQ16,IF(A17&lt;'Données projet'!$A$62,$AF$205^A17,IF(A17='Données projet'!$A$62,'Données projet'!$B$62,AI16+AH17-AQ16)))</f>
        <v>151</v>
      </c>
      <c r="AJ17" s="14">
        <f>AI17*VLOOKUP('Données projet'!$B$10,Paramètres!$A$1:$I$89,3,0)*VLOOKUP('Données projet'!$B$10,Paramètres!$A$1:$I$89,5,0)</f>
        <v>76.792559999999995</v>
      </c>
      <c r="AK17" s="14">
        <f t="shared" si="35"/>
        <v>21.351090531806321</v>
      </c>
      <c r="AL17" s="22">
        <f t="shared" si="4"/>
        <v>170.93352467622933</v>
      </c>
      <c r="AM17" s="62">
        <f t="shared" si="5"/>
        <v>444.71130245400707</v>
      </c>
      <c r="AN17" s="62">
        <f ca="1">AVERAGE(OFFSET($AM$3,0,0,'Données projet'!$E$10+1,1))-AVERAGE(OFFSET($H$3,0,0,'Données projet'!$E$10+1,1))</f>
        <v>102.69599526553463</v>
      </c>
      <c r="AO17" s="62">
        <f t="shared" si="36"/>
        <v>424.24312155367915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330</v>
      </c>
      <c r="L18" s="13">
        <f>VLOOKUP(A18,'Données projet'!$A$35:$I$55,9,0)</f>
        <v>46</v>
      </c>
      <c r="M18" s="13">
        <f t="array" ref="M18">INDEX(L:L,MIN(IF(ISNUMBER(L18:L214),ROW(L18:L214),"")))</f>
        <v>46</v>
      </c>
      <c r="N18" s="14">
        <f>IF('Données projet'!$A$36&gt;35,N17+M18-V17,IF(A18&lt;'Données projet'!$A$36,$K$205^A18,IF(A18='Données projet'!$A$36,'Données projet'!$B$36,N17+M18-V17)))</f>
        <v>330</v>
      </c>
      <c r="O18" s="14">
        <f>N18*VLOOKUP('Données projet'!$B$9,Paramètres!$A$1:$I$89,3,0)*VLOOKUP('Données projet'!$B$9,Paramètres!$A$1:$I$89,5,0)</f>
        <v>167.82480000000001</v>
      </c>
      <c r="P18" s="14">
        <f t="shared" si="33"/>
        <v>42.602486614958224</v>
      </c>
      <c r="Q18" s="22">
        <f t="shared" si="2"/>
        <v>366.49419085438558</v>
      </c>
      <c r="R18" s="62">
        <f t="shared" si="0"/>
        <v>641.49419085438558</v>
      </c>
      <c r="S18" s="62">
        <f ca="1">AVERAGE(OFFSET($R$3,0,0,'Données projet'!$E$9+1,1))-AVERAGE(OFFSET($H$3,0,0,'Données projet'!$E$9+1,1))</f>
        <v>127.42958240140138</v>
      </c>
      <c r="T18" s="62">
        <f t="shared" si="34"/>
        <v>434.78088841345954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198</v>
      </c>
      <c r="AG18" s="13">
        <f>VLOOKUP(A18,'Données projet'!$A$61:$I$81,9,0)</f>
        <v>47</v>
      </c>
      <c r="AH18" s="13">
        <f t="array" ref="AH18">INDEX(AG:AG,MIN(IF(ISNUMBER(AG18:AG214),ROW(AG18:AG214),"")))</f>
        <v>47</v>
      </c>
      <c r="AI18" s="14">
        <f>IF('Données projet'!$A$62&gt;35,AI17+AH18-AQ17,IF(A18&lt;'Données projet'!$A$62,$AF$205^A18,IF(A18='Données projet'!$A$62,'Données projet'!$B$62,AI17+AH18-AQ17)))</f>
        <v>198</v>
      </c>
      <c r="AJ18" s="14">
        <f>AI18*VLOOKUP('Données projet'!$B$10,Paramètres!$A$1:$I$89,3,0)*VLOOKUP('Données projet'!$B$10,Paramètres!$A$1:$I$89,5,0)</f>
        <v>100.69488000000001</v>
      </c>
      <c r="AK18" s="14">
        <f t="shared" si="35"/>
        <v>27.127476348711873</v>
      </c>
      <c r="AL18" s="22">
        <f t="shared" si="4"/>
        <v>222.62393730733984</v>
      </c>
      <c r="AM18" s="62">
        <f t="shared" si="5"/>
        <v>497.62393730733982</v>
      </c>
      <c r="AN18" s="62">
        <f ca="1">AVERAGE(OFFSET($AM$3,0,0,'Données projet'!$E$10+1,1))-AVERAGE(OFFSET($H$3,0,0,'Données projet'!$E$10+1,1))</f>
        <v>102.69599526553463</v>
      </c>
      <c r="AO18" s="62">
        <f t="shared" si="36"/>
        <v>424.24312155367915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375</v>
      </c>
      <c r="L19" s="13">
        <f>VLOOKUP(A19,'Données projet'!$A$35:$I$55,9,0)</f>
        <v>45</v>
      </c>
      <c r="M19" s="13">
        <f t="array" ref="M19">INDEX(L:L,MIN(IF(ISNUMBER(L19:L215),ROW(L19:L215),"")))</f>
        <v>45</v>
      </c>
      <c r="N19" s="14">
        <f>IF('Données projet'!$A$36&gt;35,N18+M19-V18,IF(A19&lt;'Données projet'!$A$36,$K$205^A19,IF(A19='Données projet'!$A$36,'Données projet'!$B$36,N18+M19-V18)))</f>
        <v>375</v>
      </c>
      <c r="O19" s="14">
        <f>N19*VLOOKUP('Données projet'!$B$9,Paramètres!$A$1:$I$89,3,0)*VLOOKUP('Données projet'!$B$9,Paramètres!$A$1:$I$89,5,0)</f>
        <v>190.71</v>
      </c>
      <c r="P19" s="14">
        <f t="shared" si="33"/>
        <v>47.696889679179385</v>
      </c>
      <c r="Q19" s="22">
        <f t="shared" si="2"/>
        <v>415.22533285790405</v>
      </c>
      <c r="R19" s="62">
        <f t="shared" si="0"/>
        <v>691.44755508012622</v>
      </c>
      <c r="S19" s="62">
        <f ca="1">AVERAGE(OFFSET($R$3,0,0,'Données projet'!$E$9+1,1))-AVERAGE(OFFSET($H$3,0,0,'Données projet'!$E$9+1,1))</f>
        <v>127.42958240140138</v>
      </c>
      <c r="T19" s="62">
        <f t="shared" si="34"/>
        <v>434.78088841345954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375</v>
      </c>
      <c r="W19" s="17">
        <f>IF(ISNA(VLOOKUP(A19,'Données projet'!$A$35:$I$55,5,0)),0%,VLOOKUP(A19,'Données projet'!$A$35:$I$55,5,0)*VLOOKUP('Données projet'!$B$9,Paramètres!$A$1:$I$89,7,0))</f>
        <v>0.46199999999999997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0.11</v>
      </c>
      <c r="Z19" s="23">
        <f>EXP(-LN(2)/35)*Z18+(1-EXP(-LN(2)/35))/(LN(2)/35)*V19*W19*VLOOKUP('Données projet'!$B$9,Paramètres!$A$1:$I$89,3,0)*0.475*44/12</f>
        <v>97.400806309296755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19.793401967283295</v>
      </c>
      <c r="AC19" s="24">
        <f t="shared" si="3"/>
        <v>117.19420827658004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249</v>
      </c>
      <c r="AG19" s="13">
        <f>VLOOKUP(A19,'Données projet'!$A$61:$I$81,9,0)</f>
        <v>51</v>
      </c>
      <c r="AH19" s="13">
        <f t="array" ref="AH19">INDEX(AG:AG,MIN(IF(ISNUMBER(AG19:AG215),ROW(AG19:AG215),"")))</f>
        <v>51</v>
      </c>
      <c r="AI19" s="14">
        <f>IF('Données projet'!$A$62&gt;35,AI18+AH19-AQ18,IF(A19&lt;'Données projet'!$A$62,$AF$205^A19,IF(A19='Données projet'!$A$62,'Données projet'!$B$62,AI18+AH19-AQ18)))</f>
        <v>249</v>
      </c>
      <c r="AJ19" s="14">
        <f>AI19*VLOOKUP('Données projet'!$B$10,Paramètres!$A$1:$I$89,3,0)*VLOOKUP('Données projet'!$B$10,Paramètres!$A$1:$I$89,5,0)</f>
        <v>126.63144000000001</v>
      </c>
      <c r="AK19" s="14">
        <f t="shared" si="35"/>
        <v>33.216798691856866</v>
      </c>
      <c r="AL19" s="22">
        <f t="shared" si="4"/>
        <v>278.40234905498409</v>
      </c>
      <c r="AM19" s="62">
        <f t="shared" si="5"/>
        <v>554.62457127720631</v>
      </c>
      <c r="AN19" s="62">
        <f ca="1">AVERAGE(OFFSET($AM$3,0,0,'Données projet'!$E$10+1,1))-AVERAGE(OFFSET($H$3,0,0,'Données projet'!$E$10+1,1))</f>
        <v>102.69599526553463</v>
      </c>
      <c r="AO19" s="62">
        <f t="shared" si="36"/>
        <v>424.24312155367915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127.42958240140138</v>
      </c>
      <c r="T20" s="62">
        <f t="shared" si="34"/>
        <v>434.78088841345954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95.490835906197177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13.996048753817169</v>
      </c>
      <c r="AC20" s="24">
        <f t="shared" si="3"/>
        <v>109.48688466001434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304</v>
      </c>
      <c r="AG20" s="13">
        <f>VLOOKUP(A20,'Données projet'!$A$61:$I$81,9,0)</f>
        <v>55</v>
      </c>
      <c r="AH20" s="13">
        <f t="array" ref="AH20">INDEX(AG:AG,MIN(IF(ISNUMBER(AG20:AG216),ROW(AG20:AG216),"")))</f>
        <v>55</v>
      </c>
      <c r="AI20" s="14">
        <f>IF('Données projet'!$A$62&gt;35,AI19+AH20-AQ19,IF(A20&lt;'Données projet'!$A$62,$AF$205^A20,IF(A20='Données projet'!$A$62,'Données projet'!$B$62,AI19+AH20-AQ19)))</f>
        <v>304</v>
      </c>
      <c r="AJ20" s="14">
        <f>AI20*VLOOKUP('Données projet'!$B$10,Paramètres!$A$1:$I$89,3,0)*VLOOKUP('Données projet'!$B$10,Paramètres!$A$1:$I$89,5,0)</f>
        <v>154.60223999999999</v>
      </c>
      <c r="AK20" s="14">
        <f t="shared" si="35"/>
        <v>39.622614571465895</v>
      </c>
      <c r="AL20" s="22">
        <f t="shared" si="4"/>
        <v>338.2749550453031</v>
      </c>
      <c r="AM20" s="62">
        <f t="shared" si="5"/>
        <v>615.7193994897475</v>
      </c>
      <c r="AN20" s="62">
        <f ca="1">AVERAGE(OFFSET($AM$3,0,0,'Données projet'!$E$10+1,1))-AVERAGE(OFFSET($H$3,0,0,'Données projet'!$E$10+1,1))</f>
        <v>102.69599526553463</v>
      </c>
      <c r="AO20" s="62">
        <f t="shared" si="36"/>
        <v>424.24312155367915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127.42958240140138</v>
      </c>
      <c r="T21" s="62">
        <f t="shared" si="34"/>
        <v>434.78088841345954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93.618318857735474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9.8967009836416491</v>
      </c>
      <c r="AC21" s="24">
        <f t="shared" si="3"/>
        <v>103.51501984137712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363</v>
      </c>
      <c r="AG21" s="13">
        <f>VLOOKUP(A21,'Données projet'!$A$61:$I$81,9,0)</f>
        <v>59</v>
      </c>
      <c r="AH21" s="13">
        <f t="array" ref="AH21">INDEX(AG:AG,MIN(IF(ISNUMBER(AG21:AG217),ROW(AG21:AG217),"")))</f>
        <v>59</v>
      </c>
      <c r="AI21" s="14">
        <f>IF('Données projet'!$A$62&gt;35,AI20+AH21-AQ20,IF(A21&lt;'Données projet'!$A$62,$AF$205^A21,IF(A21='Données projet'!$A$62,'Données projet'!$B$62,AI20+AH21-AQ20)))</f>
        <v>363</v>
      </c>
      <c r="AJ21" s="14">
        <f>AI21*VLOOKUP('Données projet'!$B$10,Paramètres!$A$1:$I$89,3,0)*VLOOKUP('Données projet'!$B$10,Paramètres!$A$1:$I$89,5,0)</f>
        <v>184.60728000000003</v>
      </c>
      <c r="AK21" s="14">
        <f t="shared" si="35"/>
        <v>46.345708451873151</v>
      </c>
      <c r="AL21" s="22">
        <f t="shared" si="4"/>
        <v>402.24312155367915</v>
      </c>
      <c r="AM21" s="62">
        <f t="shared" si="5"/>
        <v>680.90978822034583</v>
      </c>
      <c r="AN21" s="62">
        <f ca="1">AVERAGE(OFFSET($AM$3,0,0,'Données projet'!$E$10+1,1))-AVERAGE(OFFSET($H$3,0,0,'Données projet'!$E$10+1,1))</f>
        <v>102.69599526553463</v>
      </c>
      <c r="AO21" s="62">
        <f t="shared" si="36"/>
        <v>424.24312155367915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363</v>
      </c>
      <c r="AR21" s="17">
        <f>IF(ISNA(VLOOKUP(A21,'Données projet'!$A$61:$I$81,5,0)),0%,VLOOKUP(A21,'Données projet'!$A$61:$I$81,5,0)*VLOOKUP('Données projet'!$B$10,Paramètres!$A$1:$I$89,7,0))</f>
        <v>0.46199999999999997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0.11</v>
      </c>
      <c r="AU21" s="23">
        <f>EXP(-LN(2)/35)*AU20+(1-EXP(-LN(2)/35))/(LN(2)/35)*AQ21*AR21*VLOOKUP('Données projet'!$B$10,Paramètres!$A$1:$I$89,3,0)*0.475*44/12</f>
        <v>94.283980507399278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19.160013104330226</v>
      </c>
      <c r="AX21" s="23">
        <f t="shared" si="6"/>
        <v>113.4439936117295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127.42958240140138</v>
      </c>
      <c r="T22" s="62">
        <f t="shared" si="34"/>
        <v>434.78088841345954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91.782520726471475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6.9980243769085853</v>
      </c>
      <c r="AC22" s="24">
        <f t="shared" si="3"/>
        <v>98.780545103380064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102.69599526553463</v>
      </c>
      <c r="AO22" s="62">
        <f t="shared" si="36"/>
        <v>424.24312155367915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92.435129157198887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13.548175193695016</v>
      </c>
      <c r="AX22" s="23">
        <f t="shared" si="6"/>
        <v>105.9833043508939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127.42958240140138</v>
      </c>
      <c r="T23" s="62">
        <f t="shared" si="34"/>
        <v>434.78088841345954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89.982721476835266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4.9483504918208245</v>
      </c>
      <c r="AC23" s="24">
        <f t="shared" si="3"/>
        <v>94.931071968656084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102.69599526553463</v>
      </c>
      <c r="AO23" s="62">
        <f t="shared" si="36"/>
        <v>424.24312155367915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90.622532654287951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9.5800065521651128</v>
      </c>
      <c r="AX23" s="23">
        <f t="shared" si="6"/>
        <v>100.20253920645307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127.42958240140138</v>
      </c>
      <c r="T24" s="62">
        <f t="shared" si="34"/>
        <v>434.78088841345954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88.218215192715277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3.4990121884542926</v>
      </c>
      <c r="AC24" s="24">
        <f t="shared" si="3"/>
        <v>91.717227381169565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102.69599526553463</v>
      </c>
      <c r="AO24" s="62">
        <f t="shared" si="36"/>
        <v>424.24312155367915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88.8454800632244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6.7740875968475081</v>
      </c>
      <c r="AX24" s="23">
        <f t="shared" si="6"/>
        <v>95.619567660071908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127.42958240140138</v>
      </c>
      <c r="T25" s="62">
        <f t="shared" si="34"/>
        <v>434.78088841345954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86.488309800584318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2.4741752459104123</v>
      </c>
      <c r="AC25" s="24">
        <f t="shared" si="3"/>
        <v>88.962485046494734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102.69599526553463</v>
      </c>
      <c r="AO25" s="62">
        <f t="shared" si="36"/>
        <v>424.24312155367915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87.103274389576555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4.7900032760825564</v>
      </c>
      <c r="AX25" s="23">
        <f t="shared" si="6"/>
        <v>91.893277665659113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127.42958240140138</v>
      </c>
      <c r="T26" s="62">
        <f t="shared" si="34"/>
        <v>434.78088841345954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84.792326798054944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1.7495060942271463</v>
      </c>
      <c r="AC26" s="24">
        <f t="shared" si="3"/>
        <v>86.541832892282088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102.69599526553463</v>
      </c>
      <c r="AO26" s="62">
        <f t="shared" si="36"/>
        <v>424.24312155367915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85.395232306548408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3.387043798423754</v>
      </c>
      <c r="AX26" s="23">
        <f t="shared" si="6"/>
        <v>88.782276104972169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127.42958240140138</v>
      </c>
      <c r="T27" s="62">
        <f t="shared" si="34"/>
        <v>434.78088841345954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83.129600987757684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1.2370876229552061</v>
      </c>
      <c r="AC27" s="24">
        <f t="shared" si="3"/>
        <v>84.366688610712885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102.69599526553463</v>
      </c>
      <c r="AO27" s="62">
        <f t="shared" si="36"/>
        <v>424.24312155367915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83.720683886965645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2.3950016380412782</v>
      </c>
      <c r="AX27" s="23">
        <f t="shared" si="6"/>
        <v>86.115685525006924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127.42958240140138</v>
      </c>
      <c r="T28" s="62">
        <f t="shared" si="34"/>
        <v>434.78088841345954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81.499480216437746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0.87475304711357316</v>
      </c>
      <c r="AC28" s="24">
        <f t="shared" si="3"/>
        <v>82.374233263551318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102.69599526553463</v>
      </c>
      <c r="AO28" s="62">
        <f t="shared" si="36"/>
        <v>424.24312155367915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82.078972340517211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1.693521899211877</v>
      </c>
      <c r="AX28" s="23">
        <f t="shared" si="6"/>
        <v>83.772494239729085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127.42958240140138</v>
      </c>
      <c r="T29" s="62">
        <f t="shared" si="34"/>
        <v>434.78088841345954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79.901325119167907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0.61854381147760307</v>
      </c>
      <c r="AC29" s="24">
        <f t="shared" si="3"/>
        <v>80.519868930645515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102.69599526553463</v>
      </c>
      <c r="AO29" s="62">
        <f t="shared" si="36"/>
        <v>424.24312155367915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80.469453756149463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1.1975008190206391</v>
      </c>
      <c r="AX29" s="23">
        <f t="shared" si="6"/>
        <v>81.666954575170095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127.42958240140138</v>
      </c>
      <c r="T30" s="62">
        <f t="shared" si="34"/>
        <v>434.78088841345954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78.33450886857716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0.43737652355678658</v>
      </c>
      <c r="AC30" s="24">
        <f t="shared" si="3"/>
        <v>78.771885392133953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102.69599526553463</v>
      </c>
      <c r="AO30" s="62">
        <f t="shared" si="36"/>
        <v>424.24312155367915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78.891496849511768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0.84676094960593851</v>
      </c>
      <c r="AX30" s="23">
        <f t="shared" si="6"/>
        <v>79.738257799117704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127.42958240140138</v>
      </c>
      <c r="T31" s="62">
        <f t="shared" si="34"/>
        <v>434.78088841345954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76.798416928996957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0.30927190573880153</v>
      </c>
      <c r="AC31" s="24">
        <f t="shared" si="3"/>
        <v>77.107688834735754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102.69599526553463</v>
      </c>
      <c r="AO31" s="62">
        <f t="shared" si="36"/>
        <v>424.24312155367915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77.344482715354559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0.59875040951031955</v>
      </c>
      <c r="AX31" s="23">
        <f t="shared" si="6"/>
        <v>77.943233124864875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127.42958240140138</v>
      </c>
      <c r="T32" s="62">
        <f t="shared" si="34"/>
        <v>434.78088841345954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75.292446815428349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0.21868826177839329</v>
      </c>
      <c r="AC32" s="24">
        <f t="shared" si="3"/>
        <v>75.511135077206745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102.69599526553463</v>
      </c>
      <c r="AO32" s="62">
        <f t="shared" si="36"/>
        <v>424.24312155367915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75.827804584782726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0.42338047480296925</v>
      </c>
      <c r="AX32" s="23">
        <f t="shared" si="6"/>
        <v>76.251185059585694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127.42958240140138</v>
      </c>
      <c r="T33" s="62">
        <f t="shared" si="34"/>
        <v>434.78088841345954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73.816007857235746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0.15463595286940077</v>
      </c>
      <c r="AC33" s="24">
        <f t="shared" si="3"/>
        <v>73.970643810105145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102.69599526553463</v>
      </c>
      <c r="AO33" s="62">
        <f t="shared" si="36"/>
        <v>424.24312155367915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74.340867587269088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0.29937520475515977</v>
      </c>
      <c r="AX33" s="23">
        <f t="shared" si="6"/>
        <v>74.640242792024253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127.42958240140138</v>
      </c>
      <c r="T34" s="62">
        <f t="shared" si="34"/>
        <v>434.78088841345954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72.368520966474463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0.10934413088919664</v>
      </c>
      <c r="AC34" s="24">
        <f t="shared" si="3"/>
        <v>72.477865097363662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102.69599526553463</v>
      </c>
      <c r="AO34" s="62">
        <f t="shared" si="36"/>
        <v>424.24312155367915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72.88308851733467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0.21169023740148463</v>
      </c>
      <c r="AX34" s="23">
        <f t="shared" si="6"/>
        <v>73.094778754736154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127.42958240140138</v>
      </c>
      <c r="T35" s="62">
        <f t="shared" si="34"/>
        <v>434.78088841345954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70.949418410761183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7.7317976434700383E-2</v>
      </c>
      <c r="AC35" s="24">
        <f t="shared" si="3"/>
        <v>71.026736387195882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102.69599526553463</v>
      </c>
      <c r="AO35" s="62">
        <f t="shared" si="36"/>
        <v>424.24312155367915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71.453895605804234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0.14968760237757989</v>
      </c>
      <c r="AX35" s="23">
        <f t="shared" si="6"/>
        <v>71.603583208181817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127.42958240140138</v>
      </c>
      <c r="T36" s="62">
        <f t="shared" si="34"/>
        <v>434.78088841345954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69.558143590598348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5.4672065444598322E-2</v>
      </c>
      <c r="AC36" s="24">
        <f t="shared" si="3"/>
        <v>69.61281565604294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102.69599526553463</v>
      </c>
      <c r="AO36" s="62">
        <f t="shared" si="36"/>
        <v>424.24312155367915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70.052728295547311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0.10584511870074231</v>
      </c>
      <c r="AX36" s="23">
        <f t="shared" si="6"/>
        <v>70.158573414248053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127.42958240140138</v>
      </c>
      <c r="T37" s="62">
        <f t="shared" si="34"/>
        <v>434.78088841345954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68.194150821065051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3.8658988217350192E-2</v>
      </c>
      <c r="AC37" s="24">
        <f t="shared" si="3"/>
        <v>68.232809809282401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102.69599526553463</v>
      </c>
      <c r="AO37" s="62">
        <f t="shared" si="36"/>
        <v>424.24312155367915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68.67903702161685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7.4843801188789943E-2</v>
      </c>
      <c r="AX37" s="23">
        <f t="shared" si="6"/>
        <v>68.753880822805641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127.42958240140138</v>
      </c>
      <c r="T38" s="62">
        <f t="shared" si="34"/>
        <v>434.78088841345954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66.85690511778887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2.7336032722299161E-2</v>
      </c>
      <c r="AC38" s="24">
        <f t="shared" si="3"/>
        <v>66.884241150511173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102.69599526553463</v>
      </c>
      <c r="AO38" s="62">
        <f t="shared" si="36"/>
        <v>424.24312155367915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67.332282995699231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5.2922559350371157E-2</v>
      </c>
      <c r="AX38" s="23">
        <f t="shared" si="6"/>
        <v>67.385205555049609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127.42958240140138</v>
      </c>
      <c r="T39" s="62">
        <f t="shared" si="34"/>
        <v>434.78088841345954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65.545881987114598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1.9329494108675096E-2</v>
      </c>
      <c r="AC39" s="24">
        <f t="shared" si="3"/>
        <v>65.565211481223272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102.69599526553463</v>
      </c>
      <c r="AO39" s="62">
        <f t="shared" si="36"/>
        <v>424.24312155367915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66.011937994791012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3.7421900594394972E-2</v>
      </c>
      <c r="AX39" s="23">
        <f t="shared" si="6"/>
        <v>66.049359895385408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127.42958240140138</v>
      </c>
      <c r="T40" s="62">
        <f t="shared" si="34"/>
        <v>434.78088841345954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64.260567220387685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1.3668016361149581E-2</v>
      </c>
      <c r="AC40" s="24">
        <f t="shared" si="3"/>
        <v>64.274235236748837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102.69599526553463</v>
      </c>
      <c r="AO40" s="62">
        <f t="shared" si="36"/>
        <v>424.24312155367915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64.717484154019672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2.6461279675185578E-2</v>
      </c>
      <c r="AX40" s="23">
        <f t="shared" si="6"/>
        <v>64.743945433694861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127.42958240140138</v>
      </c>
      <c r="T41" s="62">
        <f t="shared" si="34"/>
        <v>434.78088841345954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63.000456692271698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9.6647470543375479E-3</v>
      </c>
      <c r="AC41" s="24">
        <f t="shared" si="3"/>
        <v>63.010121439326035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102.69599526553463</v>
      </c>
      <c r="AO41" s="62">
        <f t="shared" si="36"/>
        <v>424.24312155367915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63.448413763526972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1.8710950297197486E-2</v>
      </c>
      <c r="AX41" s="23">
        <f t="shared" si="6"/>
        <v>63.46712471382417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127.42958240140138</v>
      </c>
      <c r="T42" s="62">
        <f t="shared" si="34"/>
        <v>434.78088841345954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61.765056163020532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6.8340081805747903E-3</v>
      </c>
      <c r="AC42" s="24">
        <f t="shared" si="3"/>
        <v>61.771890171201107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102.69599526553463</v>
      </c>
      <c r="AO42" s="62">
        <f t="shared" si="36"/>
        <v>424.24312155367915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62.204229069335327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1.3230639837592789E-2</v>
      </c>
      <c r="AX42" s="23">
        <f t="shared" si="6"/>
        <v>62.217459709172921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127.42958240140138</v>
      </c>
      <c r="T43" s="62">
        <f t="shared" si="34"/>
        <v>434.78088841345954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60.55388108462806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4.832373527168774E-3</v>
      </c>
      <c r="AC43" s="24">
        <f t="shared" si="3"/>
        <v>60.558713458155232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102.69599526553463</v>
      </c>
      <c r="AO43" s="62">
        <f t="shared" si="36"/>
        <v>424.24312155367915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60.984442078119045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9.3554751485987429E-3</v>
      </c>
      <c r="AX43" s="23">
        <f t="shared" si="6"/>
        <v>60.99379755326764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127.42958240140138</v>
      </c>
      <c r="T44" s="62">
        <f t="shared" si="34"/>
        <v>434.78088841345954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59.366456410779016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3.4170040902873951E-3</v>
      </c>
      <c r="AC44" s="24">
        <f t="shared" si="3"/>
        <v>59.369873414869303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102.69599526553463</v>
      </c>
      <c r="AO44" s="62">
        <f t="shared" si="36"/>
        <v>424.24312155367915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59.788574365803917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6.6153199187963946E-3</v>
      </c>
      <c r="AX44" s="23">
        <f t="shared" si="6"/>
        <v>59.795189685722711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127.42958240140138</v>
      </c>
      <c r="T45" s="62">
        <f t="shared" si="34"/>
        <v>434.78088841345954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58.202316410526613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2.416186763584387E-3</v>
      </c>
      <c r="AC45" s="24">
        <f t="shared" si="3"/>
        <v>58.204732597290196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102.69599526553463</v>
      </c>
      <c r="AO45" s="62">
        <f t="shared" si="36"/>
        <v>424.24312155367915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58.616156889920006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4.6777375742993715E-3</v>
      </c>
      <c r="AX45" s="23">
        <f t="shared" si="6"/>
        <v>58.620834627494304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127.42958240140138</v>
      </c>
      <c r="T46" s="62">
        <f t="shared" si="34"/>
        <v>434.78088841345954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57.061004485623869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1.7085020451436976E-3</v>
      </c>
      <c r="AC46" s="24">
        <f t="shared" si="3"/>
        <v>57.062712987669009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102.69599526553463</v>
      </c>
      <c r="AO46" s="62">
        <f t="shared" si="36"/>
        <v>424.24312155367915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57.466729805634131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3.3076599593981973E-3</v>
      </c>
      <c r="AX46" s="23">
        <f t="shared" si="6"/>
        <v>57.470037465593528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127.42958240140138</v>
      </c>
      <c r="T47" s="62">
        <f t="shared" si="34"/>
        <v>434.78088841345954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55.94207299143693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1.2080933817921935E-3</v>
      </c>
      <c r="AC47" s="24">
        <f t="shared" si="3"/>
        <v>55.943281084818722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102.69599526553463</v>
      </c>
      <c r="AO47" s="62">
        <f t="shared" si="36"/>
        <v>424.24312155367915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56.339842285389807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2.3388687871496857E-3</v>
      </c>
      <c r="AX47" s="23">
        <f t="shared" si="6"/>
        <v>56.342181154176956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127.42958240140138</v>
      </c>
      <c r="T48" s="62">
        <f t="shared" si="34"/>
        <v>434.78088841345954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54.845083061370175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8.5425102257184879E-4</v>
      </c>
      <c r="AC48" s="24">
        <f t="shared" si="3"/>
        <v>54.845937312392749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102.69599526553463</v>
      </c>
      <c r="AO48" s="62">
        <f t="shared" si="36"/>
        <v>424.24312155367915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55.235052342083954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1.6538299796990986E-3</v>
      </c>
      <c r="AX48" s="23">
        <f t="shared" si="6"/>
        <v>55.236706172063656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127.42958240140138</v>
      </c>
      <c r="T49" s="62">
        <f t="shared" si="34"/>
        <v>434.78088841345954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53.769604434734241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6.0404669089609675E-4</v>
      </c>
      <c r="AC49" s="24">
        <f t="shared" si="3"/>
        <v>53.770208481425136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102.69599526553463</v>
      </c>
      <c r="AO49" s="62">
        <f t="shared" si="36"/>
        <v>424.24312155367915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54.151926655711002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1.1694343935748429E-3</v>
      </c>
      <c r="AX49" s="23">
        <f t="shared" si="6"/>
        <v>54.153096090104576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127.42958240140138</v>
      </c>
      <c r="T50" s="62">
        <f t="shared" si="34"/>
        <v>434.78088841345954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52.715215287989452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4.2712551128592439E-4</v>
      </c>
      <c r="AC50" s="24">
        <f t="shared" si="3"/>
        <v>52.715642413500738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102.69599526553463</v>
      </c>
      <c r="AO50" s="62">
        <f t="shared" si="36"/>
        <v>424.24312155367915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53.090040403406384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8.2691498984954932E-4</v>
      </c>
      <c r="AX50" s="23">
        <f t="shared" si="6"/>
        <v>53.090867318396235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127.42958240140138</v>
      </c>
      <c r="T51" s="62">
        <f t="shared" si="34"/>
        <v>434.78088841345954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51.681502069298446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3.0202334544804837E-4</v>
      </c>
      <c r="AC51" s="24">
        <f t="shared" si="3"/>
        <v>51.681804092643894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102.69599526553463</v>
      </c>
      <c r="AO51" s="62">
        <f t="shared" si="36"/>
        <v>424.24312155367915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52.048977092822803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5.8471719678742143E-4</v>
      </c>
      <c r="AX51" s="23">
        <f t="shared" si="6"/>
        <v>52.04956181001959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127.42958240140138</v>
      </c>
      <c r="T52" s="62">
        <f t="shared" si="34"/>
        <v>434.78088841345954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50.668059336323168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2.135627556429622E-4</v>
      </c>
      <c r="AC52" s="24">
        <f t="shared" si="3"/>
        <v>50.668272899078808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102.69599526553463</v>
      </c>
      <c r="AO52" s="62">
        <f t="shared" si="36"/>
        <v>424.24312155367915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51.028328398773844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4.1345749492477466E-4</v>
      </c>
      <c r="AX52" s="23">
        <f t="shared" si="6"/>
        <v>51.028741856268766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127.42958240140138</v>
      </c>
      <c r="T53" s="62">
        <f t="shared" si="34"/>
        <v>434.78088841345954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49.674489597202502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1.5101167272402419E-4</v>
      </c>
      <c r="AC53" s="24">
        <f t="shared" si="3"/>
        <v>49.674640608875229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102.69599526553463</v>
      </c>
      <c r="AO53" s="62">
        <f t="shared" si="36"/>
        <v>424.24312155367915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50.027694003080953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2.9235859839371072E-4</v>
      </c>
      <c r="AX53" s="23">
        <f t="shared" si="6"/>
        <v>50.027986361679346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127.42958240140138</v>
      </c>
      <c r="T54" s="62">
        <f t="shared" si="34"/>
        <v>434.78088841345954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48.700403154648292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1.067813778214811E-4</v>
      </c>
      <c r="AC54" s="24">
        <f t="shared" si="3"/>
        <v>48.700509936026116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102.69599526553463</v>
      </c>
      <c r="AO54" s="62">
        <f t="shared" si="36"/>
        <v>424.24312155367915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49.046681437560885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2.0672874746238733E-4</v>
      </c>
      <c r="AX54" s="23">
        <f t="shared" si="6"/>
        <v>49.046888166308349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127.42958240140138</v>
      </c>
      <c r="T55" s="62">
        <f t="shared" si="34"/>
        <v>434.78088841345954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47.745417953098503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7.5505836362012093E-5</v>
      </c>
      <c r="AC55" s="24">
        <f t="shared" si="3"/>
        <v>47.745493458934867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102.69599526553463</v>
      </c>
      <c r="AO55" s="62">
        <f t="shared" si="36"/>
        <v>424.24312155367915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48.084905930092077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1.4617929919685536E-4</v>
      </c>
      <c r="AX55" s="23">
        <f t="shared" si="6"/>
        <v>48.085052109391277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127.42958240140138</v>
      </c>
      <c r="T56" s="62">
        <f t="shared" si="34"/>
        <v>434.78088841345954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46.809159428867652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5.3390688910740549E-5</v>
      </c>
      <c r="AC56" s="24">
        <f t="shared" si="3"/>
        <v>46.809212819556564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102.69599526553463</v>
      </c>
      <c r="AO56" s="62">
        <f t="shared" si="36"/>
        <v>424.24312155367915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47.141990253699603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1.0336437373119367E-4</v>
      </c>
      <c r="AX56" s="23">
        <f t="shared" si="6"/>
        <v>47.142093618073332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127.42958240140138</v>
      </c>
      <c r="T57" s="62">
        <f t="shared" si="34"/>
        <v>434.78088841345954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45.891260363235652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3.7752918181006047E-5</v>
      </c>
      <c r="AC57" s="24">
        <f t="shared" si="3"/>
        <v>45.891298116153834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102.69599526553463</v>
      </c>
      <c r="AO57" s="62">
        <f t="shared" si="36"/>
        <v>424.24312155367915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46.217564578599408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7.3089649598427679E-5</v>
      </c>
      <c r="AX57" s="23">
        <f t="shared" si="6"/>
        <v>46.217637668249004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127.42958240140138</v>
      </c>
      <c r="T58" s="62">
        <f t="shared" si="34"/>
        <v>434.78088841345954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44.991360738417548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2.6695344455370275E-5</v>
      </c>
      <c r="AC58" s="24">
        <f t="shared" si="3"/>
        <v>44.991387433762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102.69599526553463</v>
      </c>
      <c r="AO58" s="62">
        <f t="shared" si="36"/>
        <v>424.24312155367915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45.31126632714394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5.1682186865596833E-5</v>
      </c>
      <c r="AX58" s="23">
        <f t="shared" si="6"/>
        <v>45.311318009330805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127.42958240140138</v>
      </c>
      <c r="T59" s="62">
        <f t="shared" si="34"/>
        <v>434.78088841345954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44.109107596357553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1.8876459090503023E-5</v>
      </c>
      <c r="AC59" s="24">
        <f t="shared" si="3"/>
        <v>44.109126472816641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102.69599526553463</v>
      </c>
      <c r="AO59" s="62">
        <f t="shared" si="36"/>
        <v>424.24312155367915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44.422740031612165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3.654482479921384E-5</v>
      </c>
      <c r="AX59" s="23">
        <f t="shared" si="6"/>
        <v>44.422776576436966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127.42958240140138</v>
      </c>
      <c r="T60" s="62">
        <f t="shared" si="34"/>
        <v>434.78088841345954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43.244154900292074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1.3347672227685137E-5</v>
      </c>
      <c r="AC60" s="24">
        <f t="shared" si="3"/>
        <v>43.244168247964303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102.69599526553463</v>
      </c>
      <c r="AO60" s="62">
        <f t="shared" si="36"/>
        <v>424.24312155367915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43.551637194788242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2.5841093432798416E-5</v>
      </c>
      <c r="AX60" s="23">
        <f t="shared" si="6"/>
        <v>43.551663035881674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127.42958240140138</v>
      </c>
      <c r="T61" s="62">
        <f t="shared" si="34"/>
        <v>434.78088841345954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42.396163399027387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9.4382295452515116E-6</v>
      </c>
      <c r="AC61" s="24">
        <f t="shared" si="3"/>
        <v>42.396172837256934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102.69599526553463</v>
      </c>
      <c r="AO61" s="62">
        <f t="shared" si="36"/>
        <v>424.24312155367915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42.697616153274168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1.827241239960692E-5</v>
      </c>
      <c r="AX61" s="23">
        <f t="shared" si="6"/>
        <v>42.697634425686566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127.42958240140138</v>
      </c>
      <c r="T62" s="62">
        <f t="shared" si="34"/>
        <v>434.78088841345954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41.564800493878757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6.6738361138425686E-6</v>
      </c>
      <c r="AC62" s="24">
        <f t="shared" si="3"/>
        <v>41.564807167714868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102.69599526553463</v>
      </c>
      <c r="AO62" s="62">
        <f t="shared" si="36"/>
        <v>424.24312155367915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41.860341943482787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1.2920546716399208E-5</v>
      </c>
      <c r="AX62" s="23">
        <f t="shared" si="6"/>
        <v>41.860354864029503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127.42958240140138</v>
      </c>
      <c r="T63" s="62">
        <f t="shared" si="34"/>
        <v>434.78088841345954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40.749740108218788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4.7191147726257558E-6</v>
      </c>
      <c r="AC63" s="24">
        <f t="shared" si="3"/>
        <v>40.749744827333558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102.69599526553463</v>
      </c>
      <c r="AO63" s="62">
        <f t="shared" si="36"/>
        <v>424.24312155367915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41.03948617025857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9.1362061998034599E-6</v>
      </c>
      <c r="AX63" s="23">
        <f t="shared" si="6"/>
        <v>41.039495306464772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127.42958240140138</v>
      </c>
      <c r="T64" s="62">
        <f t="shared" si="34"/>
        <v>434.78088841345954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39.950662559583868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3.3369180569212843E-6</v>
      </c>
      <c r="AC64" s="24">
        <f t="shared" si="3"/>
        <v>39.950665896501924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102.69599526553463</v>
      </c>
      <c r="AO64" s="62">
        <f t="shared" si="36"/>
        <v>424.24312155367915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40.234726878074696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6.4602733581996041E-6</v>
      </c>
      <c r="AX64" s="23">
        <f t="shared" si="6"/>
        <v>40.234733338348057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127.42958240140138</v>
      </c>
      <c r="T65" s="62">
        <f t="shared" si="34"/>
        <v>434.78088841345954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39.167254434288502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2.3595573863128779E-6</v>
      </c>
      <c r="AC65" s="24">
        <f t="shared" si="3"/>
        <v>39.167256793845887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102.69599526553463</v>
      </c>
      <c r="AO65" s="62">
        <f t="shared" si="36"/>
        <v>424.24312155367915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39.445748424755848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4.5681030999017299E-6</v>
      </c>
      <c r="AX65" s="23">
        <f t="shared" si="6"/>
        <v>39.445752992858949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127.42958240140138</v>
      </c>
      <c r="T66" s="62">
        <f t="shared" si="34"/>
        <v>434.78088841345954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38.3992084644984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1.6684590284606422E-6</v>
      </c>
      <c r="AC66" s="24">
        <f t="shared" si="3"/>
        <v>38.399210132957428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102.69599526553463</v>
      </c>
      <c r="AO66" s="62">
        <f t="shared" si="36"/>
        <v>424.24312155367915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38.672241357677244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3.230136679099802E-6</v>
      </c>
      <c r="AX66" s="23">
        <f t="shared" si="6"/>
        <v>38.672244587813921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127.42958240140138</v>
      </c>
      <c r="T67" s="62">
        <f t="shared" si="34"/>
        <v>434.78088841345954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37.646223407714096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1.179778693156439E-6</v>
      </c>
      <c r="AC67" s="24">
        <f t="shared" si="3"/>
        <v>37.646224587492789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102.69599526553463</v>
      </c>
      <c r="AO67" s="62">
        <f t="shared" si="36"/>
        <v>424.24312155367915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37.913902292391327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2.284051549950865E-6</v>
      </c>
      <c r="AX67" s="23">
        <f t="shared" si="6"/>
        <v>37.913904576442874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127.42958240140138</v>
      </c>
      <c r="T68" s="62">
        <f t="shared" si="34"/>
        <v>434.78088841345954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36.908003928617802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8.3422951423032108E-7</v>
      </c>
      <c r="AC68" s="24">
        <f t="shared" ref="AC68:AC131" si="57">SUM(Z68:AB68)</f>
        <v>36.90800476284732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102.69599526553463</v>
      </c>
      <c r="AO68" s="62">
        <f t="shared" si="36"/>
        <v>424.24312155367915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37.170433793634508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1.615068339549901E-6</v>
      </c>
      <c r="AX68" s="23">
        <f t="shared" ref="AX68:AX131" si="60">SUM(AU68:AW68)</f>
        <v>37.170435408702851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127.42958240140138</v>
      </c>
      <c r="T69" s="62">
        <f t="shared" ref="T69:T132" si="88">$T$3</f>
        <v>434.78088841345954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36.184260483237161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5.8988934657821948E-7</v>
      </c>
      <c r="AC69" s="24">
        <f t="shared" si="57"/>
        <v>36.184261073126507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102.69599526553463</v>
      </c>
      <c r="AO69" s="62">
        <f t="shared" ref="AO69:AO132" si="90">$AO$3</f>
        <v>424.24312155367915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36.4415442586673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1.1420257749754325E-6</v>
      </c>
      <c r="AX69" s="23">
        <f t="shared" si="60"/>
        <v>36.441545400693073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127.42958240140138</v>
      </c>
      <c r="T70" s="62">
        <f t="shared" si="88"/>
        <v>434.78088841345954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35.47470920538052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4.1711475711516054E-7</v>
      </c>
      <c r="AC70" s="24">
        <f t="shared" si="57"/>
        <v>35.474709622495276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102.69599526553463</v>
      </c>
      <c r="AO70" s="62">
        <f t="shared" si="90"/>
        <v>424.24312155367915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35.726947802902082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8.0753416977495051E-7</v>
      </c>
      <c r="AX70" s="23">
        <f t="shared" si="60"/>
        <v>35.726948610436253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127.42958240140138</v>
      </c>
      <c r="T71" s="62">
        <f t="shared" si="88"/>
        <v>434.78088841345954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34.779071795299103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2.9494467328910974E-7</v>
      </c>
      <c r="AC71" s="24">
        <f t="shared" si="57"/>
        <v>34.77907209024378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102.69599526553463</v>
      </c>
      <c r="AO71" s="62">
        <f t="shared" si="90"/>
        <v>424.24312155367915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35.02636414777362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5.7101288748771624E-7</v>
      </c>
      <c r="AX71" s="23">
        <f t="shared" si="60"/>
        <v>35.02636471878651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127.42958240140138</v>
      </c>
      <c r="T72" s="62">
        <f t="shared" si="88"/>
        <v>434.78088841345954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34.097075410532462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2.0855737855758027E-7</v>
      </c>
      <c r="AC72" s="24">
        <f t="shared" si="57"/>
        <v>34.097075619089843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102.69599526553463</v>
      </c>
      <c r="AO72" s="62">
        <f t="shared" si="90"/>
        <v>424.24312155367915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34.339518510808389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4.0376708488747526E-7</v>
      </c>
      <c r="AX72" s="23">
        <f t="shared" si="60"/>
        <v>34.339518914575471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127.42958240140138</v>
      </c>
      <c r="T73" s="62">
        <f t="shared" si="88"/>
        <v>434.78088841345954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33.428452558894371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1.4747233664455487E-7</v>
      </c>
      <c r="AC73" s="24">
        <f t="shared" si="57"/>
        <v>33.428452706366706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102.69599526553463</v>
      </c>
      <c r="AO73" s="62">
        <f t="shared" si="90"/>
        <v>424.24312155367915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33.66614149784958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2.8550644374385812E-7</v>
      </c>
      <c r="AX73" s="23">
        <f t="shared" si="60"/>
        <v>33.666141783356025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127.42958240140138</v>
      </c>
      <c r="T74" s="62">
        <f t="shared" si="88"/>
        <v>434.78088841345954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32.772940993557235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1.0427868927879013E-7</v>
      </c>
      <c r="AC74" s="24">
        <f t="shared" si="57"/>
        <v>32.772941097835925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102.69599526553463</v>
      </c>
      <c r="AO74" s="62">
        <f t="shared" si="90"/>
        <v>424.24312155367915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33.00596899739547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2.0188354244373763E-7</v>
      </c>
      <c r="AX74" s="23">
        <f t="shared" si="60"/>
        <v>33.005969199279015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127.42958240140138</v>
      </c>
      <c r="T75" s="62">
        <f t="shared" si="88"/>
        <v>434.78088841345954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32.130283610193786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7.3736168322277435E-8</v>
      </c>
      <c r="AC75" s="24">
        <f t="shared" si="57"/>
        <v>32.130283683929953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102.69599526553463</v>
      </c>
      <c r="AO75" s="62">
        <f t="shared" si="90"/>
        <v>424.24312155367915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32.358742077009801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1.4275322187192906E-7</v>
      </c>
      <c r="AX75" s="23">
        <f t="shared" si="60"/>
        <v>32.358742219763023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127.42958240140138</v>
      </c>
      <c r="T76" s="62">
        <f t="shared" si="88"/>
        <v>434.78088841345954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31.500228346135792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5.2139344639395067E-8</v>
      </c>
      <c r="AC76" s="24">
        <f t="shared" si="57"/>
        <v>31.500228398275137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102.69599526553463</v>
      </c>
      <c r="AO76" s="62">
        <f t="shared" si="90"/>
        <v>424.24312155367915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31.72420688176345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1.0094177122186881E-7</v>
      </c>
      <c r="AX76" s="23">
        <f t="shared" si="60"/>
        <v>31.724206982705223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127.42958240140138</v>
      </c>
      <c r="T77" s="62">
        <f t="shared" si="88"/>
        <v>434.78088841345954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30.882528081510209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3.6868084161138717E-8</v>
      </c>
      <c r="AC77" s="24">
        <f t="shared" si="57"/>
        <v>30.882528118378293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102.69599526553463</v>
      </c>
      <c r="AO77" s="62">
        <f t="shared" si="90"/>
        <v>424.24312155367915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31.102114534667628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7.137661093596453E-8</v>
      </c>
      <c r="AX77" s="23">
        <f t="shared" si="60"/>
        <v>31.102114606044239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127.42958240140138</v>
      </c>
      <c r="T78" s="62">
        <f t="shared" si="88"/>
        <v>434.78088841345954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30.276940542313977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2.6069672319697534E-8</v>
      </c>
      <c r="AC78" s="24">
        <f t="shared" si="57"/>
        <v>30.276940568383647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102.69599526553463</v>
      </c>
      <c r="AO78" s="62">
        <f t="shared" si="90"/>
        <v>424.24312155367915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30.492221039059487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5.0470885610934407E-8</v>
      </c>
      <c r="AX78" s="23">
        <f t="shared" si="60"/>
        <v>30.492221089530371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127.42958240140138</v>
      </c>
      <c r="T79" s="62">
        <f t="shared" si="88"/>
        <v>434.78088841345954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29.683228205389455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1.8434042080569359E-8</v>
      </c>
      <c r="AC79" s="24">
        <f t="shared" si="57"/>
        <v>29.683228223823498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102.69599526553463</v>
      </c>
      <c r="AO79" s="62">
        <f t="shared" si="90"/>
        <v>424.24312155367915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29.894287182901923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3.5688305467982265E-8</v>
      </c>
      <c r="AX79" s="23">
        <f t="shared" si="60"/>
        <v>29.894287218590229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127.42958240140138</v>
      </c>
      <c r="T80" s="62">
        <f t="shared" si="88"/>
        <v>434.78088841345954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29.101158205263253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1.3034836159848767E-8</v>
      </c>
      <c r="AC80" s="24">
        <f t="shared" si="57"/>
        <v>29.101158218298089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102.69599526553463</v>
      </c>
      <c r="AO80" s="62">
        <f t="shared" si="90"/>
        <v>424.24312155367915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29.308078444959968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2.5235442805467203E-8</v>
      </c>
      <c r="AX80" s="23">
        <f t="shared" si="60"/>
        <v>29.308078470195412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127.42958240140138</v>
      </c>
      <c r="T81" s="62">
        <f t="shared" si="88"/>
        <v>434.78088841345954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28.530502242811885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9.2170210402846793E-9</v>
      </c>
      <c r="AC81" s="24">
        <f t="shared" si="57"/>
        <v>28.530502252028906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102.69599526553463</v>
      </c>
      <c r="AO81" s="62">
        <f t="shared" si="90"/>
        <v>424.24312155367915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28.73336490281703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1.7844152733991133E-8</v>
      </c>
      <c r="AX81" s="23">
        <f t="shared" si="60"/>
        <v>28.733364920661181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127.42958240140138</v>
      </c>
      <c r="T82" s="62">
        <f t="shared" si="88"/>
        <v>434.78088841345954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27.971036495718419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6.5174180799243834E-9</v>
      </c>
      <c r="AC82" s="24">
        <f t="shared" si="57"/>
        <v>27.971036502235837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102.69599526553463</v>
      </c>
      <c r="AO82" s="62">
        <f t="shared" si="90"/>
        <v>424.24312155367915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28.169921142694868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1.2617721402733602E-8</v>
      </c>
      <c r="AX82" s="23">
        <f t="shared" si="60"/>
        <v>28.16992115531259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127.42958240140138</v>
      </c>
      <c r="T83" s="62">
        <f t="shared" si="88"/>
        <v>434.78088841345954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27.422541530685045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4.6085105201423397E-9</v>
      </c>
      <c r="AC83" s="24">
        <f t="shared" si="57"/>
        <v>27.422541535293554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102.69599526553463</v>
      </c>
      <c r="AO83" s="62">
        <f t="shared" si="90"/>
        <v>424.24312155367915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27.617526171041941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8.9220763669955663E-9</v>
      </c>
      <c r="AX83" s="23">
        <f t="shared" si="60"/>
        <v>27.617526179964017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127.42958240140138</v>
      </c>
      <c r="T84" s="62">
        <f t="shared" si="88"/>
        <v>434.78088841345954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26.884802217367081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3.2587090399621917E-9</v>
      </c>
      <c r="AC84" s="24">
        <f t="shared" si="57"/>
        <v>26.88480222062579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102.69599526553463</v>
      </c>
      <c r="AO84" s="62">
        <f t="shared" si="90"/>
        <v>424.24312155367915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27.075963327855465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6.3088607013668009E-9</v>
      </c>
      <c r="AX84" s="23">
        <f t="shared" si="60"/>
        <v>27.075963334164324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127.42958240140138</v>
      </c>
      <c r="T85" s="62">
        <f t="shared" si="88"/>
        <v>434.78088841345954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26.357607643994687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2.3042552600711698E-9</v>
      </c>
      <c r="AC85" s="24">
        <f t="shared" si="57"/>
        <v>26.357607646298941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102.69599526553463</v>
      </c>
      <c r="AO85" s="62">
        <f t="shared" si="90"/>
        <v>424.24312155367915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26.545020201703156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4.4610381834977832E-9</v>
      </c>
      <c r="AX85" s="23">
        <f t="shared" si="60"/>
        <v>26.545020206164196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127.42958240140138</v>
      </c>
      <c r="T86" s="62">
        <f t="shared" si="88"/>
        <v>434.78088841345954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25.840751034649188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1.6293545199810959E-9</v>
      </c>
      <c r="AC86" s="24">
        <f t="shared" si="57"/>
        <v>25.840751036278544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102.69599526553463</v>
      </c>
      <c r="AO86" s="62">
        <f t="shared" si="90"/>
        <v>424.24312155367915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26.024488546411366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3.1544303506834004E-9</v>
      </c>
      <c r="AX86" s="23">
        <f t="shared" si="60"/>
        <v>26.024488549565795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127.42958240140138</v>
      </c>
      <c r="T87" s="62">
        <f t="shared" si="88"/>
        <v>434.78088841345954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25.334029668161548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1.1521276300355849E-9</v>
      </c>
      <c r="AC87" s="24">
        <f t="shared" si="57"/>
        <v>25.334029669313676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102.69599526553463</v>
      </c>
      <c r="AO87" s="62">
        <f t="shared" si="90"/>
        <v>424.24312155367915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25.514164199386887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2.2305190917488916E-9</v>
      </c>
      <c r="AX87" s="23">
        <f t="shared" si="60"/>
        <v>25.514164201617405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127.42958240140138</v>
      </c>
      <c r="T88" s="62">
        <f t="shared" si="88"/>
        <v>434.78088841345954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24.837244798601215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8.1467725999054793E-10</v>
      </c>
      <c r="AC88" s="24">
        <f t="shared" si="57"/>
        <v>24.837244799415892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102.69599526553463</v>
      </c>
      <c r="AO88" s="62">
        <f t="shared" si="90"/>
        <v>424.24312155367915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25.013847001540441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1.5772151753417002E-9</v>
      </c>
      <c r="AX88" s="23">
        <f t="shared" si="60"/>
        <v>25.013847003117657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127.42958240140138</v>
      </c>
      <c r="T89" s="62">
        <f t="shared" si="88"/>
        <v>434.78088841345954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24.350201577324111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5.7606381501779246E-10</v>
      </c>
      <c r="AC89" s="24">
        <f t="shared" si="57"/>
        <v>24.350201577900176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102.69599526553463</v>
      </c>
      <c r="AO89" s="62">
        <f t="shared" si="90"/>
        <v>424.24312155367915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24.523340718780407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1.1152595458744458E-9</v>
      </c>
      <c r="AX89" s="23">
        <f t="shared" si="60"/>
        <v>24.523340719895668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127.42958240140138</v>
      </c>
      <c r="T90" s="62">
        <f t="shared" si="88"/>
        <v>434.78088841345954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23.87270897654922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4.0733862999527396E-10</v>
      </c>
      <c r="AC90" s="24">
        <f t="shared" si="57"/>
        <v>23.872708976956559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102.69599526553463</v>
      </c>
      <c r="AO90" s="62">
        <f t="shared" si="90"/>
        <v>424.24312155367915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24.042452965046007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7.8860758767085011E-10</v>
      </c>
      <c r="AX90" s="23">
        <f t="shared" si="60"/>
        <v>24.042452965834613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127.42958240140138</v>
      </c>
      <c r="T91" s="62">
        <f t="shared" si="88"/>
        <v>434.78088841345954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23.404579714433794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2.8803190750889623E-10</v>
      </c>
      <c r="AC91" s="24">
        <f t="shared" si="57"/>
        <v>23.404579714721827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102.69599526553463</v>
      </c>
      <c r="AO91" s="62">
        <f t="shared" si="90"/>
        <v>424.24312155367915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23.57099512684977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5.5762977293722289E-10</v>
      </c>
      <c r="AX91" s="23">
        <f t="shared" si="60"/>
        <v>23.5709951274074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127.42958240140138</v>
      </c>
      <c r="T92" s="62">
        <f t="shared" si="88"/>
        <v>434.78088841345954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22.945630181617798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2.0366931499763698E-10</v>
      </c>
      <c r="AC92" s="24">
        <f t="shared" si="57"/>
        <v>22.945630181821468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102.69599526553463</v>
      </c>
      <c r="AO92" s="62">
        <f t="shared" si="90"/>
        <v>424.24312155367915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23.108782289299672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3.9430379383542505E-10</v>
      </c>
      <c r="AX92" s="23">
        <f t="shared" si="60"/>
        <v>23.108782289693977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127.42958240140138</v>
      </c>
      <c r="T93" s="62">
        <f t="shared" si="88"/>
        <v>434.78088841345954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22.495680369208749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1.4401595375444811E-10</v>
      </c>
      <c r="AC93" s="24">
        <f t="shared" si="57"/>
        <v>22.495680369352765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102.69599526553463</v>
      </c>
      <c r="AO93" s="62">
        <f t="shared" si="90"/>
        <v>424.24312155367915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22.655633163571938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2.7881488646861145E-10</v>
      </c>
      <c r="AX93" s="23">
        <f t="shared" si="60"/>
        <v>22.655633163850752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127.42958240140138</v>
      </c>
      <c r="T94" s="62">
        <f t="shared" si="88"/>
        <v>434.78088841345954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22.054553798178752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1.0183465749881849E-10</v>
      </c>
      <c r="AC94" s="24">
        <f t="shared" si="57"/>
        <v>22.054553798280587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102.69599526553463</v>
      </c>
      <c r="AO94" s="62">
        <f t="shared" si="90"/>
        <v>424.24312155367915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22.21137001580605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1.9715189691771253E-10</v>
      </c>
      <c r="AX94" s="23">
        <f t="shared" si="60"/>
        <v>22.211370016003201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127.42958240140138</v>
      </c>
      <c r="T95" s="62">
        <f t="shared" si="88"/>
        <v>434.78088841345954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21.622077450146012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7.2007976877224057E-11</v>
      </c>
      <c r="AC95" s="24">
        <f t="shared" si="57"/>
        <v>21.622077450218018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102.69599526553463</v>
      </c>
      <c r="AO95" s="62">
        <f t="shared" si="90"/>
        <v>424.24312155367915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21.775818597394089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1.3940744323430572E-10</v>
      </c>
      <c r="AX95" s="23">
        <f t="shared" si="60"/>
        <v>21.775818597533497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127.42958240140138</v>
      </c>
      <c r="T96" s="62">
        <f t="shared" si="88"/>
        <v>434.78088841345954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21.198081699513668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5.0917328749409246E-11</v>
      </c>
      <c r="AC96" s="24">
        <f t="shared" si="57"/>
        <v>21.198081699564586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102.69599526553463</v>
      </c>
      <c r="AO96" s="62">
        <f t="shared" si="90"/>
        <v>424.24312155367915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21.348808076637052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9.8575948458856263E-11</v>
      </c>
      <c r="AX96" s="23">
        <f t="shared" si="60"/>
        <v>21.348808076735629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127.42958240140138</v>
      </c>
      <c r="T97" s="62">
        <f t="shared" si="88"/>
        <v>434.78088841345954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20.782400246939353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3.6003988438612029E-11</v>
      </c>
      <c r="AC97" s="24">
        <f t="shared" si="57"/>
        <v>20.782400246975357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102.69599526553463</v>
      </c>
      <c r="AO97" s="62">
        <f t="shared" si="90"/>
        <v>424.24312155367915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20.930170971741362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6.9703721617152862E-11</v>
      </c>
      <c r="AX97" s="23">
        <f t="shared" si="60"/>
        <v>20.930170971811066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127.42958240140138</v>
      </c>
      <c r="T98" s="62">
        <f t="shared" si="88"/>
        <v>434.78088841345954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20.374870054109373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2.5458664374704623E-11</v>
      </c>
      <c r="AC98" s="24">
        <f t="shared" si="57"/>
        <v>20.374870054134831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102.69599526553463</v>
      </c>
      <c r="AO98" s="62">
        <f t="shared" si="90"/>
        <v>424.24312155367915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20.519743085129253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4.9287974229428132E-11</v>
      </c>
      <c r="AX98" s="23">
        <f t="shared" si="60"/>
        <v>20.51974308517854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127.42958240140138</v>
      </c>
      <c r="T99" s="62">
        <f t="shared" si="88"/>
        <v>434.78088841345954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19.975331279791913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1.8001994219306014E-11</v>
      </c>
      <c r="AC99" s="24">
        <f t="shared" si="57"/>
        <v>19.975331279809915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102.69599526553463</v>
      </c>
      <c r="AO99" s="62">
        <f t="shared" si="90"/>
        <v>424.24312155367915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20.117363439037316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3.4851860808576431E-11</v>
      </c>
      <c r="AX99" s="23">
        <f t="shared" si="60"/>
        <v>20.117363439072168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127.42958240140138</v>
      </c>
      <c r="T100" s="62">
        <f t="shared" si="88"/>
        <v>434.78088841345954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19.58362721714423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1.2729332187352311E-11</v>
      </c>
      <c r="AC100" s="24">
        <f t="shared" si="57"/>
        <v>19.583627217156959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102.69599526553463</v>
      </c>
      <c r="AO100" s="62">
        <f t="shared" si="90"/>
        <v>424.24312155367915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19.722874212377892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2.4643987114714066E-11</v>
      </c>
      <c r="AX100" s="23">
        <f t="shared" si="60"/>
        <v>19.722874212402537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127.42958240140138</v>
      </c>
      <c r="T101" s="62">
        <f t="shared" si="88"/>
        <v>434.78088841345954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19.199604232249179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9.0009971096530072E-12</v>
      </c>
      <c r="AC101" s="24">
        <f t="shared" si="57"/>
        <v>19.199604232258181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102.69599526553463</v>
      </c>
      <c r="AO101" s="62">
        <f t="shared" si="90"/>
        <v>424.24312155367915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19.33612067883859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1.7425930404288215E-11</v>
      </c>
      <c r="AX101" s="23">
        <f t="shared" si="60"/>
        <v>19.336120678856016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127.42958240140138</v>
      </c>
      <c r="T102" s="62">
        <f t="shared" si="88"/>
        <v>434.78088841345954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18.823111703857027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6.3646660936761557E-12</v>
      </c>
      <c r="AC102" s="24">
        <f t="shared" si="57"/>
        <v>18.82311170386339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102.69599526553463</v>
      </c>
      <c r="AO102" s="62">
        <f t="shared" si="90"/>
        <v>424.24312155367915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18.956951146195632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1.2321993557357033E-11</v>
      </c>
      <c r="AX102" s="23">
        <f t="shared" si="60"/>
        <v>18.956951146207953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127.42958240140138</v>
      </c>
      <c r="T103" s="62">
        <f t="shared" si="88"/>
        <v>434.78088841345954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18.45400196430888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4.5004985548265036E-12</v>
      </c>
      <c r="AC103" s="24">
        <f t="shared" si="57"/>
        <v>18.454001964313381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102.69599526553463</v>
      </c>
      <c r="AO103" s="62">
        <f t="shared" si="90"/>
        <v>424.24312155367915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18.585216896817222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8.7129652021441077E-12</v>
      </c>
      <c r="AX103" s="23">
        <f t="shared" si="60"/>
        <v>18.585216896825933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127.42958240140138</v>
      </c>
      <c r="T104" s="62">
        <f t="shared" si="88"/>
        <v>434.78088841345954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18.092130241618559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3.1823330468380778E-12</v>
      </c>
      <c r="AC104" s="24">
        <f t="shared" si="57"/>
        <v>18.092130241621742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102.69599526553463</v>
      </c>
      <c r="AO104" s="62">
        <f t="shared" si="90"/>
        <v>424.24312155367915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18.220772129333621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6.1609967786785165E-12</v>
      </c>
      <c r="AX104" s="23">
        <f t="shared" si="60"/>
        <v>18.220772129339782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127.42958240140138</v>
      </c>
      <c r="T105" s="62">
        <f t="shared" si="88"/>
        <v>434.78088841345954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17.737354602690239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2.2502492774132518E-12</v>
      </c>
      <c r="AC105" s="24">
        <f t="shared" si="57"/>
        <v>17.737354602692488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102.69599526553463</v>
      </c>
      <c r="AO105" s="62">
        <f t="shared" si="90"/>
        <v>424.24312155367915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17.863473901451012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4.3564826010720539E-12</v>
      </c>
      <c r="AX105" s="23">
        <f t="shared" si="60"/>
        <v>17.863473901455368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127.42958240140138</v>
      </c>
      <c r="T106" s="62">
        <f t="shared" si="88"/>
        <v>434.78088841345954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17.38953589764953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1.5911665234190389E-12</v>
      </c>
      <c r="AC106" s="24">
        <f t="shared" si="57"/>
        <v>17.389535897651122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102.69599526553463</v>
      </c>
      <c r="AO106" s="62">
        <f t="shared" si="90"/>
        <v>424.24312155367915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17.513182073886782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3.0804983893392582E-12</v>
      </c>
      <c r="AX106" s="23">
        <f t="shared" si="60"/>
        <v>17.513182073889862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127.42958240140138</v>
      </c>
      <c r="T107" s="62">
        <f t="shared" si="88"/>
        <v>434.78088841345954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17.048537705266209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1.1251246387066259E-12</v>
      </c>
      <c r="AC107" s="24">
        <f t="shared" si="57"/>
        <v>17.048537705267336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102.69599526553463</v>
      </c>
      <c r="AO107" s="62">
        <f t="shared" si="90"/>
        <v>424.24312155367915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17.16975925540417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2.1782413005360269E-12</v>
      </c>
      <c r="AX107" s="23">
        <f t="shared" si="60"/>
        <v>17.169759255406348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127.42958240140138</v>
      </c>
      <c r="T108" s="62">
        <f t="shared" si="88"/>
        <v>434.78088841345954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16.714226279447164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7.9558326170951946E-13</v>
      </c>
      <c r="AC108" s="24">
        <f t="shared" si="57"/>
        <v>16.71422627944796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102.69599526553463</v>
      </c>
      <c r="AO108" s="62">
        <f t="shared" si="90"/>
        <v>424.24312155367915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16.833070748924765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1.5402491946696291E-12</v>
      </c>
      <c r="AX108" s="23">
        <f t="shared" si="60"/>
        <v>16.833070748926307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127.42958240140138</v>
      </c>
      <c r="T109" s="62">
        <f t="shared" si="88"/>
        <v>434.78088841345954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16.386470496778596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5.6256231935331295E-13</v>
      </c>
      <c r="AC109" s="24">
        <f t="shared" si="57"/>
        <v>16.386470496779157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102.69599526553463</v>
      </c>
      <c r="AO109" s="62">
        <f t="shared" si="90"/>
        <v>424.24312155367915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16.50298449869771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1.0891206502680135E-12</v>
      </c>
      <c r="AX109" s="23">
        <f t="shared" si="60"/>
        <v>16.502984498698801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127.42958240140138</v>
      </c>
      <c r="T110" s="62">
        <f t="shared" si="88"/>
        <v>434.78088841345954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16.065141805096872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3.9779163085475973E-13</v>
      </c>
      <c r="AC110" s="24">
        <f t="shared" si="57"/>
        <v>16.065141805097269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102.69599526553463</v>
      </c>
      <c r="AO110" s="62">
        <f t="shared" si="90"/>
        <v>424.24312155367915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16.179371038504875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7.7012459733481456E-13</v>
      </c>
      <c r="AX110" s="23">
        <f t="shared" si="60"/>
        <v>16.179371038505646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127.42958240140138</v>
      </c>
      <c r="T111" s="62">
        <f t="shared" si="88"/>
        <v>434.78088841345954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15.750114173067875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2.8128115967665647E-13</v>
      </c>
      <c r="AC111" s="24">
        <f t="shared" si="57"/>
        <v>15.750114173068155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102.69599526553463</v>
      </c>
      <c r="AO111" s="62">
        <f t="shared" si="90"/>
        <v>424.24312155367915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15.8621034408817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5.4456032513400673E-13</v>
      </c>
      <c r="AX111" s="23">
        <f t="shared" si="60"/>
        <v>15.862103440882246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127.42958240140138</v>
      </c>
      <c r="T112" s="62">
        <f t="shared" si="88"/>
        <v>434.78088841345954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15.441264040755085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1.9889581542737987E-13</v>
      </c>
      <c r="AC112" s="24">
        <f t="shared" si="57"/>
        <v>15.441264040755284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102.69599526553463</v>
      </c>
      <c r="AO112" s="62">
        <f t="shared" si="90"/>
        <v>424.24312155367915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15.551057267333789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3.8506229866740728E-13</v>
      </c>
      <c r="AX112" s="23">
        <f t="shared" si="60"/>
        <v>15.551057267334174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127.42958240140138</v>
      </c>
      <c r="T113" s="62">
        <f t="shared" si="88"/>
        <v>434.78088841345954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15.138470271156969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1.4064057983832824E-13</v>
      </c>
      <c r="AC113" s="24">
        <f t="shared" si="57"/>
        <v>15.138470271157109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102.69599526553463</v>
      </c>
      <c r="AO113" s="62">
        <f t="shared" si="90"/>
        <v>424.24312155367915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15.24611051952972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2.7228016256700337E-13</v>
      </c>
      <c r="AX113" s="23">
        <f t="shared" si="60"/>
        <v>15.246110519529992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127.42958240140138</v>
      </c>
      <c r="T114" s="62">
        <f t="shared" si="88"/>
        <v>434.78088841345954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14.841614102694708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9.9447907713689933E-14</v>
      </c>
      <c r="AC114" s="24">
        <f t="shared" si="57"/>
        <v>14.841614102694807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102.69599526553463</v>
      </c>
      <c r="AO114" s="62">
        <f t="shared" si="90"/>
        <v>424.24312155367915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14.947143591450939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1.9253114933370364E-13</v>
      </c>
      <c r="AX114" s="23">
        <f t="shared" si="60"/>
        <v>14.94714359145113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127.42958240140138</v>
      </c>
      <c r="T115" s="62">
        <f t="shared" si="88"/>
        <v>434.78088841345954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14.550579102631607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7.0320289919164119E-14</v>
      </c>
      <c r="AC115" s="24">
        <f t="shared" si="57"/>
        <v>14.550579102631678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102.69599526553463</v>
      </c>
      <c r="AO115" s="62">
        <f t="shared" si="90"/>
        <v>424.24312155367915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14.654039222479961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1.3614008128350168E-13</v>
      </c>
      <c r="AX115" s="23">
        <f t="shared" si="60"/>
        <v>14.654039222480097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127.42958240140138</v>
      </c>
      <c r="T116" s="62">
        <f t="shared" si="88"/>
        <v>434.78088841345954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14.265251121405923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4.9723953856844966E-14</v>
      </c>
      <c r="AC116" s="24">
        <f t="shared" si="57"/>
        <v>14.265251121405973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102.69599526553463</v>
      </c>
      <c r="AO116" s="62">
        <f t="shared" si="90"/>
        <v>424.24312155367915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14.366682451408492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9.626557466685182E-14</v>
      </c>
      <c r="AX116" s="23">
        <f t="shared" si="60"/>
        <v>14.366682451408588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127.42958240140138</v>
      </c>
      <c r="T117" s="62">
        <f t="shared" si="88"/>
        <v>434.78088841345954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13.98551824785919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3.5160144959582059E-14</v>
      </c>
      <c r="AC117" s="24">
        <f t="shared" si="57"/>
        <v>13.985518247859225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102.69599526553463</v>
      </c>
      <c r="AO117" s="62">
        <f t="shared" si="90"/>
        <v>424.24312155367915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14.084960571347411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6.8070040641750842E-14</v>
      </c>
      <c r="AX117" s="23">
        <f t="shared" si="60"/>
        <v>14.084960571347478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127.42958240140138</v>
      </c>
      <c r="T118" s="62">
        <f t="shared" si="88"/>
        <v>434.78088841345954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13.711270765342503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2.4861976928422483E-14</v>
      </c>
      <c r="AC118" s="24">
        <f t="shared" si="57"/>
        <v>13.711270765342528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102.69599526553463</v>
      </c>
      <c r="AO118" s="62">
        <f t="shared" si="90"/>
        <v>424.24312155367915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13.808763085520948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4.813278733342591E-14</v>
      </c>
      <c r="AX118" s="23">
        <f t="shared" si="60"/>
        <v>13.808763085520996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127.42958240140138</v>
      </c>
      <c r="T119" s="62">
        <f t="shared" si="88"/>
        <v>434.78088841345954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13.442401108683521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1.758007247979103E-14</v>
      </c>
      <c r="AC119" s="24">
        <f t="shared" si="57"/>
        <v>13.442401108683539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102.69599526553463</v>
      </c>
      <c r="AO119" s="62">
        <f t="shared" si="90"/>
        <v>424.24312155367915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13.53798166392771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3.4035020320875421E-14</v>
      </c>
      <c r="AX119" s="23">
        <f t="shared" si="60"/>
        <v>13.537981663927743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127.42958240140138</v>
      </c>
      <c r="T120" s="62">
        <f t="shared" si="88"/>
        <v>434.78088841345954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13.178803821997324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1.2430988464211242E-14</v>
      </c>
      <c r="AC120" s="24">
        <f t="shared" si="57"/>
        <v>13.178803821997336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102.69599526553463</v>
      </c>
      <c r="AO120" s="62">
        <f t="shared" si="90"/>
        <v>424.24312155367915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13.272510100851557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2.4066393666712955E-14</v>
      </c>
      <c r="AX120" s="23">
        <f t="shared" si="60"/>
        <v>13.272510100851582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127.42958240140138</v>
      </c>
      <c r="T121" s="62">
        <f t="shared" si="88"/>
        <v>434.78088841345954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12.920375517324574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8.7900362398955148E-15</v>
      </c>
      <c r="AC121" s="24">
        <f t="shared" si="57"/>
        <v>12.920375517324583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102.69599526553463</v>
      </c>
      <c r="AO121" s="62">
        <f t="shared" si="90"/>
        <v>424.24312155367915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13.012244273205662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1.701751016043771E-14</v>
      </c>
      <c r="AX121" s="23">
        <f t="shared" si="60"/>
        <v>13.012244273205679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127.42958240140138</v>
      </c>
      <c r="T122" s="62">
        <f t="shared" si="88"/>
        <v>434.78088841345954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12.667014834080755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6.2154942321056208E-15</v>
      </c>
      <c r="AC122" s="24">
        <f t="shared" si="57"/>
        <v>12.66701483408076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102.69599526553463</v>
      </c>
      <c r="AO122" s="62">
        <f t="shared" si="90"/>
        <v>424.24312155367915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12.757082099693422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1.2033196833356477E-14</v>
      </c>
      <c r="AX122" s="23">
        <f t="shared" si="60"/>
        <v>12.757082099693434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127.42958240140138</v>
      </c>
      <c r="T123" s="62">
        <f t="shared" si="88"/>
        <v>434.78088841345954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12.41862239930059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4.3950181199477574E-15</v>
      </c>
      <c r="AC123" s="24">
        <f t="shared" si="57"/>
        <v>12.418622399300594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102.69599526553463</v>
      </c>
      <c r="AO123" s="62">
        <f t="shared" si="90"/>
        <v>424.24312155367915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12.506923500770199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8.5087550802188552E-15</v>
      </c>
      <c r="AX123" s="23">
        <f t="shared" si="60"/>
        <v>12.506923500770208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127.42958240140138</v>
      </c>
      <c r="T124" s="62">
        <f t="shared" si="88"/>
        <v>434.78088841345954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12.175100788662037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3.1077471160528104E-15</v>
      </c>
      <c r="AC124" s="24">
        <f t="shared" si="57"/>
        <v>12.175100788662041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102.69599526553463</v>
      </c>
      <c r="AO124" s="62">
        <f t="shared" si="90"/>
        <v>424.24312155367915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12.261670359390182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6.0165984166782387E-15</v>
      </c>
      <c r="AX124" s="23">
        <f t="shared" si="60"/>
        <v>12.261670359390187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127.42958240140138</v>
      </c>
      <c r="T125" s="62">
        <f t="shared" si="88"/>
        <v>434.78088841345954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11.936354488274592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2.1975090599738787E-15</v>
      </c>
      <c r="AC125" s="24">
        <f t="shared" si="57"/>
        <v>11.936354488274594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102.69599526553463</v>
      </c>
      <c r="AO125" s="62">
        <f t="shared" si="90"/>
        <v>424.24312155367915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12.021226482522982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4.2543775401094276E-15</v>
      </c>
      <c r="AX125" s="23">
        <f t="shared" si="60"/>
        <v>12.021226482522986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127.42958240140138</v>
      </c>
      <c r="T126" s="62">
        <f t="shared" si="88"/>
        <v>434.78088841345954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11.702289857216879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1.5538735580264052E-15</v>
      </c>
      <c r="AC126" s="24">
        <f t="shared" si="57"/>
        <v>11.702289857216881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102.69599526553463</v>
      </c>
      <c r="AO126" s="62">
        <f t="shared" si="90"/>
        <v>424.24312155367915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11.785497563424864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3.0082992083391194E-15</v>
      </c>
      <c r="AX126" s="23">
        <f t="shared" si="60"/>
        <v>11.785497563424867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127.42958240140138</v>
      </c>
      <c r="T127" s="62">
        <f t="shared" si="88"/>
        <v>434.78088841345954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11.472815090808881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1.0987545299869394E-15</v>
      </c>
      <c r="AC127" s="24">
        <f t="shared" si="57"/>
        <v>11.472815090808883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102.69599526553463</v>
      </c>
      <c r="AO127" s="62">
        <f t="shared" si="90"/>
        <v>424.24312155367915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11.554391144649816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2.1271887700547138E-15</v>
      </c>
      <c r="AX127" s="23">
        <f t="shared" si="60"/>
        <v>11.554391144649818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127.42958240140138</v>
      </c>
      <c r="T128" s="62">
        <f t="shared" si="88"/>
        <v>434.78088841345954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11.247840184604357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7.769367790132026E-16</v>
      </c>
      <c r="AC128" s="24">
        <f t="shared" si="57"/>
        <v>11.247840184604357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102.69599526553463</v>
      </c>
      <c r="AO128" s="62">
        <f t="shared" si="90"/>
        <v>424.24312155367915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11.327816581785951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1.5041496041695597E-15</v>
      </c>
      <c r="AX128" s="23">
        <f t="shared" si="60"/>
        <v>11.327816581785953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127.42958240140138</v>
      </c>
      <c r="T129" s="62">
        <f t="shared" si="88"/>
        <v>434.78088841345954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11.02727689908936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5.4937726499346968E-16</v>
      </c>
      <c r="AC129" s="24">
        <f t="shared" si="57"/>
        <v>11.02727689908936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102.69599526553463</v>
      </c>
      <c r="AO129" s="62">
        <f t="shared" si="90"/>
        <v>424.24312155367915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11.105685007903009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1.0635943850273569E-15</v>
      </c>
      <c r="AX129" s="23">
        <f t="shared" si="60"/>
        <v>11.105685007903011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127.42958240140138</v>
      </c>
      <c r="T130" s="62">
        <f t="shared" si="88"/>
        <v>434.78088841345954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10.811038725072992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3.884683895066013E-16</v>
      </c>
      <c r="AC130" s="24">
        <f t="shared" si="57"/>
        <v>10.811038725072992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102.69599526553463</v>
      </c>
      <c r="AO130" s="62">
        <f t="shared" si="90"/>
        <v>424.24312155367915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10.887909298697029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7.5207480208477984E-16</v>
      </c>
      <c r="AX130" s="23">
        <f t="shared" si="60"/>
        <v>10.887909298697029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127.42958240140138</v>
      </c>
      <c r="T131" s="62">
        <f t="shared" si="88"/>
        <v>434.78088841345954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10.599040849756822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2.7468863249673484E-16</v>
      </c>
      <c r="AC131" s="24">
        <f t="shared" si="57"/>
        <v>10.599040849756822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102.69599526553463</v>
      </c>
      <c r="AO131" s="62">
        <f t="shared" si="90"/>
        <v>424.24312155367915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10.67440403831851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5.3179719251367845E-16</v>
      </c>
      <c r="AX131" s="23">
        <f t="shared" si="60"/>
        <v>10.67440403831851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127.42958240140138</v>
      </c>
      <c r="T132" s="62">
        <f t="shared" si="88"/>
        <v>434.78088841345954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10.391200123469666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1.9423419475330065E-16</v>
      </c>
      <c r="AC132" s="24">
        <f t="shared" ref="AC132:AC153" si="111">SUM(Z132:AB132)</f>
        <v>10.391200123469666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102.69599526553463</v>
      </c>
      <c r="AO132" s="62">
        <f t="shared" si="90"/>
        <v>424.24312155367915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10.465085485870665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3.7603740104238992E-16</v>
      </c>
      <c r="AX132" s="23">
        <f t="shared" ref="AX132:AX153" si="114">SUM(AU132:AW132)</f>
        <v>10.465085485870665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127.42958240140138</v>
      </c>
      <c r="T133" s="62">
        <f t="shared" ref="T133:T196" si="142">$T$3</f>
        <v>434.78088841345954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10.187435027054676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1.3734431624836742E-16</v>
      </c>
      <c r="AC133" s="24">
        <f t="shared" si="111"/>
        <v>10.187435027054676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102.69599526553463</v>
      </c>
      <c r="AO133" s="62">
        <f t="shared" ref="AO133:AO196" si="144">$AO$3</f>
        <v>424.24312155367915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10.259871542564612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2.6589859625683922E-16</v>
      </c>
      <c r="AX133" s="23">
        <f t="shared" si="114"/>
        <v>10.259871542564612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127.42958240140138</v>
      </c>
      <c r="T134" s="62">
        <f t="shared" si="142"/>
        <v>434.78088841345954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9.9876656398959458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9.7117097376650325E-17</v>
      </c>
      <c r="AC134" s="24">
        <f t="shared" si="111"/>
        <v>9.9876656398959458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102.69599526553463</v>
      </c>
      <c r="AO134" s="62">
        <f t="shared" si="144"/>
        <v>424.24312155367915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10.058681719518644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1.8801870052119496E-16</v>
      </c>
      <c r="AX134" s="23">
        <f t="shared" si="114"/>
        <v>10.058681719518644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127.42958240140138</v>
      </c>
      <c r="T135" s="62">
        <f t="shared" si="142"/>
        <v>434.78088841345954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9.7918136085721041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6.8672158124183709E-17</v>
      </c>
      <c r="AC135" s="24">
        <f t="shared" si="111"/>
        <v>9.7918136085721041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102.69599526553463</v>
      </c>
      <c r="AO135" s="62">
        <f t="shared" si="144"/>
        <v>424.24312155367915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9.8614371061889319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1.3294929812841961E-16</v>
      </c>
      <c r="AX135" s="23">
        <f t="shared" si="114"/>
        <v>9.8614371061889319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127.42958240140138</v>
      </c>
      <c r="T136" s="62">
        <f t="shared" si="142"/>
        <v>434.78088841345954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9.5998021161245788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4.8558548688325163E-17</v>
      </c>
      <c r="AC136" s="24">
        <f t="shared" si="111"/>
        <v>9.5998021161245788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102.69599526553463</v>
      </c>
      <c r="AO136" s="62">
        <f t="shared" si="144"/>
        <v>424.24312155367915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9.6680603394192808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9.400935026059748E-17</v>
      </c>
      <c r="AX136" s="23">
        <f t="shared" si="114"/>
        <v>9.6680603394192808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127.42958240140138</v>
      </c>
      <c r="T137" s="62">
        <f t="shared" si="142"/>
        <v>434.78088841345954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9.4115558519285045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3.4336079062091855E-17</v>
      </c>
      <c r="AC137" s="24">
        <f t="shared" si="111"/>
        <v>9.4115558519285045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102.69599526553463</v>
      </c>
      <c r="AO137" s="62">
        <f t="shared" si="144"/>
        <v>424.24312155367915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9.4784755730978016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6.6474649064209806E-17</v>
      </c>
      <c r="AX137" s="23">
        <f t="shared" si="114"/>
        <v>9.4784755730978016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127.42958240140138</v>
      </c>
      <c r="T138" s="62">
        <f t="shared" si="142"/>
        <v>434.78088841345954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9.227000982154431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2.4279274344162581E-17</v>
      </c>
      <c r="AC138" s="24">
        <f t="shared" si="111"/>
        <v>9.227000982154431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102.69599526553463</v>
      </c>
      <c r="AO138" s="62">
        <f t="shared" si="144"/>
        <v>424.24312155367915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9.2926084484085969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4.700467513029874E-17</v>
      </c>
      <c r="AX138" s="23">
        <f t="shared" si="114"/>
        <v>9.2926084484085969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127.42958240140138</v>
      </c>
      <c r="T139" s="62">
        <f t="shared" si="142"/>
        <v>434.78088841345954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9.0460651208092706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1.7168039531045927E-17</v>
      </c>
      <c r="AC139" s="24">
        <f t="shared" si="111"/>
        <v>9.0460651208092706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102.69599526553463</v>
      </c>
      <c r="AO139" s="62">
        <f t="shared" si="144"/>
        <v>424.24312155367915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9.1103860646667965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3.3237324532104903E-17</v>
      </c>
      <c r="AX139" s="23">
        <f t="shared" si="114"/>
        <v>9.1103860646667965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127.42958240140138</v>
      </c>
      <c r="T140" s="62">
        <f t="shared" si="142"/>
        <v>434.78088841345954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8.8686773013451106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1.2139637172081291E-17</v>
      </c>
      <c r="AC140" s="24">
        <f t="shared" si="111"/>
        <v>8.8686773013451106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102.69599526553463</v>
      </c>
      <c r="AO140" s="62">
        <f t="shared" si="144"/>
        <v>424.24312155367915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8.9317369507254938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2.350233756514937E-17</v>
      </c>
      <c r="AX140" s="23">
        <f t="shared" si="114"/>
        <v>8.9317369507254938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127.42958240140138</v>
      </c>
      <c r="T141" s="62">
        <f t="shared" si="142"/>
        <v>434.78088841345954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8.6947679488247562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8.5840197655229637E-18</v>
      </c>
      <c r="AC141" s="24">
        <f t="shared" si="111"/>
        <v>8.6947679488247562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102.69599526553463</v>
      </c>
      <c r="AO141" s="62">
        <f t="shared" si="144"/>
        <v>424.24312155367915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8.7565910369433784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1.6618662266052452E-17</v>
      </c>
      <c r="AX141" s="23">
        <f t="shared" si="114"/>
        <v>8.7565910369433784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127.42958240140138</v>
      </c>
      <c r="T142" s="62">
        <f t="shared" si="142"/>
        <v>434.78088841345954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8.5242688526330959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6.0698185860406453E-18</v>
      </c>
      <c r="AC142" s="24">
        <f t="shared" si="111"/>
        <v>8.5242688526330959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102.69599526553463</v>
      </c>
      <c r="AO142" s="62">
        <f t="shared" si="144"/>
        <v>424.24312155367915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8.5848796277020725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1.1751168782574685E-17</v>
      </c>
      <c r="AX142" s="23">
        <f t="shared" si="114"/>
        <v>8.5848796277020725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127.42958240140138</v>
      </c>
      <c r="T143" s="62">
        <f t="shared" si="142"/>
        <v>434.78088841345954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8.3571131397235732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4.2920098827614818E-18</v>
      </c>
      <c r="AC143" s="24">
        <f t="shared" si="111"/>
        <v>8.3571131397235732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102.69599526553463</v>
      </c>
      <c r="AO143" s="62">
        <f t="shared" si="144"/>
        <v>424.24312155367915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8.4165353744623701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8.3093311330262258E-18</v>
      </c>
      <c r="AX143" s="23">
        <f t="shared" si="114"/>
        <v>8.4165353744623701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127.42958240140138</v>
      </c>
      <c r="T144" s="62">
        <f t="shared" si="142"/>
        <v>434.78088841345954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8.1932352483892892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3.0349092930203227E-18</v>
      </c>
      <c r="AC144" s="24">
        <f t="shared" si="111"/>
        <v>8.1932352483892892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102.69599526553463</v>
      </c>
      <c r="AO144" s="62">
        <f t="shared" si="144"/>
        <v>424.24312155367915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8.2514922493488427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5.8755843912873425E-18</v>
      </c>
      <c r="AX144" s="23">
        <f t="shared" si="114"/>
        <v>8.2514922493488427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127.42958240140138</v>
      </c>
      <c r="T145" s="62">
        <f t="shared" si="142"/>
        <v>434.78088841345954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8.0325709025484269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2.1460049413807409E-18</v>
      </c>
      <c r="AC145" s="24">
        <f t="shared" si="111"/>
        <v>8.0325709025484269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102.69599526553463</v>
      </c>
      <c r="AO145" s="62">
        <f t="shared" si="144"/>
        <v>424.24312155367915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8.0896855192524253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4.1546655665131129E-18</v>
      </c>
      <c r="AX145" s="23">
        <f t="shared" si="114"/>
        <v>8.0896855192524253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127.42958240140138</v>
      </c>
      <c r="T146" s="62">
        <f t="shared" si="142"/>
        <v>434.78088841345954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7.8750570865339284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1.5174546465101613E-18</v>
      </c>
      <c r="AC146" s="24">
        <f t="shared" si="111"/>
        <v>7.8750570865339284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102.69599526553463</v>
      </c>
      <c r="AO146" s="62">
        <f t="shared" si="144"/>
        <v>424.24312155367915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7.9310517204408377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2.9377921956436713E-18</v>
      </c>
      <c r="AX146" s="23">
        <f t="shared" si="114"/>
        <v>7.9310517204408377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127.42958240140138</v>
      </c>
      <c r="T147" s="62">
        <f t="shared" si="142"/>
        <v>434.78088841345954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7.7206320203775336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1.0730024706903705E-18</v>
      </c>
      <c r="AC147" s="24">
        <f t="shared" si="111"/>
        <v>7.7206320203775336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102.69599526553463</v>
      </c>
      <c r="AO147" s="62">
        <f t="shared" si="144"/>
        <v>424.24312155367915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7.7755286336668821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2.0773327832565564E-18</v>
      </c>
      <c r="AX147" s="23">
        <f t="shared" si="114"/>
        <v>7.7755286336668821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127.42958240140138</v>
      </c>
      <c r="T148" s="62">
        <f t="shared" si="142"/>
        <v>434.78088841345954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7.5692351355784755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7.5872732325508066E-19</v>
      </c>
      <c r="AC148" s="24">
        <f t="shared" si="111"/>
        <v>7.5692351355784755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102.69599526553463</v>
      </c>
      <c r="AO148" s="62">
        <f t="shared" si="144"/>
        <v>424.24312155367915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7.6230552597648478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1.4688960978218356E-18</v>
      </c>
      <c r="AX148" s="23">
        <f t="shared" si="114"/>
        <v>7.6230552597648478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127.42958240140138</v>
      </c>
      <c r="T149" s="62">
        <f t="shared" si="142"/>
        <v>434.78088841345954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7.420807051347345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5.3650123534518523E-19</v>
      </c>
      <c r="AC149" s="24">
        <f t="shared" si="111"/>
        <v>7.420807051347345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102.69599526553463</v>
      </c>
      <c r="AO149" s="62">
        <f t="shared" si="144"/>
        <v>424.24312155367915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7.4735717957254568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1.0386663916282782E-18</v>
      </c>
      <c r="AX149" s="23">
        <f t="shared" si="114"/>
        <v>7.4735717957254568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127.42958240140138</v>
      </c>
      <c r="T150" s="62">
        <f t="shared" si="142"/>
        <v>434.78088841345954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7.2752895513157956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3.7936366162754033E-19</v>
      </c>
      <c r="AC150" s="24">
        <f t="shared" si="111"/>
        <v>7.2752895513157956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102.69599526553463</v>
      </c>
      <c r="AO150" s="62">
        <f t="shared" si="144"/>
        <v>424.24312155367915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7.3270196112399688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7.3444804891091781E-19</v>
      </c>
      <c r="AX150" s="23">
        <f t="shared" si="114"/>
        <v>7.3270196112399688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127.42958240140138</v>
      </c>
      <c r="T151" s="62">
        <f t="shared" si="142"/>
        <v>434.78088841345954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7.1326255607029534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2.6825061767259262E-19</v>
      </c>
      <c r="AC151" s="24">
        <f t="shared" si="111"/>
        <v>7.1326255607029534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102.69599526553463</v>
      </c>
      <c r="AO151" s="62">
        <f t="shared" si="144"/>
        <v>424.24312155367915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7.1833412257042344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5.1933319581413911E-19</v>
      </c>
      <c r="AX151" s="23">
        <f t="shared" si="114"/>
        <v>7.1833412257042344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127.42958240140138</v>
      </c>
      <c r="T152" s="62">
        <f t="shared" si="142"/>
        <v>434.78088841345954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6.992759123929587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1.8968183081377017E-19</v>
      </c>
      <c r="AC152" s="24">
        <f t="shared" si="111"/>
        <v>6.992759123929587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102.69599526553463</v>
      </c>
      <c r="AO152" s="62">
        <f t="shared" si="144"/>
        <v>424.24312155367915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7.0424802856736939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3.6722402445545891E-19</v>
      </c>
      <c r="AX152" s="23">
        <f t="shared" si="114"/>
        <v>7.0424802856736939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127.42958240140138</v>
      </c>
      <c r="T153" s="62">
        <f t="shared" si="142"/>
        <v>434.78088841345954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6.8556353826712435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1.3412530883629631E-19</v>
      </c>
      <c r="AC153" s="24">
        <f t="shared" si="111"/>
        <v>6.8556353826712435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102.69599526553463</v>
      </c>
      <c r="AO153" s="62">
        <f t="shared" si="144"/>
        <v>424.24312155367915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6.9043815427604631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2.5966659790706956E-19</v>
      </c>
      <c r="AX153" s="23">
        <f t="shared" si="114"/>
        <v>6.9043815427604631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127.42958240140138</v>
      </c>
      <c r="T154" s="62">
        <f t="shared" si="142"/>
        <v>434.78088841345954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6.7212005543417526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9.4840915406885083E-20</v>
      </c>
      <c r="AC154" s="24">
        <f t="shared" ref="AC154:AC203" si="163">SUM(Z154:AB154)</f>
        <v>6.7212005543417526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102.69599526553463</v>
      </c>
      <c r="AO154" s="62">
        <f t="shared" si="144"/>
        <v>424.24312155367915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6.7689908319638441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1.8361201222772945E-19</v>
      </c>
      <c r="AX154" s="23">
        <f t="shared" ref="AX154:AX203" si="166">SUM(AU154:AW154)</f>
        <v>6.7689908319638441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127.42958240140138</v>
      </c>
      <c r="T155" s="62">
        <f t="shared" si="142"/>
        <v>434.78088841345954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6.5894019109986539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6.7062654418148154E-20</v>
      </c>
      <c r="AC155" s="24">
        <f t="shared" si="163"/>
        <v>6.5894019109986539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102.69599526553463</v>
      </c>
      <c r="AO155" s="62">
        <f t="shared" si="144"/>
        <v>424.24312155367915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6.6362550504257678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1.2983329895353478E-19</v>
      </c>
      <c r="AX155" s="23">
        <f t="shared" si="166"/>
        <v>6.6362550504257678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127.42958240140138</v>
      </c>
      <c r="T156" s="62">
        <f t="shared" si="142"/>
        <v>434.78088841345954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6.4601877586622791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4.7420457703442542E-20</v>
      </c>
      <c r="AC156" s="24">
        <f t="shared" si="163"/>
        <v>6.4601877586622791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102.69599526553463</v>
      </c>
      <c r="AO156" s="62">
        <f t="shared" si="144"/>
        <v>424.24312155367915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6.5061221366028201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9.1806006113864727E-20</v>
      </c>
      <c r="AX156" s="23">
        <f t="shared" si="166"/>
        <v>6.5061221366028201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127.42958240140138</v>
      </c>
      <c r="T157" s="62">
        <f t="shared" si="142"/>
        <v>434.78088841345954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6.3335074170403693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3.3531327209074077E-20</v>
      </c>
      <c r="AC157" s="24">
        <f t="shared" si="163"/>
        <v>6.3335074170403693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102.69599526553463</v>
      </c>
      <c r="AO157" s="62">
        <f t="shared" si="144"/>
        <v>424.24312155367915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6.3785410498467012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6.4916649476767389E-20</v>
      </c>
      <c r="AX157" s="23">
        <f t="shared" si="166"/>
        <v>6.3785410498467012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127.42958240140138</v>
      </c>
      <c r="T158" s="62">
        <f t="shared" si="142"/>
        <v>434.78088841345954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6.209311199650287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2.3710228851721271E-20</v>
      </c>
      <c r="AC158" s="24">
        <f t="shared" si="163"/>
        <v>6.209311199650287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102.69599526553463</v>
      </c>
      <c r="AO158" s="62">
        <f t="shared" si="144"/>
        <v>424.24312155367915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6.2534617503850907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4.5903003056932363E-20</v>
      </c>
      <c r="AX158" s="23">
        <f t="shared" si="166"/>
        <v>6.2534617503850907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127.42958240140138</v>
      </c>
      <c r="T159" s="62">
        <f t="shared" si="142"/>
        <v>434.78088841345954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6.0875503943310116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1.6765663604537038E-20</v>
      </c>
      <c r="AC159" s="24">
        <f t="shared" si="163"/>
        <v>6.0875503943310116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102.69599526553463</v>
      </c>
      <c r="AO159" s="62">
        <f t="shared" si="144"/>
        <v>424.24312155367915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6.1308351796950822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3.2458324738383694E-20</v>
      </c>
      <c r="AX159" s="23">
        <f t="shared" si="166"/>
        <v>6.1308351796950822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127.42958240140138</v>
      </c>
      <c r="T160" s="62">
        <f t="shared" si="142"/>
        <v>434.78088841345954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5.9681772441372889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1.1855114425860635E-20</v>
      </c>
      <c r="AC160" s="24">
        <f t="shared" si="163"/>
        <v>5.9681772441372889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102.69599526553463</v>
      </c>
      <c r="AO160" s="62">
        <f t="shared" si="144"/>
        <v>424.24312155367915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6.0106132412614821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2.2951501528466182E-20</v>
      </c>
      <c r="AX160" s="23">
        <f t="shared" si="166"/>
        <v>6.0106132412614821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127.42958240140138</v>
      </c>
      <c r="T161" s="62">
        <f t="shared" si="142"/>
        <v>434.78088841345954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5.8511449286084325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8.3828318022685192E-21</v>
      </c>
      <c r="AC161" s="24">
        <f t="shared" si="163"/>
        <v>5.8511449286084325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102.69599526553463</v>
      </c>
      <c r="AO161" s="62">
        <f t="shared" si="144"/>
        <v>424.24312155367915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5.8927487817124229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1.6229162369191847E-20</v>
      </c>
      <c r="AX161" s="23">
        <f t="shared" si="166"/>
        <v>5.8927487817124229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127.42958240140138</v>
      </c>
      <c r="T162" s="62">
        <f t="shared" si="142"/>
        <v>434.78088841345954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5.7364075454044334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5.9275572129303177E-21</v>
      </c>
      <c r="AC162" s="24">
        <f t="shared" si="163"/>
        <v>5.7364075454044334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102.69599526553463</v>
      </c>
      <c r="AO162" s="62">
        <f t="shared" si="144"/>
        <v>424.24312155367915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5.7771955723248993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1.1475750764233091E-20</v>
      </c>
      <c r="AX162" s="23">
        <f t="shared" si="166"/>
        <v>5.7771955723248993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127.42958240140138</v>
      </c>
      <c r="T163" s="62">
        <f t="shared" si="142"/>
        <v>434.78088841345954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5.6239200923021713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4.1914159011342596E-21</v>
      </c>
      <c r="AC163" s="24">
        <f t="shared" si="163"/>
        <v>5.6239200923021713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102.69599526553463</v>
      </c>
      <c r="AO163" s="62">
        <f t="shared" si="144"/>
        <v>424.24312155367915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5.6639082908929668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8.1145811845959236E-21</v>
      </c>
      <c r="AX163" s="23">
        <f t="shared" si="166"/>
        <v>5.6639082908929668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127.42958240140138</v>
      </c>
      <c r="T164" s="62">
        <f t="shared" si="142"/>
        <v>434.78088841345954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5.5136384495446729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2.9637786064651588E-21</v>
      </c>
      <c r="AC164" s="24">
        <f t="shared" si="163"/>
        <v>5.5136384495446729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102.69599526553463</v>
      </c>
      <c r="AO164" s="62">
        <f t="shared" si="144"/>
        <v>424.24312155367915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5.5528425039514957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5.7378753821165454E-21</v>
      </c>
      <c r="AX164" s="23">
        <f t="shared" si="166"/>
        <v>5.5528425039514957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127.42958240140138</v>
      </c>
      <c r="T165" s="62">
        <f t="shared" si="142"/>
        <v>434.78088841345954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5.4055193625364888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2.0957079505671298E-21</v>
      </c>
      <c r="AC165" s="24">
        <f t="shared" si="163"/>
        <v>5.4055193625364888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102.69599526553463</v>
      </c>
      <c r="AO165" s="62">
        <f t="shared" si="144"/>
        <v>424.24312155367915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5.4439546493485054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4.0572905922979618E-21</v>
      </c>
      <c r="AX165" s="23">
        <f t="shared" si="166"/>
        <v>5.4439546493485054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127.42958240140138</v>
      </c>
      <c r="T166" s="62">
        <f t="shared" si="142"/>
        <v>434.78088841345954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5.2995204248784038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1.4818893032325794E-21</v>
      </c>
      <c r="AC166" s="24">
        <f t="shared" si="163"/>
        <v>5.2995204248784038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102.69599526553463</v>
      </c>
      <c r="AO166" s="62">
        <f t="shared" si="144"/>
        <v>424.24312155367915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5.3372020191592471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2.8689376910582727E-21</v>
      </c>
      <c r="AX166" s="23">
        <f t="shared" si="166"/>
        <v>5.3372020191592471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127.42958240140138</v>
      </c>
      <c r="T167" s="62">
        <f t="shared" si="142"/>
        <v>434.78088841345954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5.1956000617348259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1.0478539752835649E-21</v>
      </c>
      <c r="AC167" s="24">
        <f t="shared" si="163"/>
        <v>5.1956000617348259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102.69599526553463</v>
      </c>
      <c r="AO167" s="62">
        <f t="shared" si="144"/>
        <v>424.24312155367915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5.2325427429353244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2.0286452961489809E-21</v>
      </c>
      <c r="AX167" s="23">
        <f t="shared" si="166"/>
        <v>5.2325427429353244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127.42958240140138</v>
      </c>
      <c r="T168" s="62">
        <f t="shared" si="142"/>
        <v>434.78088841345954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5.0937175135273307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7.4094465161628971E-22</v>
      </c>
      <c r="AC168" s="24">
        <f t="shared" si="163"/>
        <v>5.0937175135273307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102.69599526553463</v>
      </c>
      <c r="AO168" s="62">
        <f t="shared" si="144"/>
        <v>424.24312155367915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5.1299357712822982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1.4344688455291364E-21</v>
      </c>
      <c r="AX168" s="23">
        <f t="shared" si="166"/>
        <v>5.1299357712822982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127.42958240140138</v>
      </c>
      <c r="T169" s="62">
        <f t="shared" si="142"/>
        <v>434.78088841345954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4.9938328199479658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5.2392698764178245E-22</v>
      </c>
      <c r="AC169" s="24">
        <f t="shared" si="163"/>
        <v>4.9938328199479658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102.69599526553463</v>
      </c>
      <c r="AO169" s="62">
        <f t="shared" si="144"/>
        <v>424.24312155367915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5.0293408597593148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1.0143226480744905E-21</v>
      </c>
      <c r="AX169" s="23">
        <f t="shared" si="166"/>
        <v>5.0293408597593148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127.42958240140138</v>
      </c>
      <c r="T170" s="62">
        <f t="shared" si="142"/>
        <v>434.78088841345954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4.895906804286045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3.7047232580814486E-22</v>
      </c>
      <c r="AC170" s="24">
        <f t="shared" si="163"/>
        <v>4.895906804286045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102.69599526553463</v>
      </c>
      <c r="AO170" s="62">
        <f t="shared" si="144"/>
        <v>424.24312155367915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4.9307185530944588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7.1723442276456818E-22</v>
      </c>
      <c r="AX170" s="23">
        <f t="shared" si="166"/>
        <v>4.9307185530944588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127.42958240140138</v>
      </c>
      <c r="T171" s="62">
        <f t="shared" si="142"/>
        <v>434.78088841345954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4.7999010580622823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2.6196349382089123E-22</v>
      </c>
      <c r="AC171" s="24">
        <f t="shared" si="163"/>
        <v>4.7999010580622823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102.69599526553463</v>
      </c>
      <c r="AO171" s="62">
        <f t="shared" si="144"/>
        <v>424.24312155367915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4.8340301697096333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5.0716132403724523E-22</v>
      </c>
      <c r="AX171" s="23">
        <f t="shared" si="166"/>
        <v>4.8340301697096333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127.42958240140138</v>
      </c>
      <c r="T172" s="62">
        <f t="shared" si="142"/>
        <v>434.78088841345954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4.7057779259642452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1.8523616290407243E-22</v>
      </c>
      <c r="AC172" s="24">
        <f t="shared" si="163"/>
        <v>4.7057779259642452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102.69599526553463</v>
      </c>
      <c r="AO172" s="62">
        <f t="shared" si="144"/>
        <v>424.24312155367915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4.7392377865488937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3.5861721138228409E-22</v>
      </c>
      <c r="AX172" s="23">
        <f t="shared" si="166"/>
        <v>4.7392377865488937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127.42958240140138</v>
      </c>
      <c r="T173" s="62">
        <f t="shared" si="142"/>
        <v>434.78088841345954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4.6135004910772084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1.3098174691044561E-22</v>
      </c>
      <c r="AC173" s="24">
        <f t="shared" si="163"/>
        <v>4.6135004910772084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102.69599526553463</v>
      </c>
      <c r="AO173" s="62">
        <f t="shared" si="144"/>
        <v>424.24312155367915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4.6463042242042913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2.5358066201862261E-22</v>
      </c>
      <c r="AX173" s="23">
        <f t="shared" si="166"/>
        <v>4.6463042242042913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127.42958240140138</v>
      </c>
      <c r="T174" s="62">
        <f t="shared" si="142"/>
        <v>434.78088841345954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4.5230325604046291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9.2618081452036214E-23</v>
      </c>
      <c r="AC174" s="24">
        <f t="shared" si="163"/>
        <v>4.5230325604046291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102.69599526553463</v>
      </c>
      <c r="AO174" s="62">
        <f t="shared" si="144"/>
        <v>424.24312155367915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4.5551930323333911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1.7930860569114204E-22</v>
      </c>
      <c r="AX174" s="23">
        <f t="shared" si="166"/>
        <v>4.5551930323333911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127.42958240140138</v>
      </c>
      <c r="T175" s="62">
        <f t="shared" si="142"/>
        <v>434.78088841345954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4.43433865067255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6.5490873455222806E-23</v>
      </c>
      <c r="AC175" s="24">
        <f t="shared" si="163"/>
        <v>4.43433865067255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102.69599526553463</v>
      </c>
      <c r="AO175" s="62">
        <f t="shared" si="144"/>
        <v>424.24312155367915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4.4658684753627398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1.2679033100931131E-22</v>
      </c>
      <c r="AX175" s="23">
        <f t="shared" si="166"/>
        <v>4.4658684753627398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127.42958240140138</v>
      </c>
      <c r="T176" s="62">
        <f t="shared" si="142"/>
        <v>434.78088841345954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4.3473839744123737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4.6309040726018107E-23</v>
      </c>
      <c r="AC176" s="24">
        <f t="shared" si="163"/>
        <v>4.3473839744123737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102.69599526553463</v>
      </c>
      <c r="AO176" s="62">
        <f t="shared" si="144"/>
        <v>424.24312155367915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4.378295518471683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8.9654302845571022E-23</v>
      </c>
      <c r="AX176" s="23">
        <f t="shared" si="166"/>
        <v>4.378295518471683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127.42958240140138</v>
      </c>
      <c r="T177" s="62">
        <f t="shared" si="142"/>
        <v>434.78088841345954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4.2621344263165435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3.2745436727611403E-23</v>
      </c>
      <c r="AC177" s="24">
        <f t="shared" si="163"/>
        <v>4.2621344263165435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102.69599526553463</v>
      </c>
      <c r="AO177" s="62">
        <f t="shared" si="144"/>
        <v>424.24312155367915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4.29243981385103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6.3395165504655653E-23</v>
      </c>
      <c r="AX177" s="23">
        <f t="shared" si="166"/>
        <v>4.29243981385103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127.42958240140138</v>
      </c>
      <c r="T178" s="62">
        <f t="shared" si="142"/>
        <v>434.78088841345954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4.1785565698617821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2.3154520363009053E-23</v>
      </c>
      <c r="AC178" s="24">
        <f t="shared" si="163"/>
        <v>4.1785565698617821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102.69599526553463</v>
      </c>
      <c r="AO178" s="62">
        <f t="shared" si="144"/>
        <v>424.24312155367915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4.2082676872311788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4.4827151422785511E-23</v>
      </c>
      <c r="AX178" s="23">
        <f t="shared" si="166"/>
        <v>4.2082676872311788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127.42958240140138</v>
      </c>
      <c r="T179" s="62">
        <f t="shared" si="142"/>
        <v>434.78088841345954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4.0966176241946402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1.6372718363805702E-23</v>
      </c>
      <c r="AC179" s="24">
        <f t="shared" si="163"/>
        <v>4.0966176241946402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102.69599526553463</v>
      </c>
      <c r="AO179" s="62">
        <f t="shared" si="144"/>
        <v>424.24312155367915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4.1257461246744151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3.1697582752327827E-23</v>
      </c>
      <c r="AX179" s="23">
        <f t="shared" si="166"/>
        <v>4.1257461246744151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127.42958240140138</v>
      </c>
      <c r="T180" s="62">
        <f t="shared" si="142"/>
        <v>434.78088841345954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4.016285451274209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1.1577260181504527E-23</v>
      </c>
      <c r="AC180" s="24">
        <f t="shared" si="163"/>
        <v>4.016285451274209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102.69599526553463</v>
      </c>
      <c r="AO180" s="62">
        <f t="shared" si="144"/>
        <v>424.24312155367915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4.0448427596262064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2.2413575711392756E-23</v>
      </c>
      <c r="AX180" s="23">
        <f t="shared" si="166"/>
        <v>4.0448427596262064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127.42958240140138</v>
      </c>
      <c r="T181" s="62">
        <f t="shared" si="142"/>
        <v>434.78088841345954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3.9375285432669602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8.1863591819028508E-24</v>
      </c>
      <c r="AC181" s="24">
        <f t="shared" si="163"/>
        <v>3.9375285432669602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102.69599526553463</v>
      </c>
      <c r="AO181" s="62">
        <f t="shared" si="144"/>
        <v>424.24312155367915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3.9655258602204131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1.5848791376163913E-23</v>
      </c>
      <c r="AX181" s="23">
        <f t="shared" si="166"/>
        <v>3.9655258602204131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127.42958240140138</v>
      </c>
      <c r="T182" s="62">
        <f t="shared" si="142"/>
        <v>434.78088841345954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3.8603160101887628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5.7886300907522634E-24</v>
      </c>
      <c r="AC182" s="24">
        <f t="shared" si="163"/>
        <v>3.8603160101887628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102.69599526553463</v>
      </c>
      <c r="AO182" s="62">
        <f t="shared" si="144"/>
        <v>424.24312155367915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3.8877643168334357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1.1206787855696378E-23</v>
      </c>
      <c r="AX182" s="23">
        <f t="shared" si="166"/>
        <v>3.8877643168334357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127.42958240140138</v>
      </c>
      <c r="T183" s="62">
        <f t="shared" si="142"/>
        <v>434.78088841345954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3.7846175677892337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4.0931795909514254E-24</v>
      </c>
      <c r="AC183" s="24">
        <f t="shared" si="163"/>
        <v>3.7846175677892337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102.69599526553463</v>
      </c>
      <c r="AO183" s="62">
        <f t="shared" si="144"/>
        <v>424.24312155367915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3.8115276298824186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7.9243956880819567E-24</v>
      </c>
      <c r="AX183" s="23">
        <f t="shared" si="166"/>
        <v>3.8115276298824186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127.42958240140138</v>
      </c>
      <c r="T184" s="62">
        <f t="shared" si="142"/>
        <v>434.78088841345954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3.7104035256736689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2.8943150453761317E-24</v>
      </c>
      <c r="AC184" s="24">
        <f t="shared" si="163"/>
        <v>3.7104035256736689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102.69599526553463</v>
      </c>
      <c r="AO184" s="62">
        <f t="shared" si="144"/>
        <v>424.24312155367915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3.7367858978627235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5.6033939278481889E-24</v>
      </c>
      <c r="AX184" s="23">
        <f t="shared" si="166"/>
        <v>3.7367858978627235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127.42958240140138</v>
      </c>
      <c r="T185" s="62">
        <f t="shared" si="142"/>
        <v>434.78088841345954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3.6376447756578942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2.0465897954757127E-24</v>
      </c>
      <c r="AC185" s="24">
        <f t="shared" si="163"/>
        <v>3.6376447756578942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102.69599526553463</v>
      </c>
      <c r="AO185" s="62">
        <f t="shared" si="144"/>
        <v>424.24312155367915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3.6635098056199795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3.9621978440409783E-24</v>
      </c>
      <c r="AX185" s="23">
        <f t="shared" si="166"/>
        <v>3.6635098056199795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127.42958240140138</v>
      </c>
      <c r="T186" s="62">
        <f t="shared" si="142"/>
        <v>434.78088841345954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3.5663127803514731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1.4471575226880658E-24</v>
      </c>
      <c r="AC186" s="24">
        <f t="shared" si="163"/>
        <v>3.5663127803514731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102.69599526553463</v>
      </c>
      <c r="AO186" s="62">
        <f t="shared" si="144"/>
        <v>424.24312155367915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3.5916706128521128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2.8016969639240944E-24</v>
      </c>
      <c r="AX186" s="23">
        <f t="shared" si="166"/>
        <v>3.5916706128521128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127.42958240140138</v>
      </c>
      <c r="T187" s="62">
        <f t="shared" si="142"/>
        <v>434.78088841345954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3.4963795619647899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1.0232948977378564E-24</v>
      </c>
      <c r="AC187" s="24">
        <f t="shared" si="163"/>
        <v>3.4963795619647899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102.69599526553463</v>
      </c>
      <c r="AO187" s="62">
        <f t="shared" si="144"/>
        <v>424.24312155367915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3.5212401428368429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1.9810989220204892E-24</v>
      </c>
      <c r="AX187" s="23">
        <f t="shared" si="166"/>
        <v>3.5212401428368429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127.42958240140138</v>
      </c>
      <c r="T188" s="62">
        <f t="shared" si="142"/>
        <v>434.78088841345954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3.4278176913356182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7.2357876134403292E-25</v>
      </c>
      <c r="AC188" s="24">
        <f t="shared" si="163"/>
        <v>3.4278176913356182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102.69599526553463</v>
      </c>
      <c r="AO188" s="62">
        <f t="shared" si="144"/>
        <v>424.24312155367915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3.4521907713802276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1.4008484819620472E-24</v>
      </c>
      <c r="AX188" s="23">
        <f t="shared" si="166"/>
        <v>3.4521907713802276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127.42958240140138</v>
      </c>
      <c r="T189" s="62">
        <f t="shared" si="142"/>
        <v>434.78088841345954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3.3606002771708727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5.1164744886892818E-25</v>
      </c>
      <c r="AC189" s="24">
        <f t="shared" si="163"/>
        <v>3.3606002771708727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102.69599526553463</v>
      </c>
      <c r="AO189" s="62">
        <f t="shared" si="144"/>
        <v>424.24312155367915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3.3844954159819185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9.9054946101024458E-25</v>
      </c>
      <c r="AX189" s="23">
        <f t="shared" si="166"/>
        <v>3.3844954159819185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127.42958240140138</v>
      </c>
      <c r="T190" s="62">
        <f t="shared" si="142"/>
        <v>434.78088841345954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3.2947009554993238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3.6178938067201646E-25</v>
      </c>
      <c r="AC190" s="24">
        <f t="shared" si="163"/>
        <v>3.2947009554993238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102.69599526553463</v>
      </c>
      <c r="AO190" s="62">
        <f t="shared" si="144"/>
        <v>424.24312155367915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3.3181275252128803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7.0042424098102361E-25</v>
      </c>
      <c r="AX190" s="23">
        <f t="shared" si="166"/>
        <v>3.3181275252128803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127.42958240140138</v>
      </c>
      <c r="T191" s="62">
        <f t="shared" si="142"/>
        <v>434.78088841345954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3.2300938793311365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2.5582372443446409E-25</v>
      </c>
      <c r="AC191" s="24">
        <f t="shared" si="163"/>
        <v>3.2300938793311365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102.69599526553463</v>
      </c>
      <c r="AO191" s="62">
        <f t="shared" si="144"/>
        <v>424.24312155367915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3.253061068301407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4.9527473050512229E-25</v>
      </c>
      <c r="AX191" s="23">
        <f t="shared" si="166"/>
        <v>3.253061068301407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127.42958240140138</v>
      </c>
      <c r="T192" s="62">
        <f t="shared" si="142"/>
        <v>434.78088841345954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3.166753708520182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1.8089469033600823E-25</v>
      </c>
      <c r="AC192" s="24">
        <f t="shared" si="163"/>
        <v>3.166753708520182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102.69599526553463</v>
      </c>
      <c r="AO192" s="62">
        <f t="shared" si="144"/>
        <v>424.24312155367915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3.1892705249233475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3.5021212049051181E-25</v>
      </c>
      <c r="AX192" s="23">
        <f t="shared" si="166"/>
        <v>3.1892705249233475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127.42958240140138</v>
      </c>
      <c r="T193" s="62">
        <f t="shared" si="142"/>
        <v>434.78088841345954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3.1046555998251408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1.2791186221723204E-25</v>
      </c>
      <c r="AC193" s="24">
        <f t="shared" si="163"/>
        <v>3.1046555998251408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102.69599526553463</v>
      </c>
      <c r="AO193" s="62">
        <f t="shared" si="144"/>
        <v>424.24312155367915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3.1267308751925422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2.4763736525256115E-25</v>
      </c>
      <c r="AX193" s="23">
        <f t="shared" si="166"/>
        <v>3.1267308751925422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127.42958240140138</v>
      </c>
      <c r="T194" s="62">
        <f t="shared" si="142"/>
        <v>434.78088841345954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3.0437751971655032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9.0447345168004115E-26</v>
      </c>
      <c r="AC194" s="24">
        <f t="shared" si="163"/>
        <v>3.0437751971655032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102.69599526553463</v>
      </c>
      <c r="AO194" s="62">
        <f t="shared" si="144"/>
        <v>424.24312155367915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3.065417589847538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1.751060602452559E-25</v>
      </c>
      <c r="AX194" s="23">
        <f t="shared" si="166"/>
        <v>3.065417589847538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127.42958240140138</v>
      </c>
      <c r="T195" s="62">
        <f t="shared" si="142"/>
        <v>434.78088841345954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2.9840886220686418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6.3955931108616022E-26</v>
      </c>
      <c r="AC195" s="24">
        <f t="shared" si="163"/>
        <v>2.9840886220686418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102.69599526553463</v>
      </c>
      <c r="AO195" s="62">
        <f t="shared" si="144"/>
        <v>424.24312155367915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3.0053066206307379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1.2381868262628057E-25</v>
      </c>
      <c r="AX195" s="23">
        <f t="shared" si="166"/>
        <v>3.0053066206307379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127.42958240140138</v>
      </c>
      <c r="T196" s="62">
        <f t="shared" si="142"/>
        <v>434.78088841345954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2.925572464304214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4.5223672584002058E-26</v>
      </c>
      <c r="AC196" s="24">
        <f t="shared" si="163"/>
        <v>2.925572464304214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102.69599526553463</v>
      </c>
      <c r="AO196" s="62">
        <f t="shared" si="144"/>
        <v>424.24312155367915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2.9463743908562083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8.7553030122627951E-26</v>
      </c>
      <c r="AX196" s="23">
        <f t="shared" si="166"/>
        <v>2.9463743908562083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127.42958240140138</v>
      </c>
      <c r="T197" s="62">
        <f t="shared" ref="T197:T203" si="204">$T$3</f>
        <v>434.78088841345954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2.8682037727022145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3.1977965554308011E-26</v>
      </c>
      <c r="AC197" s="24">
        <f t="shared" si="163"/>
        <v>2.8682037727022145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102.69599526553463</v>
      </c>
      <c r="AO197" s="62">
        <f t="shared" ref="AO197:AO203" si="205">$AO$3</f>
        <v>424.24312155367915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2.8885977861624466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6.1909341313140286E-26</v>
      </c>
      <c r="AX197" s="23">
        <f t="shared" si="166"/>
        <v>2.8885977861624466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127.42958240140138</v>
      </c>
      <c r="T198" s="62">
        <f t="shared" si="204"/>
        <v>434.78088841345954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2.8119600461510834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2.2611836292001029E-26</v>
      </c>
      <c r="AC198" s="24">
        <f t="shared" si="163"/>
        <v>2.8119600461510834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102.69599526553463</v>
      </c>
      <c r="AO198" s="62">
        <f t="shared" si="205"/>
        <v>424.24312155367915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2.8319541454464803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4.3776515061313976E-26</v>
      </c>
      <c r="AX198" s="23">
        <f t="shared" si="166"/>
        <v>2.8319541454464803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127.42958240140138</v>
      </c>
      <c r="T199" s="62">
        <f t="shared" si="204"/>
        <v>434.78088841345954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2.7568192247723342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1.5988982777154005E-26</v>
      </c>
      <c r="AC199" s="24">
        <f t="shared" si="163"/>
        <v>2.7568192247723342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102.69599526553463</v>
      </c>
      <c r="AO199" s="62">
        <f t="shared" si="205"/>
        <v>424.24312155367915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2.7764212519757447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3.0954670656570143E-26</v>
      </c>
      <c r="AX199" s="23">
        <f t="shared" si="166"/>
        <v>2.7764212519757447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127.42958240140138</v>
      </c>
      <c r="T200" s="62">
        <f t="shared" si="204"/>
        <v>434.78088841345954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2.7027596812682422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1.1305918146000514E-26</v>
      </c>
      <c r="AC200" s="24">
        <f t="shared" si="163"/>
        <v>2.7027596812682422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102.69599526553463</v>
      </c>
      <c r="AO200" s="62">
        <f t="shared" si="205"/>
        <v>424.24312155367915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2.72197732467425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2.1888257530656988E-26</v>
      </c>
      <c r="AX200" s="23">
        <f t="shared" si="166"/>
        <v>2.72197732467425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127.42958240140138</v>
      </c>
      <c r="T201" s="62">
        <f t="shared" si="204"/>
        <v>434.78088841345954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2.6497602124391997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7.9944913885770027E-27</v>
      </c>
      <c r="AC201" s="24">
        <f t="shared" si="163"/>
        <v>2.6497602124391997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102.69599526553463</v>
      </c>
      <c r="AO201" s="62">
        <f t="shared" si="205"/>
        <v>424.24312155367915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2.6686010095796209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1.5477335328285072E-26</v>
      </c>
      <c r="AX201" s="23">
        <f t="shared" si="166"/>
        <v>2.6686010095796209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127.42958240140138</v>
      </c>
      <c r="T202" s="62">
        <f t="shared" si="204"/>
        <v>434.78088841345954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2.5978000308674107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5.6529590730002572E-27</v>
      </c>
      <c r="AC202" s="24">
        <f t="shared" si="163"/>
        <v>2.5978000308674107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102.69599526553463</v>
      </c>
      <c r="AO202" s="62">
        <f t="shared" si="205"/>
        <v>424.24312155367915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2.6162713714676595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1.0944128765328494E-26</v>
      </c>
      <c r="AX202" s="23">
        <f t="shared" si="166"/>
        <v>2.6162713714676595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127.42958240140138</v>
      </c>
      <c r="T203" s="62">
        <f t="shared" si="204"/>
        <v>434.78088841345954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2.5468587567636631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3.9972456942885014E-27</v>
      </c>
      <c r="AC203" s="24">
        <f t="shared" si="163"/>
        <v>2.5468587567636631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102.69599526553463</v>
      </c>
      <c r="AO203" s="62">
        <f t="shared" si="205"/>
        <v>424.24312155367915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2.5649678856411464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7.7386676641425358E-27</v>
      </c>
      <c r="AX203" s="23">
        <f t="shared" si="166"/>
        <v>2.5649678856411464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1.3459001926323562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1.3195079107728942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35" workbookViewId="0">
      <selection activeCell="C39" sqref="C39:C61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J30" sqref="J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3.024</v>
      </c>
      <c r="C6" s="156">
        <f ca="1">IF(OR('Données projet'!B9="",'Données projet'!C9="",'Données projet'!C9=0%),0,Calculateur!S3)</f>
        <v>127.42958240140138</v>
      </c>
      <c r="D6" s="156">
        <f>IF(OR('Données projet'!B9="",'Données projet'!C9="",'Données projet'!C9=0%),0,Calculateur!T3)</f>
        <v>434.78088841345954</v>
      </c>
      <c r="E6" s="156">
        <f ca="1">MIN(C6,D6)</f>
        <v>127.42958240140138</v>
      </c>
      <c r="F6" s="156">
        <f ca="1">E6*B6</f>
        <v>385.34705718183778</v>
      </c>
      <c r="G6" s="156">
        <f ca="1">F6*(100%-'Données projet'!$C$24)*(100%-'Données projet'!$C$25)*(100%-'Données projet'!$C$26)*(100%-'Données projet'!$C$27)</f>
        <v>346.81235146365401</v>
      </c>
      <c r="H6" s="157">
        <f>IF(OR('Données projet'!B9="",'Données projet'!C9="",'Données projet'!C9=0%),0,AVERAGE(Calculateur!$AC$3:$AC$33)*B6)</f>
        <v>131.08078359113784</v>
      </c>
      <c r="I6" s="158">
        <f>H6*(100%-'Données projet'!$C$24)*(100%-'Données projet'!$C$25)*(100%-'Données projet'!$C$26)*(100%-'Données projet'!$C$27)</f>
        <v>117.97270523202407</v>
      </c>
      <c r="J6" s="159">
        <f>IF(OR('Données projet'!B9="",'Données projet'!C9="",'Données projet'!C9=0%),0,SUM(Calculateur!$V$3:$V$33)*VLOOKUP('Données projet'!$B$9,Paramètres!$A$1:$I$89,9,0)*B6)</f>
        <v>1168.02</v>
      </c>
      <c r="K6" s="160">
        <f>J6*(100%-'Données projet'!$C$24)*(100%-'Données projet'!$C$25)*(100%-'Données projet'!$C$26)*(100%-'Données projet'!$C$27)</f>
        <v>1051.2180000000001</v>
      </c>
      <c r="L6" s="161">
        <f ca="1">G6+I6+K6</f>
        <v>1516.0030566956782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0.97599999999999998</v>
      </c>
      <c r="C7" s="156">
        <f ca="1">IF(OR('Données projet'!B10="",'Données projet'!C10="",'Données projet'!C10=0%),0,Calculateur!AN3)</f>
        <v>102.69599526553463</v>
      </c>
      <c r="D7" s="156">
        <f>IF(OR('Données projet'!B10="",'Données projet'!C10="",'Données projet'!C10=0%),0,Calculateur!AO3)</f>
        <v>424.24312155367915</v>
      </c>
      <c r="E7" s="156">
        <f t="shared" ref="E7:E15" ca="1" si="0">MIN(C7,D7)</f>
        <v>102.69599526553463</v>
      </c>
      <c r="F7" s="156">
        <f t="shared" ref="F7:F15" ca="1" si="1">E7*B7</f>
        <v>100.2312913791618</v>
      </c>
      <c r="G7" s="156">
        <f ca="1">F7*(100%-'Données projet'!$C$24)*(100%-'Données projet'!$C$25)*(100%-'Données projet'!$C$26)*(100%-'Données projet'!$C$27)</f>
        <v>90.208162241245631</v>
      </c>
      <c r="H7" s="164">
        <f>IF(OR('Données projet'!B10="",'Données projet'!C10="",'Données projet'!C10=0%),0,AVERAGE(Calculateur!$AX$3:$AX$33)*B7)</f>
        <v>36.397023852713275</v>
      </c>
      <c r="I7" s="158">
        <f>H7*(100%-'Données projet'!$C$24)*(100%-'Données projet'!$C$25)*(100%-'Données projet'!$C$26)*(100%-'Données projet'!$C$27)</f>
        <v>32.757321467441948</v>
      </c>
      <c r="J7" s="159">
        <f>IF(OR('Données projet'!B10="",'Données projet'!C10="",'Données projet'!C10=0%),0,SUM(Calculateur!$AQ$3:$AQ$33)*VLOOKUP('Données projet'!$B$10,Paramètres!$A$1:$I$89,9,0)*B7)</f>
        <v>364.91663999999997</v>
      </c>
      <c r="K7" s="160">
        <f>J7*(100%-'Données projet'!$C$24)*(100%-'Données projet'!$C$25)*(100%-'Données projet'!$C$26)*(100%-'Données projet'!$C$27)</f>
        <v>328.42497599999996</v>
      </c>
      <c r="L7" s="161">
        <f t="shared" ref="L7:L15" ca="1" si="2">G7+I7+K7</f>
        <v>451.39045970868756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485.57834856099959</v>
      </c>
      <c r="G16" s="175">
        <f t="shared" ca="1" si="3"/>
        <v>437.02051370489966</v>
      </c>
      <c r="H16" s="176">
        <f t="shared" si="3"/>
        <v>167.47780744385113</v>
      </c>
      <c r="I16" s="176">
        <f t="shared" si="3"/>
        <v>150.73002669946601</v>
      </c>
      <c r="J16" s="177">
        <f t="shared" si="3"/>
        <v>1532.9366399999999</v>
      </c>
      <c r="K16" s="177">
        <f t="shared" si="3"/>
        <v>1379.6429760000001</v>
      </c>
      <c r="L16" s="178">
        <f t="shared" ca="1" si="3"/>
        <v>1967.3935164043658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S7" zoomScale="89" zoomScaleNormal="89" workbookViewId="0">
      <selection activeCell="E60" sqref="E6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8158.7438260384442</v>
      </c>
      <c r="U10" s="190">
        <f>'Données projet'!D9</f>
        <v>3.024</v>
      </c>
      <c r="V10" s="189">
        <f>U10*T10</f>
        <v>24672.041329940257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7232.1274912252147</v>
      </c>
      <c r="U11" s="190">
        <f>'Données projet'!D10</f>
        <v>0.97599999999999998</v>
      </c>
      <c r="V11" s="189">
        <f t="shared" ref="V11" si="0">U11*T11</f>
        <v>7058.5564314358098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5489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5</v>
      </c>
      <c r="I21" s="204">
        <v>400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8490.6760869749705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8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9787.2120392852012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36">
        <f ca="1">T23-T24</f>
        <v>-1296.5359523102306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11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2446.8030098213003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16</v>
      </c>
      <c r="B32" s="193">
        <f>'Données projet'!D45</f>
        <v>375</v>
      </c>
      <c r="C32" s="206">
        <v>44</v>
      </c>
      <c r="D32" s="194">
        <f t="shared" si="2"/>
        <v>16500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11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12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13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14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15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16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17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18</v>
      </c>
      <c r="B62" s="193">
        <f>'Données projet'!D70</f>
        <v>363</v>
      </c>
      <c r="C62" s="204">
        <v>44</v>
      </c>
      <c r="D62" s="191">
        <f t="shared" si="4"/>
        <v>15972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2023-10-09T10:18:38Z</dcterms:modified>
</cp:coreProperties>
</file>