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Boisement_Laventie (62)\Dossier d_instruction\"/>
    </mc:Choice>
  </mc:AlternateContent>
  <xr:revisionPtr revIDLastSave="0" documentId="13_ncr:1_{61E23DEB-F742-445B-AE76-258AA5301511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1" i="1" l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DI161" i="2"/>
  <c r="ED161" i="2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FR164" i="2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Y196" i="2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D201" i="2"/>
  <c r="FS202" i="2"/>
  <c r="FZ6" i="2"/>
  <c r="HI202" i="2"/>
  <c r="EW202" i="2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51" i="2" a="1"/>
  <c r="GT51" i="2" s="1"/>
  <c r="GT11" i="2" a="1"/>
  <c r="GT11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89" i="2" a="1"/>
  <c r="GT189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AX200" i="2"/>
  <c r="EI198" i="2" l="1" a="1"/>
  <c r="EI198" i="2" s="1"/>
  <c r="EY202" i="2"/>
  <c r="HJ202" i="2"/>
  <c r="GT38" i="2" a="1"/>
  <c r="GT38" i="2" s="1"/>
  <c r="GT33" i="2" a="1"/>
  <c r="GT33" i="2" s="1"/>
  <c r="GT115" i="2" a="1"/>
  <c r="GT115" i="2" s="1"/>
  <c r="AH163" i="2" a="1"/>
  <c r="AH163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172" i="2" l="1"/>
  <c r="CY85" i="2"/>
  <c r="CY154" i="2"/>
  <c r="CY182" i="2"/>
  <c r="CY64" i="2"/>
  <c r="CY147" i="2"/>
  <c r="CY139" i="2"/>
  <c r="CY148" i="2"/>
  <c r="CY93" i="2"/>
  <c r="CY112" i="2"/>
  <c r="CY136" i="2"/>
  <c r="CY178" i="2"/>
  <c r="CY191" i="2"/>
  <c r="CY10" i="2"/>
  <c r="CY73" i="2"/>
  <c r="CY122" i="2"/>
  <c r="CY31" i="2"/>
  <c r="CY40" i="2"/>
  <c r="CY65" i="2"/>
  <c r="CY33" i="2"/>
  <c r="CY184" i="2"/>
  <c r="CY135" i="2"/>
  <c r="CY37" i="2"/>
  <c r="CY60" i="2"/>
  <c r="CY66" i="2"/>
  <c r="CY23" i="2"/>
  <c r="CY54" i="2"/>
  <c r="CY137" i="2"/>
  <c r="CY102" i="2"/>
  <c r="CY46" i="2"/>
  <c r="CY100" i="2"/>
  <c r="CY142" i="2"/>
  <c r="CY127" i="2"/>
  <c r="CY95" i="2"/>
  <c r="CY24" i="2"/>
  <c r="CY20" i="2"/>
  <c r="CY194" i="2"/>
  <c r="CY88" i="2"/>
  <c r="CY58" i="2"/>
  <c r="CY52" i="2"/>
  <c r="CY67" i="2"/>
  <c r="CY89" i="2"/>
  <c r="CY156" i="2"/>
  <c r="CY188" i="2"/>
  <c r="CY198" i="2"/>
  <c r="CY96" i="2"/>
  <c r="CY53" i="2"/>
  <c r="CY119" i="2"/>
  <c r="CY183" i="2"/>
  <c r="CY174" i="2"/>
  <c r="CY45" i="2"/>
  <c r="CY200" i="2"/>
  <c r="CY138" i="2"/>
  <c r="CY146" i="2"/>
  <c r="CY185" i="2"/>
  <c r="CY25" i="2"/>
  <c r="CY105" i="2"/>
  <c r="CY4" i="2"/>
  <c r="CY118" i="2"/>
  <c r="CY84" i="2"/>
  <c r="CY197" i="2"/>
  <c r="CY86" i="2"/>
  <c r="CY49" i="2"/>
  <c r="CY6" i="2"/>
  <c r="CY170" i="2"/>
  <c r="CY90" i="2"/>
  <c r="CY203" i="2"/>
  <c r="CY70" i="2"/>
  <c r="CY74" i="2"/>
  <c r="CY202" i="2"/>
  <c r="CY94" i="2"/>
  <c r="CY164" i="2"/>
  <c r="CY47" i="2"/>
  <c r="CY68" i="2"/>
  <c r="CY190" i="2"/>
  <c r="CY16" i="2"/>
  <c r="CY13" i="2"/>
  <c r="CY14" i="2"/>
  <c r="CY101" i="2"/>
  <c r="CY69" i="2"/>
  <c r="CY9" i="2"/>
  <c r="CY42" i="2"/>
  <c r="CY92" i="2"/>
  <c r="CY192" i="2"/>
  <c r="CY87" i="2"/>
  <c r="CY130" i="2"/>
  <c r="CY59" i="2"/>
  <c r="CY133" i="2"/>
  <c r="CY157" i="2"/>
  <c r="CY63" i="2"/>
  <c r="CY151" i="2"/>
  <c r="CY175" i="2"/>
  <c r="CY168" i="2"/>
  <c r="CY48" i="2"/>
  <c r="CY155" i="2"/>
  <c r="CY77" i="2"/>
  <c r="CY34" i="2"/>
  <c r="CY186" i="2"/>
  <c r="CY111" i="2"/>
  <c r="CY3" i="2"/>
  <c r="C10" i="4" s="1"/>
  <c r="E10" i="4" s="1"/>
  <c r="F10" i="4" s="1"/>
  <c r="G10" i="4" s="1"/>
  <c r="L10" i="4" s="1"/>
  <c r="CY56" i="2"/>
  <c r="CY181" i="2"/>
  <c r="CY114" i="2"/>
  <c r="CY43" i="2"/>
  <c r="CY41" i="2"/>
  <c r="CY18" i="2"/>
  <c r="CY132" i="2"/>
  <c r="CY173" i="2"/>
  <c r="CY199" i="2"/>
  <c r="CY110" i="2"/>
  <c r="CY180" i="2"/>
  <c r="CY91" i="2"/>
  <c r="CY201" i="2"/>
  <c r="CY62" i="2"/>
  <c r="CY57" i="2"/>
  <c r="CY196" i="2"/>
  <c r="CY51" i="2"/>
  <c r="CY150" i="2"/>
  <c r="CY106" i="2"/>
  <c r="CY12" i="2"/>
  <c r="CY176" i="2"/>
  <c r="CY113" i="2"/>
  <c r="CY108" i="2"/>
  <c r="CY30" i="2"/>
  <c r="CY15" i="2"/>
  <c r="CY7" i="2"/>
  <c r="CY38" i="2"/>
  <c r="CY75" i="2"/>
  <c r="CY103" i="2"/>
  <c r="CY171" i="2"/>
  <c r="CY187" i="2"/>
  <c r="CY123" i="2"/>
  <c r="CY29" i="2"/>
  <c r="CY50" i="2"/>
  <c r="CY98" i="2"/>
  <c r="CY8" i="2"/>
  <c r="CY162" i="2"/>
  <c r="CY166" i="2"/>
  <c r="CY145" i="2"/>
  <c r="CY121" i="2"/>
  <c r="CY76" i="2"/>
  <c r="CY39" i="2"/>
  <c r="CY144" i="2"/>
  <c r="CY80" i="2"/>
  <c r="CY99" i="2"/>
  <c r="CY149" i="2"/>
  <c r="CY36" i="2"/>
  <c r="CY78" i="2"/>
  <c r="CY134" i="2"/>
  <c r="CY21" i="2"/>
  <c r="CY22" i="2"/>
  <c r="CY143" i="2"/>
  <c r="CY189" i="2"/>
  <c r="CY28" i="2"/>
  <c r="CY128" i="2"/>
  <c r="CY169" i="2"/>
  <c r="CY167" i="2"/>
  <c r="CY32" i="2"/>
  <c r="CY71" i="2"/>
  <c r="CY163" i="2"/>
  <c r="CY97" i="2"/>
  <c r="CY115" i="2"/>
  <c r="CY129" i="2"/>
  <c r="CY158" i="2"/>
  <c r="CY82" i="2"/>
  <c r="CY140" i="2"/>
  <c r="CY107" i="2"/>
  <c r="CY177" i="2"/>
  <c r="CY165" i="2"/>
  <c r="CY81" i="2"/>
  <c r="CY35" i="2"/>
  <c r="CY19" i="2"/>
  <c r="CY125" i="2"/>
  <c r="CY83" i="2"/>
  <c r="CY104" i="2"/>
  <c r="CY124" i="2"/>
  <c r="CY179" i="2"/>
  <c r="CY117" i="2"/>
  <c r="CY193" i="2"/>
  <c r="CY116" i="2"/>
  <c r="CY160" i="2"/>
  <c r="CY120" i="2"/>
  <c r="CY195" i="2"/>
  <c r="CY55" i="2"/>
  <c r="CY153" i="2"/>
  <c r="CY61" i="2"/>
  <c r="CY109" i="2"/>
  <c r="CY11" i="2"/>
  <c r="CY26" i="2"/>
  <c r="CY44" i="2"/>
  <c r="CY17" i="2"/>
  <c r="CY152" i="2"/>
  <c r="CY126" i="2"/>
  <c r="CY161" i="2"/>
  <c r="CY5" i="2"/>
  <c r="CY159" i="2"/>
  <c r="CY72" i="2"/>
  <c r="CY27" i="2"/>
  <c r="CY141" i="2"/>
  <c r="CY79" i="2"/>
  <c r="CY131" i="2"/>
  <c r="FJ67" i="2"/>
  <c r="FJ160" i="2"/>
  <c r="FJ125" i="2"/>
  <c r="FJ179" i="2"/>
  <c r="FJ184" i="2"/>
  <c r="FJ203" i="2"/>
  <c r="FJ63" i="2"/>
  <c r="FJ91" i="2"/>
  <c r="FJ79" i="2"/>
  <c r="FJ18" i="2"/>
  <c r="FJ20" i="2"/>
  <c r="FJ165" i="2"/>
  <c r="FJ58" i="2"/>
  <c r="FJ107" i="2"/>
  <c r="FJ98" i="2"/>
  <c r="FJ123" i="2"/>
  <c r="FJ120" i="2"/>
  <c r="FJ33" i="2"/>
  <c r="FJ62" i="2"/>
  <c r="FJ55" i="2"/>
  <c r="FJ60" i="2"/>
  <c r="FJ141" i="2"/>
  <c r="FJ52" i="2"/>
  <c r="FJ197" i="2"/>
  <c r="FJ59" i="2"/>
  <c r="FJ34" i="2"/>
  <c r="FJ3" i="2"/>
  <c r="C13" i="4" s="1"/>
  <c r="E13" i="4" s="1"/>
  <c r="F13" i="4" s="1"/>
  <c r="G13" i="4" s="1"/>
  <c r="L13" i="4" s="1"/>
  <c r="FJ105" i="2"/>
  <c r="FJ196" i="2"/>
  <c r="FJ199" i="2"/>
  <c r="FJ144" i="2"/>
  <c r="FJ143" i="2"/>
  <c r="FJ138" i="2"/>
  <c r="FJ195" i="2"/>
  <c r="FJ121" i="2"/>
  <c r="FJ24" i="2"/>
  <c r="FJ114" i="2"/>
  <c r="FJ122" i="2"/>
  <c r="FJ28" i="2"/>
  <c r="FJ16" i="2"/>
  <c r="FJ74" i="2"/>
  <c r="FJ72" i="2"/>
  <c r="FJ185" i="2"/>
  <c r="FJ124" i="2"/>
  <c r="FJ56" i="2"/>
  <c r="FJ23" i="2"/>
  <c r="FJ25" i="2"/>
  <c r="FJ136" i="2"/>
  <c r="FJ46" i="2"/>
  <c r="FJ71" i="2"/>
  <c r="FJ171" i="2"/>
  <c r="FJ152" i="2"/>
  <c r="FJ106" i="2"/>
  <c r="FJ166" i="2"/>
  <c r="FJ117" i="2"/>
  <c r="FJ175" i="2"/>
  <c r="FJ178" i="2"/>
  <c r="FJ48" i="2"/>
  <c r="FJ103" i="2"/>
  <c r="FJ61" i="2"/>
  <c r="FJ14" i="2"/>
  <c r="FJ180" i="2"/>
  <c r="FJ51" i="2"/>
  <c r="FJ131" i="2"/>
  <c r="FJ170" i="2"/>
  <c r="FJ54" i="2"/>
  <c r="FJ109" i="2"/>
  <c r="FJ66" i="2"/>
  <c r="FJ172" i="2"/>
  <c r="FJ64" i="2"/>
  <c r="FJ6" i="2"/>
  <c r="FJ164" i="2"/>
  <c r="FJ42" i="2"/>
  <c r="FJ97" i="2"/>
  <c r="FJ168" i="2"/>
  <c r="FJ44" i="2"/>
  <c r="FJ126" i="2"/>
  <c r="FJ149" i="2"/>
  <c r="FJ53" i="2"/>
  <c r="FJ132" i="2"/>
  <c r="FJ194" i="2"/>
  <c r="FJ147" i="2"/>
  <c r="FJ82" i="2"/>
  <c r="FJ75" i="2"/>
  <c r="FJ119" i="2"/>
  <c r="FJ198" i="2"/>
  <c r="FJ189" i="2"/>
  <c r="FJ176" i="2"/>
  <c r="FJ84" i="2"/>
  <c r="FJ41" i="2"/>
  <c r="FJ139" i="2"/>
  <c r="FJ19" i="2"/>
  <c r="FJ156" i="2"/>
  <c r="FJ193" i="2"/>
  <c r="FJ26" i="2"/>
  <c r="FJ201" i="2"/>
  <c r="FJ150" i="2"/>
  <c r="FJ32" i="2"/>
  <c r="FJ27" i="2"/>
  <c r="FJ154" i="2"/>
  <c r="FJ186" i="2"/>
  <c r="FJ99" i="2"/>
  <c r="FJ151" i="2"/>
  <c r="FJ77" i="2"/>
  <c r="FJ29" i="2"/>
  <c r="FJ39" i="2"/>
  <c r="FJ31" i="2"/>
  <c r="FJ96" i="2"/>
  <c r="FJ135" i="2"/>
  <c r="FJ137" i="2"/>
  <c r="FJ145" i="2"/>
  <c r="FJ163" i="2"/>
  <c r="FJ100" i="2"/>
  <c r="FJ86" i="2"/>
  <c r="FJ110" i="2"/>
  <c r="FJ40" i="2"/>
  <c r="FJ190" i="2"/>
  <c r="FJ174" i="2"/>
  <c r="FJ85" i="2"/>
  <c r="FJ9" i="2"/>
  <c r="FJ115" i="2"/>
  <c r="FJ129" i="2"/>
  <c r="FJ35" i="2"/>
  <c r="FJ118" i="2"/>
  <c r="FJ78" i="2"/>
  <c r="FJ104" i="2"/>
  <c r="FJ90" i="2"/>
  <c r="FJ111" i="2"/>
  <c r="FJ148" i="2"/>
  <c r="FJ128" i="2"/>
  <c r="FJ43" i="2"/>
  <c r="FJ94" i="2"/>
  <c r="FJ70" i="2"/>
  <c r="FJ187" i="2"/>
  <c r="FJ21" i="2"/>
  <c r="FJ47" i="2"/>
  <c r="FJ22" i="2"/>
  <c r="FJ88" i="2"/>
  <c r="FJ167" i="2"/>
  <c r="FJ182" i="2"/>
  <c r="FJ159" i="2"/>
  <c r="FJ183" i="2"/>
  <c r="FJ13" i="2"/>
  <c r="FJ15" i="2"/>
  <c r="FJ95" i="2"/>
  <c r="FJ81" i="2"/>
  <c r="FJ188" i="2"/>
  <c r="FJ69" i="2"/>
  <c r="FJ181" i="2"/>
  <c r="FJ10" i="2"/>
  <c r="FJ68" i="2"/>
  <c r="FJ36" i="2"/>
  <c r="FJ101" i="2"/>
  <c r="FJ202" i="2"/>
  <c r="FJ140" i="2"/>
  <c r="FJ102" i="2"/>
  <c r="FJ65" i="2"/>
  <c r="FJ57" i="2"/>
  <c r="FJ116" i="2"/>
  <c r="FJ153" i="2"/>
  <c r="FJ12" i="2"/>
  <c r="FJ73" i="2"/>
  <c r="FJ133" i="2"/>
  <c r="FJ17" i="2"/>
  <c r="FJ5" i="2"/>
  <c r="FJ80" i="2"/>
  <c r="FJ37" i="2"/>
  <c r="FJ87" i="2"/>
  <c r="FJ130" i="2"/>
  <c r="FJ7" i="2"/>
  <c r="FJ30" i="2"/>
  <c r="FJ127" i="2"/>
  <c r="FJ76" i="2"/>
  <c r="FJ155" i="2"/>
  <c r="FJ162" i="2"/>
  <c r="FJ92" i="2"/>
  <c r="FJ45" i="2"/>
  <c r="FJ158" i="2"/>
  <c r="FJ134" i="2"/>
  <c r="FJ191" i="2"/>
  <c r="FJ108" i="2"/>
  <c r="FJ192" i="2"/>
  <c r="FJ142" i="2"/>
  <c r="FJ50" i="2"/>
  <c r="FJ8" i="2"/>
  <c r="FJ112" i="2"/>
  <c r="FJ146" i="2"/>
  <c r="FJ200" i="2"/>
  <c r="FJ177" i="2"/>
  <c r="FJ49" i="2"/>
  <c r="FJ89" i="2"/>
  <c r="FJ157" i="2"/>
  <c r="FJ11" i="2"/>
  <c r="FJ38" i="2"/>
  <c r="FJ83" i="2"/>
  <c r="FJ113" i="2"/>
  <c r="FJ4" i="2"/>
  <c r="FJ161" i="2"/>
  <c r="FJ169" i="2"/>
  <c r="FJ173" i="2"/>
  <c r="FJ93" i="2"/>
  <c r="CD60" i="2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<sst xmlns="http://schemas.openxmlformats.org/spreadsheetml/2006/main" count="1185" uniqueCount="328">
  <si>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</si>
  <si>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</si>
  <si>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</si>
  <si>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</si>
  <si>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</si>
  <si>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</si>
  <si>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</si>
  <si>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</si>
  <si>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</si>
  <si>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</si>
  <si>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</si>
  <si>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</si>
  <si>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</si>
  <si>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</si>
  <si>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</si>
  <si>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</si>
  <si>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</si>
  <si>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</si>
  <si>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</si>
  <si>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</si>
  <si>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</si>
  <si>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</si>
  <si>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</si>
  <si>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</si>
  <si>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</si>
  <si>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</si>
  <si>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</si>
  <si>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</si>
  <si>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</si>
  <si>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</si>
  <si>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</si>
  <si>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</si>
  <si>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</si>
  <si>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</si>
  <si>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</si>
  <si>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</si>
  <si>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</si>
  <si>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</si>
  <si>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</si>
  <si>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</si>
  <si>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</si>
  <si>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</si>
  <si>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</si>
  <si>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</si>
  <si>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</si>
  <si>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</si>
  <si>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</si>
  <si>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</si>
  <si>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</si>
  <si>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</si>
  <si>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</si>
  <si>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</si>
  <si>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</si>
  <si>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</si>
  <si>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</si>
  <si>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</si>
  <si>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</si>
  <si>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</si>
  <si>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</si>
  <si>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</si>
  <si>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</si>
  <si>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</si>
  <si>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</si>
  <si>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</si>
  <si>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</si>
  <si>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</si>
  <si>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</si>
  <si>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</si>
  <si>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</si>
  <si>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</si>
  <si>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</si>
  <si>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</si>
  <si>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</si>
  <si>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</si>
  <si>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</si>
  <si>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</si>
  <si>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</si>
  <si>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</si>
  <si>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</si>
  <si>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</si>
  <si>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</si>
  <si>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</si>
  <si>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</si>
  <si>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</si>
  <si>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</si>
  <si>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</si>
  <si>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</si>
  <si>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</si>
  <si>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</si>
  <si>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</si>
  <si>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</si>
  <si>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</si>
  <si>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</si>
  <si>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</si>
  <si>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</si>
  <si>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</si>
  <si>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</si>
  <si>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</si>
  <si>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</si>
  <si>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</si>
  <si>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</si>
  <si>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</si>
  <si>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</si>
  <si>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</si>
  <si>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</si>
  <si>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</si>
  <si>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</si>
  <si>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</si>
  <si>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</si>
  <si>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</si>
  <si>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</si>
  <si>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</si>
  <si>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</si>
  <si>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</si>
  <si>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</si>
  <si>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</si>
  <si>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</si>
  <si>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</si>
  <si>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</si>
  <si>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</si>
  <si>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</si>
  <si>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</si>
  <si>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</si>
  <si>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</si>
  <si>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</si>
  <si>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</si>
  <si>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</si>
  <si>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</si>
  <si>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</si>
  <si>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</si>
  <si>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</si>
  <si>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</si>
  <si>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</si>
  <si>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</si>
  <si>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</si>
  <si>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</si>
  <si>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</si>
  <si>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</si>
  <si>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</si>
  <si>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</si>
  <si>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</si>
  <si>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</si>
  <si>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</si>
  <si>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</si>
  <si>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</si>
  <si>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</si>
  <si>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</si>
  <si>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</si>
  <si>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</si>
  <si>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</si>
  <si>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</si>
  <si>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</si>
  <si>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</si>
  <si>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</si>
  <si>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</si>
  <si>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</si>
  <si>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</si>
  <si>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</si>
  <si>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</si>
  <si>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</si>
  <si>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</si>
  <si>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</si>
  <si>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</si>
  <si>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</si>
  <si>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</si>
  <si>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</si>
  <si>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</si>
  <si>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</si>
  <si>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</si>
  <si>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</si>
  <si>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</si>
  <si>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</si>
  <si>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</si>
  <si>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</si>
  <si>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</si>
  <si>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</si>
  <si>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</si>
  <si>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</si>
  <si>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</si>
  <si>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</si>
  <si>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</si>
  <si>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</si>
  <si>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</si>
  <si>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</si>
  <si>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</si>
  <si>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</si>
  <si>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</si>
  <si>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</si>
  <si>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</si>
  <si>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</si>
  <si>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</si>
  <si>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</si>
  <si>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</si>
  <si>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</si>
  <si>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</si>
  <si>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</si>
  <si>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</si>
  <si>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</si>
  <si>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</si>
  <si>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</si>
  <si>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</si>
  <si>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</si>
  <si>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</si>
  <si>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</si>
  <si>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</si>
  <si>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</si>
  <si>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</si>
  <si>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</si>
  <si>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</si>
  <si>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</si>
  <si>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</si>
  <si>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</si>
  <si>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</si>
  <si>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</si>
  <si>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</si>
  <si>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</si>
  <si>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</si>
  <si>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</si>
  <si>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</si>
  <si>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</si>
  <si>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</si>
  <si>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</si>
  <si>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</si>
  <si>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</si>
  <si>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</si>
  <si>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</si>
  <si>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</si>
  <si>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</si>
  <si>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</si>
  <si>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</si>
  <si>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</si>
  <si>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</si>
  <si>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</si>
  <si>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</si>
  <si>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</si>
  <si>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</si>
  <si>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</si>
  <si>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</si>
  <si>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</si>
  <si>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</si>
  <si>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</si>
  <si>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</si>
  <si>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</si>
  <si>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</si>
  <si>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</si>
  <si>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</si>
  <si>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</si>
  <si>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</si>
  <si>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</si>
  <si>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</si>
  <si>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</si>
  <si>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</si>
  <si>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</si>
  <si>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</si>
  <si>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</si>
  <si>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</si>
  <si>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</si>
  <si>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</si>
  <si>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</si>
  <si>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</si>
  <si>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</si>
  <si>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</si>
  <si>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</si>
  <si>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</si>
  <si>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</si>
  <si>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</si>
  <si>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</si>
  <si>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</si>
  <si>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</si>
  <si>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</si>
  <si>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</si>
  <si>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</si>
  <si>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</si>
  <si>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</si>
  <si>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</si>
  <si>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</si>
  <si>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</si>
  <si>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</si>
  <si>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</si>
  <si>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</si>
  <si>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</si>
  <si>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</si>
  <si>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</si>
  <si>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</si>
  <si>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</si>
  <si>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</si>
  <si>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</si>
  <si>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</si>
  <si>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</si>
  <si>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</si>
  <si>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</si>
  <si>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</si>
  <si>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</si>
  <si>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</si>
  <si>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</si>
  <si>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</si>
  <si>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</si>
  <si>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</si>
  <si>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</si>
  <si>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</si>
  <si>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</si>
  <si>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</si>
  <si>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</si>
  <si>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</si>
  <si>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</si>
  <si>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</si>
  <si>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</si>
  <si>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</si>
  <si>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</si>
  <si>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</si>
  <si>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</si>
  <si>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</si>
  <si>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</si>
  <si>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</si>
  <si>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</si>
  <si>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</si>
  <si>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</si>
  <si>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</si>
  <si>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</si>
  <si>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</si>
  <si>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</si>
  <si>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</si>
  <si>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</si>
  <si>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</si>
  <si>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2/5</t>
  </si>
  <si>
    <t>Classe 1/5</t>
  </si>
  <si>
    <t>Classe 3/5</t>
  </si>
  <si>
    <t>Casse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</si>
</sst>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16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3.6374994536665191</c:v>
                </c:pt>
                <c:pt idx="2">
                  <c:v>5.4577222588629324</c:v>
                </c:pt>
                <c:pt idx="3">
                  <c:v>8.1928812743363384</c:v>
                </c:pt>
                <c:pt idx="4">
                  <c:v>12.304790888266751</c:v>
                </c:pt>
                <c:pt idx="5">
                  <c:v>18.489265295267202</c:v>
                </c:pt>
                <c:pt idx="6">
                  <c:v>27.795104201347016</c:v>
                </c:pt>
                <c:pt idx="7">
                  <c:v>41.80377550782655</c:v>
                </c:pt>
                <c:pt idx="8">
                  <c:v>62.900847610765744</c:v>
                </c:pt>
                <c:pt idx="9">
                  <c:v>94.686151958102812</c:v>
                </c:pt>
                <c:pt idx="10">
                  <c:v>142.59377360663922</c:v>
                </c:pt>
                <c:pt idx="11">
                  <c:v>147.15364202921708</c:v>
                </c:pt>
                <c:pt idx="12">
                  <c:v>172.3819432826981</c:v>
                </c:pt>
                <c:pt idx="13">
                  <c:v>197.52328405894409</c:v>
                </c:pt>
                <c:pt idx="14">
                  <c:v>222.5902995865016</c:v>
                </c:pt>
                <c:pt idx="15">
                  <c:v>247.59253912923518</c:v>
                </c:pt>
                <c:pt idx="16">
                  <c:v>236.12362808635771</c:v>
                </c:pt>
                <c:pt idx="17">
                  <c:v>259.4583522737052</c:v>
                </c:pt>
                <c:pt idx="18">
                  <c:v>282.74566191220862</c:v>
                </c:pt>
                <c:pt idx="19">
                  <c:v>305.99000951570451</c:v>
                </c:pt>
                <c:pt idx="20">
                  <c:v>329.1951157650264</c:v>
                </c:pt>
                <c:pt idx="21">
                  <c:v>305.58256210041856</c:v>
                </c:pt>
                <c:pt idx="22">
                  <c:v>326.75422310957646</c:v>
                </c:pt>
                <c:pt idx="23">
                  <c:v>347.89559775078084</c:v>
                </c:pt>
                <c:pt idx="24">
                  <c:v>369.00878433811749</c:v>
                </c:pt>
                <c:pt idx="25">
                  <c:v>390.09562155502181</c:v>
                </c:pt>
                <c:pt idx="26">
                  <c:v>356.42536127479252</c:v>
                </c:pt>
                <c:pt idx="27">
                  <c:v>375.49976912888474</c:v>
                </c:pt>
                <c:pt idx="28">
                  <c:v>394.55307910081638</c:v>
                </c:pt>
                <c:pt idx="29">
                  <c:v>413.58645287885287</c:v>
                </c:pt>
                <c:pt idx="30">
                  <c:v>432.60093655053032</c:v>
                </c:pt>
                <c:pt idx="31">
                  <c:v>392.52709819732326</c:v>
                </c:pt>
                <c:pt idx="32">
                  <c:v>409.13356351129414</c:v>
                </c:pt>
                <c:pt idx="33">
                  <c:v>425.72547631490761</c:v>
                </c:pt>
                <c:pt idx="34">
                  <c:v>442.30348341629519</c:v>
                </c:pt>
                <c:pt idx="35">
                  <c:v>458.86817919889182</c:v>
                </c:pt>
                <c:pt idx="36">
                  <c:v>417.22895611601695</c:v>
                </c:pt>
                <c:pt idx="37">
                  <c:v>434.21834928171887</c:v>
                </c:pt>
                <c:pt idx="38">
                  <c:v>451.19347585644169</c:v>
                </c:pt>
                <c:pt idx="39">
                  <c:v>468.15494792329127</c:v>
                </c:pt>
                <c:pt idx="40">
                  <c:v>485.10332961470635</c:v>
                </c:pt>
                <c:pt idx="41">
                  <c:v>439.87827870613802</c:v>
                </c:pt>
                <c:pt idx="42">
                  <c:v>455.23313822520032</c:v>
                </c:pt>
                <c:pt idx="43">
                  <c:v>470.57693415697889</c:v>
                </c:pt>
                <c:pt idx="44">
                  <c:v>485.91007793184241</c:v>
                </c:pt>
                <c:pt idx="45">
                  <c:v>501.23295290548822</c:v>
                </c:pt>
                <c:pt idx="46">
                  <c:v>455.23313822520032</c:v>
                </c:pt>
                <c:pt idx="47">
                  <c:v>469.76963499064959</c:v>
                </c:pt>
                <c:pt idx="48">
                  <c:v>484.29655280391285</c:v>
                </c:pt>
                <c:pt idx="49">
                  <c:v>498.81421938664909</c:v>
                </c:pt>
                <c:pt idx="50">
                  <c:v>513.32294183422596</c:v>
                </c:pt>
                <c:pt idx="51">
                  <c:v>466.9438547503903</c:v>
                </c:pt>
                <c:pt idx="52">
                  <c:v>481.0691595363574</c:v>
                </c:pt>
                <c:pt idx="53">
                  <c:v>495.18565291531036</c:v>
                </c:pt>
                <c:pt idx="54">
                  <c:v>509.29362139720428</c:v>
                </c:pt>
                <c:pt idx="55">
                  <c:v>523.39333432879232</c:v>
                </c:pt>
                <c:pt idx="56">
                  <c:v>476.22720551346384</c:v>
                </c:pt>
                <c:pt idx="57">
                  <c:v>489.54009419456355</c:v>
                </c:pt>
                <c:pt idx="58">
                  <c:v>502.84530459138995</c:v>
                </c:pt>
                <c:pt idx="59">
                  <c:v>516.14306845280373</c:v>
                </c:pt>
                <c:pt idx="60">
                  <c:v>529.43360461515238</c:v>
                </c:pt>
                <c:pt idx="61">
                  <c:v>484.29655280391279</c:v>
                </c:pt>
                <c:pt idx="62">
                  <c:v>497.60475956110264</c:v>
                </c:pt>
                <c:pt idx="63">
                  <c:v>510.90543009043807</c:v>
                </c:pt>
                <c:pt idx="64">
                  <c:v>524.19878818539257</c:v>
                </c:pt>
                <c:pt idx="65">
                  <c:v>537.48504536607993</c:v>
                </c:pt>
                <c:pt idx="66">
                  <c:v>491.55652284509341</c:v>
                </c:pt>
                <c:pt idx="67">
                  <c:v>504.05449654558856</c:v>
                </c:pt>
                <c:pt idx="68">
                  <c:v>516.54591709215595</c:v>
                </c:pt>
                <c:pt idx="69">
                  <c:v>529.03096526266211</c:v>
                </c:pt>
                <c:pt idx="70">
                  <c:v>541.50981260805463</c:v>
                </c:pt>
                <c:pt idx="71">
                  <c:v>496.79841842488571</c:v>
                </c:pt>
                <c:pt idx="72">
                  <c:v>508.48767664593629</c:v>
                </c:pt>
                <c:pt idx="73">
                  <c:v>520.1712571941606</c:v>
                </c:pt>
                <c:pt idx="74">
                  <c:v>531.84930555696269</c:v>
                </c:pt>
                <c:pt idx="75">
                  <c:v>543.52196031239748</c:v>
                </c:pt>
                <c:pt idx="76">
                  <c:v>500.42673591507014</c:v>
                </c:pt>
                <c:pt idx="77">
                  <c:v>511.71129412952837</c:v>
                </c:pt>
                <c:pt idx="78">
                  <c:v>522.99059760658679</c:v>
                </c:pt>
                <c:pt idx="79">
                  <c:v>534.26477564098775</c:v>
                </c:pt>
                <c:pt idx="80">
                  <c:v>545.53395162610911</c:v>
                </c:pt>
                <c:pt idx="81">
                  <c:v>504.05449654558862</c:v>
                </c:pt>
                <c:pt idx="82">
                  <c:v>514.93448269445673</c:v>
                </c:pt>
                <c:pt idx="83">
                  <c:v>525.80961770763849</c:v>
                </c:pt>
                <c:pt idx="84">
                  <c:v>536.68001605918801</c:v>
                </c:pt>
                <c:pt idx="85">
                  <c:v>547.54578720789482</c:v>
                </c:pt>
                <c:pt idx="86">
                  <c:v>507.68170489320681</c:v>
                </c:pt>
                <c:pt idx="87">
                  <c:v>518.15724540667998</c:v>
                </c:pt>
                <c:pt idx="88">
                  <c:v>528.62831945844061</c:v>
                </c:pt>
                <c:pt idx="89">
                  <c:v>539.09502799191023</c:v>
                </c:pt>
                <c:pt idx="90">
                  <c:v>549.55746771122074</c:v>
                </c:pt>
                <c:pt idx="91">
                  <c:v>510.90543009043807</c:v>
                </c:pt>
                <c:pt idx="92">
                  <c:v>520.57403979607113</c:v>
                </c:pt>
                <c:pt idx="93">
                  <c:v>530.23886398734817</c:v>
                </c:pt>
                <c:pt idx="94">
                  <c:v>539.89998139729244</c:v>
                </c:pt>
                <c:pt idx="95">
                  <c:v>549.55746771122074</c:v>
                </c:pt>
                <c:pt idx="96">
                  <c:v>512.51713136140791</c:v>
                </c:pt>
                <c:pt idx="97">
                  <c:v>521.78234819536726</c:v>
                </c:pt>
                <c:pt idx="98">
                  <c:v>531.04409761975751</c:v>
                </c:pt>
                <c:pt idx="99">
                  <c:v>540.30244864194128</c:v>
                </c:pt>
                <c:pt idx="100">
                  <c:v>549.55746771122097</c:v>
                </c:pt>
                <c:pt idx="101">
                  <c:v>514.12872559596781</c:v>
                </c:pt>
                <c:pt idx="102">
                  <c:v>522.9905976065869</c:v>
                </c:pt>
                <c:pt idx="103">
                  <c:v>531.84930555696269</c:v>
                </c:pt>
                <c:pt idx="104">
                  <c:v>540.70490958838275</c:v>
                </c:pt>
                <c:pt idx="105">
                  <c:v>549.55746771122074</c:v>
                </c:pt>
                <c:pt idx="106">
                  <c:v>507.27870887599425</c:v>
                </c:pt>
                <c:pt idx="107">
                  <c:v>507.27870887599425</c:v>
                </c:pt>
                <c:pt idx="108">
                  <c:v>507.27870887599425</c:v>
                </c:pt>
                <c:pt idx="109">
                  <c:v>507.27870887599425</c:v>
                </c:pt>
                <c:pt idx="110">
                  <c:v>507.27870887599425</c:v>
                </c:pt>
                <c:pt idx="111">
                  <c:v>507.27870887599425</c:v>
                </c:pt>
                <c:pt idx="112">
                  <c:v>507.27870887599425</c:v>
                </c:pt>
                <c:pt idx="113">
                  <c:v>507.27870887599425</c:v>
                </c:pt>
                <c:pt idx="114">
                  <c:v>507.27870887599425</c:v>
                </c:pt>
                <c:pt idx="115">
                  <c:v>507.27870887599425</c:v>
                </c:pt>
                <c:pt idx="116">
                  <c:v>507.27870887599425</c:v>
                </c:pt>
                <c:pt idx="117">
                  <c:v>507.27870887599425</c:v>
                </c:pt>
                <c:pt idx="118">
                  <c:v>507.27870887599425</c:v>
                </c:pt>
                <c:pt idx="119">
                  <c:v>507.27870887599425</c:v>
                </c:pt>
                <c:pt idx="120">
                  <c:v>507.27870887599425</c:v>
                </c:pt>
                <c:pt idx="121">
                  <c:v>507.27870887599425</c:v>
                </c:pt>
                <c:pt idx="122">
                  <c:v>507.27870887599425</c:v>
                </c:pt>
                <c:pt idx="123">
                  <c:v>507.27870887599425</c:v>
                </c:pt>
                <c:pt idx="124">
                  <c:v>507.27870887599425</c:v>
                </c:pt>
                <c:pt idx="125">
                  <c:v>507.27870887599425</c:v>
                </c:pt>
                <c:pt idx="126">
                  <c:v>507.27870887599425</c:v>
                </c:pt>
                <c:pt idx="127">
                  <c:v>507.27870887599425</c:v>
                </c:pt>
                <c:pt idx="128">
                  <c:v>507.27870887599425</c:v>
                </c:pt>
                <c:pt idx="129">
                  <c:v>507.27870887599425</c:v>
                </c:pt>
                <c:pt idx="130">
                  <c:v>507.27870887599425</c:v>
                </c:pt>
                <c:pt idx="131">
                  <c:v>507.27870887599425</c:v>
                </c:pt>
                <c:pt idx="132">
                  <c:v>507.27870887599425</c:v>
                </c:pt>
                <c:pt idx="133">
                  <c:v>507.27870887599425</c:v>
                </c:pt>
                <c:pt idx="134">
                  <c:v>507.27870887599425</c:v>
                </c:pt>
                <c:pt idx="135">
                  <c:v>507.27870887599425</c:v>
                </c:pt>
                <c:pt idx="136">
                  <c:v>507.27870887599425</c:v>
                </c:pt>
                <c:pt idx="137">
                  <c:v>507.27870887599425</c:v>
                </c:pt>
                <c:pt idx="138">
                  <c:v>507.27870887599425</c:v>
                </c:pt>
                <c:pt idx="139">
                  <c:v>507.27870887599425</c:v>
                </c:pt>
                <c:pt idx="140">
                  <c:v>507.27870887599425</c:v>
                </c:pt>
                <c:pt idx="141">
                  <c:v>507.27870887599425</c:v>
                </c:pt>
                <c:pt idx="142">
                  <c:v>507.27870887599425</c:v>
                </c:pt>
                <c:pt idx="143">
                  <c:v>507.27870887599425</c:v>
                </c:pt>
                <c:pt idx="144">
                  <c:v>507.27870887599425</c:v>
                </c:pt>
                <c:pt idx="145">
                  <c:v>507.27870887599425</c:v>
                </c:pt>
                <c:pt idx="146">
                  <c:v>507.27870887599425</c:v>
                </c:pt>
                <c:pt idx="147">
                  <c:v>507.27870887599425</c:v>
                </c:pt>
                <c:pt idx="148">
                  <c:v>507.27870887599425</c:v>
                </c:pt>
                <c:pt idx="149">
                  <c:v>507.27870887599425</c:v>
                </c:pt>
                <c:pt idx="150">
                  <c:v>507.27870887599425</c:v>
                </c:pt>
                <c:pt idx="151">
                  <c:v>507.27870887599425</c:v>
                </c:pt>
                <c:pt idx="152">
                  <c:v>507.27870887599425</c:v>
                </c:pt>
                <c:pt idx="153">
                  <c:v>507.27870887599425</c:v>
                </c:pt>
                <c:pt idx="154">
                  <c:v>507.27870887599425</c:v>
                </c:pt>
                <c:pt idx="155">
                  <c:v>507.27870887599425</c:v>
                </c:pt>
                <c:pt idx="156">
                  <c:v>507.27870887599425</c:v>
                </c:pt>
                <c:pt idx="157">
                  <c:v>507.27870887599425</c:v>
                </c:pt>
                <c:pt idx="158">
                  <c:v>507.27870887599425</c:v>
                </c:pt>
                <c:pt idx="159">
                  <c:v>507.27870887599425</c:v>
                </c:pt>
                <c:pt idx="160">
                  <c:v>507.27870887599425</c:v>
                </c:pt>
                <c:pt idx="161">
                  <c:v>507.27870887599425</c:v>
                </c:pt>
                <c:pt idx="162">
                  <c:v>507.27870887599425</c:v>
                </c:pt>
                <c:pt idx="163">
                  <c:v>507.27870887599425</c:v>
                </c:pt>
                <c:pt idx="164">
                  <c:v>507.27870887599425</c:v>
                </c:pt>
                <c:pt idx="165">
                  <c:v>507.27870887599425</c:v>
                </c:pt>
                <c:pt idx="166">
                  <c:v>507.27870887599425</c:v>
                </c:pt>
                <c:pt idx="167">
                  <c:v>507.27870887599425</c:v>
                </c:pt>
                <c:pt idx="168">
                  <c:v>507.27870887599425</c:v>
                </c:pt>
                <c:pt idx="169">
                  <c:v>507.27870887599425</c:v>
                </c:pt>
                <c:pt idx="170">
                  <c:v>507.27870887599425</c:v>
                </c:pt>
                <c:pt idx="171">
                  <c:v>507.27870887599425</c:v>
                </c:pt>
                <c:pt idx="172">
                  <c:v>507.27870887599425</c:v>
                </c:pt>
                <c:pt idx="173">
                  <c:v>507.27870887599425</c:v>
                </c:pt>
                <c:pt idx="174">
                  <c:v>507.27870887599425</c:v>
                </c:pt>
                <c:pt idx="175">
                  <c:v>507.27870887599425</c:v>
                </c:pt>
                <c:pt idx="176">
                  <c:v>507.27870887599425</c:v>
                </c:pt>
                <c:pt idx="177">
                  <c:v>507.27870887599425</c:v>
                </c:pt>
                <c:pt idx="178">
                  <c:v>507.27870887599425</c:v>
                </c:pt>
                <c:pt idx="179">
                  <c:v>507.27870887599425</c:v>
                </c:pt>
                <c:pt idx="180">
                  <c:v>507.27870887599425</c:v>
                </c:pt>
                <c:pt idx="181">
                  <c:v>507.27870887599425</c:v>
                </c:pt>
                <c:pt idx="182">
                  <c:v>507.27870887599425</c:v>
                </c:pt>
                <c:pt idx="183">
                  <c:v>507.27870887599425</c:v>
                </c:pt>
                <c:pt idx="184">
                  <c:v>507.27870887599425</c:v>
                </c:pt>
                <c:pt idx="185">
                  <c:v>507.27870887599425</c:v>
                </c:pt>
                <c:pt idx="186">
                  <c:v>507.27870887599425</c:v>
                </c:pt>
                <c:pt idx="187">
                  <c:v>507.27870887599425</c:v>
                </c:pt>
                <c:pt idx="188">
                  <c:v>507.27870887599425</c:v>
                </c:pt>
                <c:pt idx="189">
                  <c:v>507.27870887599425</c:v>
                </c:pt>
                <c:pt idx="190">
                  <c:v>507.27870887599425</c:v>
                </c:pt>
                <c:pt idx="191">
                  <c:v>507.27870887599425</c:v>
                </c:pt>
                <c:pt idx="192">
                  <c:v>507.27870887599425</c:v>
                </c:pt>
                <c:pt idx="193">
                  <c:v>507.27870887599425</c:v>
                </c:pt>
                <c:pt idx="194">
                  <c:v>507.27870887599425</c:v>
                </c:pt>
                <c:pt idx="195">
                  <c:v>507.27870887599425</c:v>
                </c:pt>
                <c:pt idx="196">
                  <c:v>507.27870887599425</c:v>
                </c:pt>
                <c:pt idx="197">
                  <c:v>507.27870887599425</c:v>
                </c:pt>
                <c:pt idx="198">
                  <c:v>507.27870887599425</c:v>
                </c:pt>
                <c:pt idx="199">
                  <c:v>507.27870887599425</c:v>
                </c:pt>
                <c:pt idx="200">
                  <c:v>507.27870887599425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3.1070732524005358</c:v>
                </c:pt>
                <c:pt idx="2">
                  <c:v>3.9188517152693092</c:v>
                </c:pt>
                <c:pt idx="3">
                  <c:v>4.9435434679155108</c:v>
                </c:pt>
                <c:pt idx="4">
                  <c:v>6.2371942955058799</c:v>
                </c:pt>
                <c:pt idx="5">
                  <c:v>7.8706529792516697</c:v>
                </c:pt>
                <c:pt idx="6">
                  <c:v>9.9334933415181794</c:v>
                </c:pt>
                <c:pt idx="7">
                  <c:v>12.538978421483094</c:v>
                </c:pt>
                <c:pt idx="8">
                  <c:v>15.830344414192332</c:v>
                </c:pt>
                <c:pt idx="9">
                  <c:v>19.988756146300936</c:v>
                </c:pt>
                <c:pt idx="10">
                  <c:v>25.243379843811024</c:v>
                </c:pt>
                <c:pt idx="11">
                  <c:v>31.884138091095355</c:v>
                </c:pt>
                <c:pt idx="12">
                  <c:v>40.277862935897133</c:v>
                </c:pt>
                <c:pt idx="13">
                  <c:v>50.888754624871218</c:v>
                </c:pt>
                <c:pt idx="14">
                  <c:v>64.30429632325378</c:v>
                </c:pt>
                <c:pt idx="15">
                  <c:v>81.26808316628383</c:v>
                </c:pt>
                <c:pt idx="16">
                  <c:v>73.994272320757076</c:v>
                </c:pt>
                <c:pt idx="17">
                  <c:v>98.745953295523961</c:v>
                </c:pt>
                <c:pt idx="18">
                  <c:v>123.34246499006633</c:v>
                </c:pt>
                <c:pt idx="19">
                  <c:v>147.81932853312981</c:v>
                </c:pt>
                <c:pt idx="20">
                  <c:v>172.19921472129715</c:v>
                </c:pt>
                <c:pt idx="21">
                  <c:v>139.81265219870173</c:v>
                </c:pt>
                <c:pt idx="22">
                  <c:v>166.32236690304859</c:v>
                </c:pt>
                <c:pt idx="23">
                  <c:v>192.73216648384053</c:v>
                </c:pt>
                <c:pt idx="24">
                  <c:v>219.05768580263302</c:v>
                </c:pt>
                <c:pt idx="25">
                  <c:v>245.31048218883168</c:v>
                </c:pt>
                <c:pt idx="26">
                  <c:v>211.5439756614193</c:v>
                </c:pt>
                <c:pt idx="27">
                  <c:v>236.15050195685842</c:v>
                </c:pt>
                <c:pt idx="28">
                  <c:v>260.69854644227718</c:v>
                </c:pt>
                <c:pt idx="29">
                  <c:v>285.19438858407307</c:v>
                </c:pt>
                <c:pt idx="30">
                  <c:v>309.64314037802706</c:v>
                </c:pt>
                <c:pt idx="31">
                  <c:v>273.99055606211823</c:v>
                </c:pt>
                <c:pt idx="32">
                  <c:v>296.38837122188016</c:v>
                </c:pt>
                <c:pt idx="33">
                  <c:v>318.74845191443995</c:v>
                </c:pt>
                <c:pt idx="34">
                  <c:v>341.07381596633996</c:v>
                </c:pt>
                <c:pt idx="35">
                  <c:v>363.3670539509107</c:v>
                </c:pt>
                <c:pt idx="36">
                  <c:v>325.36686982553408</c:v>
                </c:pt>
                <c:pt idx="37">
                  <c:v>345.20454595217711</c:v>
                </c:pt>
                <c:pt idx="38">
                  <c:v>365.01719063545926</c:v>
                </c:pt>
                <c:pt idx="39">
                  <c:v>384.80635300902645</c:v>
                </c:pt>
                <c:pt idx="40">
                  <c:v>404.57340992986127</c:v>
                </c:pt>
                <c:pt idx="41">
                  <c:v>363.77960344692701</c:v>
                </c:pt>
                <c:pt idx="42">
                  <c:v>380.68547719043937</c:v>
                </c:pt>
                <c:pt idx="43">
                  <c:v>397.57502530134622</c:v>
                </c:pt>
                <c:pt idx="44">
                  <c:v>414.44903871854268</c:v>
                </c:pt>
                <c:pt idx="45">
                  <c:v>431.30823874034053</c:v>
                </c:pt>
                <c:pt idx="46">
                  <c:v>400.86871209258271</c:v>
                </c:pt>
                <c:pt idx="47">
                  <c:v>415.68313267172829</c:v>
                </c:pt>
                <c:pt idx="48">
                  <c:v>430.48617222970421</c:v>
                </c:pt>
                <c:pt idx="49">
                  <c:v>445.27827716326095</c:v>
                </c:pt>
                <c:pt idx="50">
                  <c:v>460.05986179752381</c:v>
                </c:pt>
                <c:pt idx="51">
                  <c:v>437.4726694559651</c:v>
                </c:pt>
                <c:pt idx="52">
                  <c:v>449.79597029004339</c:v>
                </c:pt>
                <c:pt idx="53">
                  <c:v>462.11204968448214</c:v>
                </c:pt>
                <c:pt idx="54">
                  <c:v>474.42112721892153</c:v>
                </c:pt>
                <c:pt idx="55">
                  <c:v>486.72341015001894</c:v>
                </c:pt>
                <c:pt idx="56">
                  <c:v>470.72912659462128</c:v>
                </c:pt>
                <c:pt idx="57">
                  <c:v>481.39324229456093</c:v>
                </c:pt>
                <c:pt idx="58">
                  <c:v>492.05233905304038</c:v>
                </c:pt>
                <c:pt idx="59">
                  <c:v>502.70654092641371</c:v>
                </c:pt>
                <c:pt idx="60">
                  <c:v>513.35596628348583</c:v>
                </c:pt>
                <c:pt idx="61">
                  <c:v>497.78981755435296</c:v>
                </c:pt>
                <c:pt idx="62">
                  <c:v>506.8030327356762</c:v>
                </c:pt>
                <c:pt idx="63">
                  <c:v>515.81285970133592</c:v>
                </c:pt>
                <c:pt idx="64">
                  <c:v>524.81936598968662</c:v>
                </c:pt>
                <c:pt idx="65">
                  <c:v>533.8226166315709</c:v>
                </c:pt>
                <c:pt idx="66">
                  <c:v>519.08833363505858</c:v>
                </c:pt>
                <c:pt idx="67">
                  <c:v>526.86584290776045</c:v>
                </c:pt>
                <c:pt idx="68">
                  <c:v>534.64093470914429</c:v>
                </c:pt>
                <c:pt idx="69">
                  <c:v>542.4136491628301</c:v>
                </c:pt>
                <c:pt idx="70">
                  <c:v>550.18402514843217</c:v>
                </c:pt>
                <c:pt idx="71">
                  <c:v>536.68661476319755</c:v>
                </c:pt>
                <c:pt idx="72">
                  <c:v>543.64070511934517</c:v>
                </c:pt>
                <c:pt idx="73">
                  <c:v>550.59292824762156</c:v>
                </c:pt>
                <c:pt idx="74">
                  <c:v>557.54331105767415</c:v>
                </c:pt>
                <c:pt idx="75">
                  <c:v>564.49187973331652</c:v>
                </c:pt>
                <c:pt idx="76">
                  <c:v>551.81959936072406</c:v>
                </c:pt>
                <c:pt idx="77">
                  <c:v>557.54331105767415</c:v>
                </c:pt>
                <c:pt idx="78">
                  <c:v>563.26579242009177</c:v>
                </c:pt>
                <c:pt idx="79">
                  <c:v>568.9870577157609</c:v>
                </c:pt>
                <c:pt idx="80">
                  <c:v>574.70712090201823</c:v>
                </c:pt>
                <c:pt idx="81">
                  <c:v>558.3608833855659</c:v>
                </c:pt>
                <c:pt idx="82">
                  <c:v>558.3608833855659</c:v>
                </c:pt>
                <c:pt idx="83">
                  <c:v>558.3608833855659</c:v>
                </c:pt>
                <c:pt idx="84">
                  <c:v>558.3608833855659</c:v>
                </c:pt>
                <c:pt idx="85">
                  <c:v>558.3608833855659</c:v>
                </c:pt>
                <c:pt idx="86">
                  <c:v>558.3608833855659</c:v>
                </c:pt>
                <c:pt idx="87">
                  <c:v>558.3608833855659</c:v>
                </c:pt>
                <c:pt idx="88">
                  <c:v>558.3608833855659</c:v>
                </c:pt>
                <c:pt idx="89">
                  <c:v>558.3608833855659</c:v>
                </c:pt>
                <c:pt idx="90">
                  <c:v>558.3608833855659</c:v>
                </c:pt>
                <c:pt idx="91">
                  <c:v>558.3608833855659</c:v>
                </c:pt>
                <c:pt idx="92">
                  <c:v>558.3608833855659</c:v>
                </c:pt>
                <c:pt idx="93">
                  <c:v>558.3608833855659</c:v>
                </c:pt>
                <c:pt idx="94">
                  <c:v>558.3608833855659</c:v>
                </c:pt>
                <c:pt idx="95">
                  <c:v>558.3608833855659</c:v>
                </c:pt>
                <c:pt idx="96">
                  <c:v>558.3608833855659</c:v>
                </c:pt>
                <c:pt idx="97">
                  <c:v>558.3608833855659</c:v>
                </c:pt>
                <c:pt idx="98">
                  <c:v>558.3608833855659</c:v>
                </c:pt>
                <c:pt idx="99">
                  <c:v>558.3608833855659</c:v>
                </c:pt>
                <c:pt idx="100">
                  <c:v>558.3608833855659</c:v>
                </c:pt>
                <c:pt idx="101">
                  <c:v>558.3608833855659</c:v>
                </c:pt>
                <c:pt idx="102">
                  <c:v>558.3608833855659</c:v>
                </c:pt>
                <c:pt idx="103">
                  <c:v>558.3608833855659</c:v>
                </c:pt>
                <c:pt idx="104">
                  <c:v>558.3608833855659</c:v>
                </c:pt>
                <c:pt idx="105">
                  <c:v>558.3608833855659</c:v>
                </c:pt>
                <c:pt idx="106">
                  <c:v>558.3608833855659</c:v>
                </c:pt>
                <c:pt idx="107">
                  <c:v>558.3608833855659</c:v>
                </c:pt>
                <c:pt idx="108">
                  <c:v>558.3608833855659</c:v>
                </c:pt>
                <c:pt idx="109">
                  <c:v>558.3608833855659</c:v>
                </c:pt>
                <c:pt idx="110">
                  <c:v>558.3608833855659</c:v>
                </c:pt>
                <c:pt idx="111">
                  <c:v>558.3608833855659</c:v>
                </c:pt>
                <c:pt idx="112">
                  <c:v>558.3608833855659</c:v>
                </c:pt>
                <c:pt idx="113">
                  <c:v>558.3608833855659</c:v>
                </c:pt>
                <c:pt idx="114">
                  <c:v>558.3608833855659</c:v>
                </c:pt>
                <c:pt idx="115">
                  <c:v>558.3608833855659</c:v>
                </c:pt>
                <c:pt idx="116">
                  <c:v>558.3608833855659</c:v>
                </c:pt>
                <c:pt idx="117">
                  <c:v>558.3608833855659</c:v>
                </c:pt>
                <c:pt idx="118">
                  <c:v>558.3608833855659</c:v>
                </c:pt>
                <c:pt idx="119">
                  <c:v>558.3608833855659</c:v>
                </c:pt>
                <c:pt idx="120">
                  <c:v>558.3608833855659</c:v>
                </c:pt>
                <c:pt idx="121">
                  <c:v>558.3608833855659</c:v>
                </c:pt>
                <c:pt idx="122">
                  <c:v>558.3608833855659</c:v>
                </c:pt>
                <c:pt idx="123">
                  <c:v>558.3608833855659</c:v>
                </c:pt>
                <c:pt idx="124">
                  <c:v>558.3608833855659</c:v>
                </c:pt>
                <c:pt idx="125">
                  <c:v>558.3608833855659</c:v>
                </c:pt>
                <c:pt idx="126">
                  <c:v>558.3608833855659</c:v>
                </c:pt>
                <c:pt idx="127">
                  <c:v>558.3608833855659</c:v>
                </c:pt>
                <c:pt idx="128">
                  <c:v>558.3608833855659</c:v>
                </c:pt>
                <c:pt idx="129">
                  <c:v>558.3608833855659</c:v>
                </c:pt>
                <c:pt idx="130">
                  <c:v>558.3608833855659</c:v>
                </c:pt>
                <c:pt idx="131">
                  <c:v>558.3608833855659</c:v>
                </c:pt>
                <c:pt idx="132">
                  <c:v>558.3608833855659</c:v>
                </c:pt>
                <c:pt idx="133">
                  <c:v>558.3608833855659</c:v>
                </c:pt>
                <c:pt idx="134">
                  <c:v>558.3608833855659</c:v>
                </c:pt>
                <c:pt idx="135">
                  <c:v>558.3608833855659</c:v>
                </c:pt>
                <c:pt idx="136">
                  <c:v>558.3608833855659</c:v>
                </c:pt>
                <c:pt idx="137">
                  <c:v>558.3608833855659</c:v>
                </c:pt>
                <c:pt idx="138">
                  <c:v>558.3608833855659</c:v>
                </c:pt>
                <c:pt idx="139">
                  <c:v>558.3608833855659</c:v>
                </c:pt>
                <c:pt idx="140">
                  <c:v>558.3608833855659</c:v>
                </c:pt>
                <c:pt idx="141">
                  <c:v>558.3608833855659</c:v>
                </c:pt>
                <c:pt idx="142">
                  <c:v>558.3608833855659</c:v>
                </c:pt>
                <c:pt idx="143">
                  <c:v>558.3608833855659</c:v>
                </c:pt>
                <c:pt idx="144">
                  <c:v>558.3608833855659</c:v>
                </c:pt>
                <c:pt idx="145">
                  <c:v>558.3608833855659</c:v>
                </c:pt>
                <c:pt idx="146">
                  <c:v>558.3608833855659</c:v>
                </c:pt>
                <c:pt idx="147">
                  <c:v>558.3608833855659</c:v>
                </c:pt>
                <c:pt idx="148">
                  <c:v>558.3608833855659</c:v>
                </c:pt>
                <c:pt idx="149">
                  <c:v>558.3608833855659</c:v>
                </c:pt>
                <c:pt idx="150">
                  <c:v>558.3608833855659</c:v>
                </c:pt>
                <c:pt idx="151">
                  <c:v>558.3608833855659</c:v>
                </c:pt>
                <c:pt idx="152">
                  <c:v>558.3608833855659</c:v>
                </c:pt>
                <c:pt idx="153">
                  <c:v>558.3608833855659</c:v>
                </c:pt>
                <c:pt idx="154">
                  <c:v>558.3608833855659</c:v>
                </c:pt>
                <c:pt idx="155">
                  <c:v>558.3608833855659</c:v>
                </c:pt>
                <c:pt idx="156">
                  <c:v>558.3608833855659</c:v>
                </c:pt>
                <c:pt idx="157">
                  <c:v>558.3608833855659</c:v>
                </c:pt>
                <c:pt idx="158">
                  <c:v>558.3608833855659</c:v>
                </c:pt>
                <c:pt idx="159">
                  <c:v>558.3608833855659</c:v>
                </c:pt>
                <c:pt idx="160">
                  <c:v>558.3608833855659</c:v>
                </c:pt>
                <c:pt idx="161">
                  <c:v>558.3608833855659</c:v>
                </c:pt>
                <c:pt idx="162">
                  <c:v>558.3608833855659</c:v>
                </c:pt>
                <c:pt idx="163">
                  <c:v>558.3608833855659</c:v>
                </c:pt>
                <c:pt idx="164">
                  <c:v>558.3608833855659</c:v>
                </c:pt>
                <c:pt idx="165">
                  <c:v>558.3608833855659</c:v>
                </c:pt>
                <c:pt idx="166">
                  <c:v>558.3608833855659</c:v>
                </c:pt>
                <c:pt idx="167">
                  <c:v>558.3608833855659</c:v>
                </c:pt>
                <c:pt idx="168">
                  <c:v>558.3608833855659</c:v>
                </c:pt>
                <c:pt idx="169">
                  <c:v>558.3608833855659</c:v>
                </c:pt>
                <c:pt idx="170">
                  <c:v>558.3608833855659</c:v>
                </c:pt>
                <c:pt idx="171">
                  <c:v>558.3608833855659</c:v>
                </c:pt>
                <c:pt idx="172">
                  <c:v>558.3608833855659</c:v>
                </c:pt>
                <c:pt idx="173">
                  <c:v>558.3608833855659</c:v>
                </c:pt>
                <c:pt idx="174">
                  <c:v>558.3608833855659</c:v>
                </c:pt>
                <c:pt idx="175">
                  <c:v>558.3608833855659</c:v>
                </c:pt>
                <c:pt idx="176">
                  <c:v>558.3608833855659</c:v>
                </c:pt>
                <c:pt idx="177">
                  <c:v>558.3608833855659</c:v>
                </c:pt>
                <c:pt idx="178">
                  <c:v>558.3608833855659</c:v>
                </c:pt>
                <c:pt idx="179">
                  <c:v>558.3608833855659</c:v>
                </c:pt>
                <c:pt idx="180">
                  <c:v>558.3608833855659</c:v>
                </c:pt>
                <c:pt idx="181">
                  <c:v>558.3608833855659</c:v>
                </c:pt>
                <c:pt idx="182">
                  <c:v>558.3608833855659</c:v>
                </c:pt>
                <c:pt idx="183">
                  <c:v>558.3608833855659</c:v>
                </c:pt>
                <c:pt idx="184">
                  <c:v>558.3608833855659</c:v>
                </c:pt>
                <c:pt idx="185">
                  <c:v>558.3608833855659</c:v>
                </c:pt>
                <c:pt idx="186">
                  <c:v>558.3608833855659</c:v>
                </c:pt>
                <c:pt idx="187">
                  <c:v>558.3608833855659</c:v>
                </c:pt>
                <c:pt idx="188">
                  <c:v>558.3608833855659</c:v>
                </c:pt>
                <c:pt idx="189">
                  <c:v>558.3608833855659</c:v>
                </c:pt>
                <c:pt idx="190">
                  <c:v>558.3608833855659</c:v>
                </c:pt>
                <c:pt idx="191">
                  <c:v>558.3608833855659</c:v>
                </c:pt>
                <c:pt idx="192">
                  <c:v>558.3608833855659</c:v>
                </c:pt>
                <c:pt idx="193">
                  <c:v>558.3608833855659</c:v>
                </c:pt>
                <c:pt idx="194">
                  <c:v>558.3608833855659</c:v>
                </c:pt>
                <c:pt idx="195">
                  <c:v>558.3608833855659</c:v>
                </c:pt>
                <c:pt idx="196">
                  <c:v>558.3608833855659</c:v>
                </c:pt>
                <c:pt idx="197">
                  <c:v>558.3608833855659</c:v>
                </c:pt>
                <c:pt idx="198">
                  <c:v>558.3608833855659</c:v>
                </c:pt>
                <c:pt idx="199">
                  <c:v>558.3608833855659</c:v>
                </c:pt>
                <c:pt idx="200">
                  <c:v>558.3608833855659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173.55265168473866</c:v>
                </c:pt>
                <c:pt idx="22">
                  <c:v>190.45035477579151</c:v>
                </c:pt>
                <c:pt idx="23">
                  <c:v>207.31313753029789</c:v>
                </c:pt>
                <c:pt idx="24">
                  <c:v>224.14424082064872</c:v>
                </c:pt>
                <c:pt idx="25">
                  <c:v>240.94637860003544</c:v>
                </c:pt>
                <c:pt idx="26">
                  <c:v>232.21273151004846</c:v>
                </c:pt>
                <c:pt idx="27">
                  <c:v>250.34379664975143</c:v>
                </c:pt>
                <c:pt idx="28">
                  <c:v>268.44509403501723</c:v>
                </c:pt>
                <c:pt idx="29">
                  <c:v>286.51891307475512</c:v>
                </c:pt>
                <c:pt idx="30">
                  <c:v>304.56723069319679</c:v>
                </c:pt>
                <c:pt idx="31">
                  <c:v>285.51549805235203</c:v>
                </c:pt>
                <c:pt idx="32">
                  <c:v>304.90122958502059</c:v>
                </c:pt>
                <c:pt idx="33">
                  <c:v>324.25956140199474</c:v>
                </c:pt>
                <c:pt idx="34">
                  <c:v>343.59235877087173</c:v>
                </c:pt>
                <c:pt idx="35">
                  <c:v>362.90125995557429</c:v>
                </c:pt>
                <c:pt idx="36">
                  <c:v>333.59571809025681</c:v>
                </c:pt>
                <c:pt idx="37">
                  <c:v>352.58386588275107</c:v>
                </c:pt>
                <c:pt idx="38">
                  <c:v>371.54960739396319</c:v>
                </c:pt>
                <c:pt idx="39">
                  <c:v>390.49424676672493</c:v>
                </c:pt>
                <c:pt idx="40">
                  <c:v>409.41895132244662</c:v>
                </c:pt>
                <c:pt idx="41">
                  <c:v>374.20974903573415</c:v>
                </c:pt>
                <c:pt idx="42">
                  <c:v>392.15509020880739</c:v>
                </c:pt>
                <c:pt idx="43">
                  <c:v>410.0826272965067</c:v>
                </c:pt>
                <c:pt idx="44">
                  <c:v>427.99324784652998</c:v>
                </c:pt>
                <c:pt idx="45">
                  <c:v>445.88775909204782</c:v>
                </c:pt>
                <c:pt idx="46">
                  <c:v>404.7725663863921</c:v>
                </c:pt>
                <c:pt idx="47">
                  <c:v>423.35133170920341</c:v>
                </c:pt>
                <c:pt idx="48">
                  <c:v>441.9125544305254</c:v>
                </c:pt>
                <c:pt idx="49">
                  <c:v>460.45707467656558</c:v>
                </c:pt>
                <c:pt idx="50">
                  <c:v>478.98565941806777</c:v>
                </c:pt>
                <c:pt idx="51">
                  <c:v>437.27384609850304</c:v>
                </c:pt>
                <c:pt idx="52">
                  <c:v>453.50478673498765</c:v>
                </c:pt>
                <c:pt idx="53">
                  <c:v>469.72331365057767</c:v>
                </c:pt>
                <c:pt idx="54">
                  <c:v>485.92991564672792</c:v>
                </c:pt>
                <c:pt idx="55">
                  <c:v>502.1250462743144</c:v>
                </c:pt>
                <c:pt idx="56">
                  <c:v>460.12606445231495</c:v>
                </c:pt>
                <c:pt idx="57">
                  <c:v>476.00889611215524</c:v>
                </c:pt>
                <c:pt idx="58">
                  <c:v>491.88045730137583</c:v>
                </c:pt>
                <c:pt idx="59">
                  <c:v>507.74116274934249</c:v>
                </c:pt>
                <c:pt idx="60">
                  <c:v>523.59139917298648</c:v>
                </c:pt>
                <c:pt idx="61">
                  <c:v>477.66270222958809</c:v>
                </c:pt>
                <c:pt idx="62">
                  <c:v>492.87206528378442</c:v>
                </c:pt>
                <c:pt idx="63">
                  <c:v>508.07148149252976</c:v>
                </c:pt>
                <c:pt idx="64">
                  <c:v>523.26129022176121</c:v>
                </c:pt>
                <c:pt idx="65">
                  <c:v>538.44180953565876</c:v>
                </c:pt>
                <c:pt idx="66">
                  <c:v>492.21099800137699</c:v>
                </c:pt>
                <c:pt idx="67">
                  <c:v>507.08051163078727</c:v>
                </c:pt>
                <c:pt idx="68">
                  <c:v>521.94081049197484</c:v>
                </c:pt>
                <c:pt idx="69">
                  <c:v>536.79219379540234</c:v>
                </c:pt>
                <c:pt idx="70">
                  <c:v>551.63494285165018</c:v>
                </c:pt>
                <c:pt idx="71">
                  <c:v>513.68620830921793</c:v>
                </c:pt>
                <c:pt idx="72">
                  <c:v>528.54250886235877</c:v>
                </c:pt>
                <c:pt idx="73">
                  <c:v>543.39002099916354</c:v>
                </c:pt>
                <c:pt idx="74">
                  <c:v>558.22901857759996</c:v>
                </c:pt>
                <c:pt idx="75">
                  <c:v>573.05975971536157</c:v>
                </c:pt>
                <c:pt idx="76">
                  <c:v>535.14247147610877</c:v>
                </c:pt>
                <c:pt idx="77">
                  <c:v>548.33728653000833</c:v>
                </c:pt>
                <c:pt idx="78">
                  <c:v>561.52544355316832</c:v>
                </c:pt>
                <c:pt idx="79">
                  <c:v>574.7071209020188</c:v>
                </c:pt>
                <c:pt idx="80">
                  <c:v>587.88248808694345</c:v>
                </c:pt>
                <c:pt idx="81">
                  <c:v>587.88248808694345</c:v>
                </c:pt>
                <c:pt idx="82">
                  <c:v>587.88248808694345</c:v>
                </c:pt>
                <c:pt idx="83">
                  <c:v>587.88248808694345</c:v>
                </c:pt>
                <c:pt idx="84">
                  <c:v>587.88248808694345</c:v>
                </c:pt>
                <c:pt idx="85">
                  <c:v>587.88248808694345</c:v>
                </c:pt>
                <c:pt idx="86">
                  <c:v>587.88248808694345</c:v>
                </c:pt>
                <c:pt idx="87">
                  <c:v>587.88248808694345</c:v>
                </c:pt>
                <c:pt idx="88">
                  <c:v>587.88248808694345</c:v>
                </c:pt>
                <c:pt idx="89">
                  <c:v>587.88248808694345</c:v>
                </c:pt>
                <c:pt idx="90">
                  <c:v>587.88248808694345</c:v>
                </c:pt>
                <c:pt idx="91">
                  <c:v>587.88248808694345</c:v>
                </c:pt>
                <c:pt idx="92">
                  <c:v>587.88248808694345</c:v>
                </c:pt>
                <c:pt idx="93">
                  <c:v>587.88248808694345</c:v>
                </c:pt>
                <c:pt idx="94">
                  <c:v>587.88248808694345</c:v>
                </c:pt>
                <c:pt idx="95">
                  <c:v>587.88248808694345</c:v>
                </c:pt>
                <c:pt idx="96">
                  <c:v>587.88248808694345</c:v>
                </c:pt>
                <c:pt idx="97">
                  <c:v>587.88248808694345</c:v>
                </c:pt>
                <c:pt idx="98">
                  <c:v>587.88248808694345</c:v>
                </c:pt>
                <c:pt idx="99">
                  <c:v>587.88248808694345</c:v>
                </c:pt>
                <c:pt idx="100">
                  <c:v>587.88248808694345</c:v>
                </c:pt>
                <c:pt idx="101">
                  <c:v>587.88248808694345</c:v>
                </c:pt>
                <c:pt idx="102">
                  <c:v>587.88248808694345</c:v>
                </c:pt>
                <c:pt idx="103">
                  <c:v>587.88248808694345</c:v>
                </c:pt>
                <c:pt idx="104">
                  <c:v>587.88248808694345</c:v>
                </c:pt>
                <c:pt idx="105">
                  <c:v>587.88248808694345</c:v>
                </c:pt>
                <c:pt idx="106">
                  <c:v>587.88248808694345</c:v>
                </c:pt>
                <c:pt idx="107">
                  <c:v>587.88248808694345</c:v>
                </c:pt>
                <c:pt idx="108">
                  <c:v>587.88248808694345</c:v>
                </c:pt>
                <c:pt idx="109">
                  <c:v>587.88248808694345</c:v>
                </c:pt>
                <c:pt idx="110">
                  <c:v>587.88248808694345</c:v>
                </c:pt>
                <c:pt idx="111">
                  <c:v>587.88248808694345</c:v>
                </c:pt>
                <c:pt idx="112">
                  <c:v>587.88248808694345</c:v>
                </c:pt>
                <c:pt idx="113">
                  <c:v>587.88248808694345</c:v>
                </c:pt>
                <c:pt idx="114">
                  <c:v>587.88248808694345</c:v>
                </c:pt>
                <c:pt idx="115">
                  <c:v>587.88248808694345</c:v>
                </c:pt>
                <c:pt idx="116">
                  <c:v>587.88248808694345</c:v>
                </c:pt>
                <c:pt idx="117">
                  <c:v>587.88248808694345</c:v>
                </c:pt>
                <c:pt idx="118">
                  <c:v>587.88248808694345</c:v>
                </c:pt>
                <c:pt idx="119">
                  <c:v>587.88248808694345</c:v>
                </c:pt>
                <c:pt idx="120">
                  <c:v>587.88248808694345</c:v>
                </c:pt>
                <c:pt idx="121">
                  <c:v>587.88248808694345</c:v>
                </c:pt>
                <c:pt idx="122">
                  <c:v>587.88248808694345</c:v>
                </c:pt>
                <c:pt idx="123">
                  <c:v>587.88248808694345</c:v>
                </c:pt>
                <c:pt idx="124">
                  <c:v>587.88248808694345</c:v>
                </c:pt>
                <c:pt idx="125">
                  <c:v>587.88248808694345</c:v>
                </c:pt>
                <c:pt idx="126">
                  <c:v>587.88248808694345</c:v>
                </c:pt>
                <c:pt idx="127">
                  <c:v>587.88248808694345</c:v>
                </c:pt>
                <c:pt idx="128">
                  <c:v>587.88248808694345</c:v>
                </c:pt>
                <c:pt idx="129">
                  <c:v>587.88248808694345</c:v>
                </c:pt>
                <c:pt idx="130">
                  <c:v>587.88248808694345</c:v>
                </c:pt>
                <c:pt idx="131">
                  <c:v>587.88248808694345</c:v>
                </c:pt>
                <c:pt idx="132">
                  <c:v>587.88248808694345</c:v>
                </c:pt>
                <c:pt idx="133">
                  <c:v>587.88248808694345</c:v>
                </c:pt>
                <c:pt idx="134">
                  <c:v>587.88248808694345</c:v>
                </c:pt>
                <c:pt idx="135">
                  <c:v>587.88248808694345</c:v>
                </c:pt>
                <c:pt idx="136">
                  <c:v>587.88248808694345</c:v>
                </c:pt>
                <c:pt idx="137">
                  <c:v>587.88248808694345</c:v>
                </c:pt>
                <c:pt idx="138">
                  <c:v>587.88248808694345</c:v>
                </c:pt>
                <c:pt idx="139">
                  <c:v>587.88248808694345</c:v>
                </c:pt>
                <c:pt idx="140">
                  <c:v>587.88248808694345</c:v>
                </c:pt>
                <c:pt idx="141">
                  <c:v>587.88248808694345</c:v>
                </c:pt>
                <c:pt idx="142">
                  <c:v>587.88248808694345</c:v>
                </c:pt>
                <c:pt idx="143">
                  <c:v>587.88248808694345</c:v>
                </c:pt>
                <c:pt idx="144">
                  <c:v>587.88248808694345</c:v>
                </c:pt>
                <c:pt idx="145">
                  <c:v>587.88248808694345</c:v>
                </c:pt>
                <c:pt idx="146">
                  <c:v>587.88248808694345</c:v>
                </c:pt>
                <c:pt idx="147">
                  <c:v>587.88248808694345</c:v>
                </c:pt>
                <c:pt idx="148">
                  <c:v>587.88248808694345</c:v>
                </c:pt>
                <c:pt idx="149">
                  <c:v>587.88248808694345</c:v>
                </c:pt>
                <c:pt idx="150">
                  <c:v>587.88248808694345</c:v>
                </c:pt>
                <c:pt idx="151">
                  <c:v>587.88248808694345</c:v>
                </c:pt>
                <c:pt idx="152">
                  <c:v>587.88248808694345</c:v>
                </c:pt>
                <c:pt idx="153">
                  <c:v>587.88248808694345</c:v>
                </c:pt>
                <c:pt idx="154">
                  <c:v>587.88248808694345</c:v>
                </c:pt>
                <c:pt idx="155">
                  <c:v>587.88248808694345</c:v>
                </c:pt>
                <c:pt idx="156">
                  <c:v>587.88248808694345</c:v>
                </c:pt>
                <c:pt idx="157">
                  <c:v>587.88248808694345</c:v>
                </c:pt>
                <c:pt idx="158">
                  <c:v>587.88248808694345</c:v>
                </c:pt>
                <c:pt idx="159">
                  <c:v>587.88248808694345</c:v>
                </c:pt>
                <c:pt idx="160">
                  <c:v>587.88248808694345</c:v>
                </c:pt>
                <c:pt idx="161">
                  <c:v>587.88248808694345</c:v>
                </c:pt>
                <c:pt idx="162">
                  <c:v>587.88248808694345</c:v>
                </c:pt>
                <c:pt idx="163">
                  <c:v>587.88248808694345</c:v>
                </c:pt>
                <c:pt idx="164">
                  <c:v>587.88248808694345</c:v>
                </c:pt>
                <c:pt idx="165">
                  <c:v>587.88248808694345</c:v>
                </c:pt>
                <c:pt idx="166">
                  <c:v>587.88248808694345</c:v>
                </c:pt>
                <c:pt idx="167">
                  <c:v>587.88248808694345</c:v>
                </c:pt>
                <c:pt idx="168">
                  <c:v>587.88248808694345</c:v>
                </c:pt>
                <c:pt idx="169">
                  <c:v>587.88248808694345</c:v>
                </c:pt>
                <c:pt idx="170">
                  <c:v>587.88248808694345</c:v>
                </c:pt>
                <c:pt idx="171">
                  <c:v>587.88248808694345</c:v>
                </c:pt>
                <c:pt idx="172">
                  <c:v>587.88248808694345</c:v>
                </c:pt>
                <c:pt idx="173">
                  <c:v>587.88248808694345</c:v>
                </c:pt>
                <c:pt idx="174">
                  <c:v>587.88248808694345</c:v>
                </c:pt>
                <c:pt idx="175">
                  <c:v>587.88248808694345</c:v>
                </c:pt>
                <c:pt idx="176">
                  <c:v>587.88248808694345</c:v>
                </c:pt>
                <c:pt idx="177">
                  <c:v>587.88248808694345</c:v>
                </c:pt>
                <c:pt idx="178">
                  <c:v>587.88248808694345</c:v>
                </c:pt>
                <c:pt idx="179">
                  <c:v>587.88248808694345</c:v>
                </c:pt>
                <c:pt idx="180">
                  <c:v>587.88248808694345</c:v>
                </c:pt>
                <c:pt idx="181">
                  <c:v>587.88248808694345</c:v>
                </c:pt>
                <c:pt idx="182">
                  <c:v>587.88248808694345</c:v>
                </c:pt>
                <c:pt idx="183">
                  <c:v>587.88248808694345</c:v>
                </c:pt>
                <c:pt idx="184">
                  <c:v>587.88248808694345</c:v>
                </c:pt>
                <c:pt idx="185">
                  <c:v>587.88248808694345</c:v>
                </c:pt>
                <c:pt idx="186">
                  <c:v>587.88248808694345</c:v>
                </c:pt>
                <c:pt idx="187">
                  <c:v>587.88248808694345</c:v>
                </c:pt>
                <c:pt idx="188">
                  <c:v>587.88248808694345</c:v>
                </c:pt>
                <c:pt idx="189">
                  <c:v>587.88248808694345</c:v>
                </c:pt>
                <c:pt idx="190">
                  <c:v>587.88248808694345</c:v>
                </c:pt>
                <c:pt idx="191">
                  <c:v>587.88248808694345</c:v>
                </c:pt>
                <c:pt idx="192">
                  <c:v>587.88248808694345</c:v>
                </c:pt>
                <c:pt idx="193">
                  <c:v>587.88248808694345</c:v>
                </c:pt>
                <c:pt idx="194">
                  <c:v>587.88248808694345</c:v>
                </c:pt>
                <c:pt idx="195">
                  <c:v>587.88248808694345</c:v>
                </c:pt>
                <c:pt idx="196">
                  <c:v>587.88248808694345</c:v>
                </c:pt>
                <c:pt idx="197">
                  <c:v>587.88248808694345</c:v>
                </c:pt>
                <c:pt idx="198">
                  <c:v>587.88248808694345</c:v>
                </c:pt>
                <c:pt idx="199">
                  <c:v>587.88248808694345</c:v>
                </c:pt>
                <c:pt idx="200">
                  <c:v>587.88248808694345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832.41941451556761</c:v>
                </c:pt>
                <c:pt idx="102">
                  <c:v>846.4440791959322</c:v>
                </c:pt>
                <c:pt idx="103">
                  <c:v>860.46407906531783</c:v>
                </c:pt>
                <c:pt idx="104">
                  <c:v>874.47950077026053</c:v>
                </c:pt>
                <c:pt idx="105">
                  <c:v>888.49042795607431</c:v>
                </c:pt>
                <c:pt idx="106">
                  <c:v>851.47743179391273</c:v>
                </c:pt>
                <c:pt idx="107">
                  <c:v>864.77700018720031</c:v>
                </c:pt>
                <c:pt idx="108">
                  <c:v>878.07247139987146</c:v>
                </c:pt>
                <c:pt idx="109">
                  <c:v>891.36391615659386</c:v>
                </c:pt>
                <c:pt idx="110">
                  <c:v>904.65140290281306</c:v>
                </c:pt>
                <c:pt idx="111">
                  <c:v>868.73013257971536</c:v>
                </c:pt>
                <c:pt idx="112">
                  <c:v>881.30589346877969</c:v>
                </c:pt>
                <c:pt idx="113">
                  <c:v>893.87806652905931</c:v>
                </c:pt>
                <c:pt idx="114">
                  <c:v>906.44670928963967</c:v>
                </c:pt>
                <c:pt idx="115">
                  <c:v>919.01187755558783</c:v>
                </c:pt>
                <c:pt idx="116">
                  <c:v>872.32357664941446</c:v>
                </c:pt>
                <c:pt idx="117">
                  <c:v>872.32357664941446</c:v>
                </c:pt>
                <c:pt idx="118">
                  <c:v>872.32357664941446</c:v>
                </c:pt>
                <c:pt idx="119">
                  <c:v>872.32357664941446</c:v>
                </c:pt>
                <c:pt idx="120">
                  <c:v>872.32357664941446</c:v>
                </c:pt>
                <c:pt idx="121">
                  <c:v>872.32357664941446</c:v>
                </c:pt>
                <c:pt idx="122">
                  <c:v>872.32357664941446</c:v>
                </c:pt>
                <c:pt idx="123">
                  <c:v>872.32357664941446</c:v>
                </c:pt>
                <c:pt idx="124">
                  <c:v>872.32357664941446</c:v>
                </c:pt>
                <c:pt idx="125">
                  <c:v>872.32357664941446</c:v>
                </c:pt>
                <c:pt idx="126">
                  <c:v>872.32357664941446</c:v>
                </c:pt>
                <c:pt idx="127">
                  <c:v>872.32357664941446</c:v>
                </c:pt>
                <c:pt idx="128">
                  <c:v>872.32357664941446</c:v>
                </c:pt>
                <c:pt idx="129">
                  <c:v>872.32357664941446</c:v>
                </c:pt>
                <c:pt idx="130">
                  <c:v>872.32357664941446</c:v>
                </c:pt>
                <c:pt idx="131">
                  <c:v>872.32357664941446</c:v>
                </c:pt>
                <c:pt idx="132">
                  <c:v>872.32357664941446</c:v>
                </c:pt>
                <c:pt idx="133">
                  <c:v>872.32357664941446</c:v>
                </c:pt>
                <c:pt idx="134">
                  <c:v>872.32357664941446</c:v>
                </c:pt>
                <c:pt idx="135">
                  <c:v>872.32357664941446</c:v>
                </c:pt>
                <c:pt idx="136">
                  <c:v>872.32357664941446</c:v>
                </c:pt>
                <c:pt idx="137">
                  <c:v>872.32357664941446</c:v>
                </c:pt>
                <c:pt idx="138">
                  <c:v>872.32357664941446</c:v>
                </c:pt>
                <c:pt idx="139">
                  <c:v>872.32357664941446</c:v>
                </c:pt>
                <c:pt idx="140">
                  <c:v>872.32357664941446</c:v>
                </c:pt>
                <c:pt idx="141">
                  <c:v>872.32357664941446</c:v>
                </c:pt>
                <c:pt idx="142">
                  <c:v>872.32357664941446</c:v>
                </c:pt>
                <c:pt idx="143">
                  <c:v>872.32357664941446</c:v>
                </c:pt>
                <c:pt idx="144">
                  <c:v>872.32357664941446</c:v>
                </c:pt>
                <c:pt idx="145">
                  <c:v>872.32357664941446</c:v>
                </c:pt>
                <c:pt idx="146">
                  <c:v>872.32357664941446</c:v>
                </c:pt>
                <c:pt idx="147">
                  <c:v>872.32357664941446</c:v>
                </c:pt>
                <c:pt idx="148">
                  <c:v>872.32357664941446</c:v>
                </c:pt>
                <c:pt idx="149">
                  <c:v>872.32357664941446</c:v>
                </c:pt>
                <c:pt idx="150">
                  <c:v>872.32357664941446</c:v>
                </c:pt>
                <c:pt idx="151">
                  <c:v>872.32357664941446</c:v>
                </c:pt>
                <c:pt idx="152">
                  <c:v>872.32357664941446</c:v>
                </c:pt>
                <c:pt idx="153">
                  <c:v>872.32357664941446</c:v>
                </c:pt>
                <c:pt idx="154">
                  <c:v>872.32357664941446</c:v>
                </c:pt>
                <c:pt idx="155">
                  <c:v>872.32357664941446</c:v>
                </c:pt>
                <c:pt idx="156">
                  <c:v>872.32357664941446</c:v>
                </c:pt>
                <c:pt idx="157">
                  <c:v>872.32357664941446</c:v>
                </c:pt>
                <c:pt idx="158">
                  <c:v>872.32357664941446</c:v>
                </c:pt>
                <c:pt idx="159">
                  <c:v>872.32357664941446</c:v>
                </c:pt>
                <c:pt idx="160">
                  <c:v>872.32357664941446</c:v>
                </c:pt>
                <c:pt idx="161">
                  <c:v>872.32357664941446</c:v>
                </c:pt>
                <c:pt idx="162">
                  <c:v>872.32357664941446</c:v>
                </c:pt>
                <c:pt idx="163">
                  <c:v>872.32357664941446</c:v>
                </c:pt>
                <c:pt idx="164">
                  <c:v>872.32357664941446</c:v>
                </c:pt>
                <c:pt idx="165">
                  <c:v>872.32357664941446</c:v>
                </c:pt>
                <c:pt idx="166">
                  <c:v>872.32357664941446</c:v>
                </c:pt>
                <c:pt idx="167">
                  <c:v>872.32357664941446</c:v>
                </c:pt>
                <c:pt idx="168">
                  <c:v>872.32357664941446</c:v>
                </c:pt>
                <c:pt idx="169">
                  <c:v>872.32357664941446</c:v>
                </c:pt>
                <c:pt idx="170">
                  <c:v>872.32357664941446</c:v>
                </c:pt>
                <c:pt idx="171">
                  <c:v>872.32357664941446</c:v>
                </c:pt>
                <c:pt idx="172">
                  <c:v>872.32357664941446</c:v>
                </c:pt>
                <c:pt idx="173">
                  <c:v>872.32357664941446</c:v>
                </c:pt>
                <c:pt idx="174">
                  <c:v>872.32357664941446</c:v>
                </c:pt>
                <c:pt idx="175">
                  <c:v>872.32357664941446</c:v>
                </c:pt>
                <c:pt idx="176">
                  <c:v>872.32357664941446</c:v>
                </c:pt>
                <c:pt idx="177">
                  <c:v>872.32357664941446</c:v>
                </c:pt>
                <c:pt idx="178">
                  <c:v>872.32357664941446</c:v>
                </c:pt>
                <c:pt idx="179">
                  <c:v>872.32357664941446</c:v>
                </c:pt>
                <c:pt idx="180">
                  <c:v>872.32357664941446</c:v>
                </c:pt>
                <c:pt idx="181">
                  <c:v>872.32357664941446</c:v>
                </c:pt>
                <c:pt idx="182">
                  <c:v>872.32357664941446</c:v>
                </c:pt>
                <c:pt idx="183">
                  <c:v>872.32357664941446</c:v>
                </c:pt>
                <c:pt idx="184">
                  <c:v>872.32357664941446</c:v>
                </c:pt>
                <c:pt idx="185">
                  <c:v>872.32357664941446</c:v>
                </c:pt>
                <c:pt idx="186">
                  <c:v>872.32357664941446</c:v>
                </c:pt>
                <c:pt idx="187">
                  <c:v>872.32357664941446</c:v>
                </c:pt>
                <c:pt idx="188">
                  <c:v>872.32357664941446</c:v>
                </c:pt>
                <c:pt idx="189">
                  <c:v>872.32357664941446</c:v>
                </c:pt>
                <c:pt idx="190">
                  <c:v>872.32357664941446</c:v>
                </c:pt>
                <c:pt idx="191">
                  <c:v>872.32357664941446</c:v>
                </c:pt>
                <c:pt idx="192">
                  <c:v>872.32357664941446</c:v>
                </c:pt>
                <c:pt idx="193">
                  <c:v>872.32357664941446</c:v>
                </c:pt>
                <c:pt idx="194">
                  <c:v>872.32357664941446</c:v>
                </c:pt>
                <c:pt idx="195">
                  <c:v>872.32357664941446</c:v>
                </c:pt>
                <c:pt idx="196">
                  <c:v>872.32357664941446</c:v>
                </c:pt>
                <c:pt idx="197">
                  <c:v>872.32357664941446</c:v>
                </c:pt>
                <c:pt idx="198">
                  <c:v>872.32357664941446</c:v>
                </c:pt>
                <c:pt idx="199">
                  <c:v>872.32357664941446</c:v>
                </c:pt>
                <c:pt idx="200">
                  <c:v>872.32357664941446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2.4576946185189166</c:v>
                </c:pt>
                <c:pt idx="2">
                  <c:v>2.9042440282968744</c:v>
                </c:pt>
                <c:pt idx="3">
                  <c:v>3.4322287193480787</c:v>
                </c:pt>
                <c:pt idx="4">
                  <c:v>4.056551337420923</c:v>
                </c:pt>
                <c:pt idx="5">
                  <c:v>4.7948505764734026</c:v>
                </c:pt>
                <c:pt idx="6">
                  <c:v>5.6680050196175316</c:v>
                </c:pt>
                <c:pt idx="7">
                  <c:v>6.7007300205744658</c:v>
                </c:pt>
                <c:pt idx="8">
                  <c:v>7.9222848506988983</c:v>
                </c:pt>
                <c:pt idx="9">
                  <c:v>9.3673105330471778</c:v>
                </c:pt>
                <c:pt idx="10">
                  <c:v>11.076822575791965</c:v>
                </c:pt>
                <c:pt idx="11">
                  <c:v>13.099387313277651</c:v>
                </c:pt>
                <c:pt idx="12">
                  <c:v>15.492515895586967</c:v>
                </c:pt>
                <c:pt idx="13">
                  <c:v>18.324316292607136</c:v>
                </c:pt>
                <c:pt idx="14">
                  <c:v>21.675451181322305</c:v>
                </c:pt>
                <c:pt idx="15">
                  <c:v>25.641458485065911</c:v>
                </c:pt>
                <c:pt idx="16">
                  <c:v>30.335501891424911</c:v>
                </c:pt>
                <c:pt idx="17">
                  <c:v>35.891631200792666</c:v>
                </c:pt>
                <c:pt idx="18">
                  <c:v>42.468647217442438</c:v>
                </c:pt>
                <c:pt idx="19">
                  <c:v>50.254683525313965</c:v>
                </c:pt>
                <c:pt idx="20">
                  <c:v>59.472638408851729</c:v>
                </c:pt>
                <c:pt idx="21">
                  <c:v>75.320599808628302</c:v>
                </c:pt>
                <c:pt idx="22">
                  <c:v>91.083193034949701</c:v>
                </c:pt>
                <c:pt idx="23">
                  <c:v>106.77735085291447</c:v>
                </c:pt>
                <c:pt idx="24">
                  <c:v>122.41458019354752</c:v>
                </c:pt>
                <c:pt idx="25">
                  <c:v>138.00319162665042</c:v>
                </c:pt>
                <c:pt idx="26">
                  <c:v>142.24705494578913</c:v>
                </c:pt>
                <c:pt idx="27">
                  <c:v>158.84054680980265</c:v>
                </c:pt>
                <c:pt idx="28">
                  <c:v>175.39292810085851</c:v>
                </c:pt>
                <c:pt idx="29">
                  <c:v>191.90862692490973</c:v>
                </c:pt>
                <c:pt idx="30">
                  <c:v>208.39124575488836</c:v>
                </c:pt>
                <c:pt idx="31">
                  <c:v>177.15159182297273</c:v>
                </c:pt>
                <c:pt idx="32">
                  <c:v>195.06733448778664</c:v>
                </c:pt>
                <c:pt idx="33">
                  <c:v>212.94484011594031</c:v>
                </c:pt>
                <c:pt idx="34">
                  <c:v>230.78777111964939</c:v>
                </c:pt>
                <c:pt idx="35">
                  <c:v>248.59917684690143</c:v>
                </c:pt>
                <c:pt idx="36">
                  <c:v>217.14616554866123</c:v>
                </c:pt>
                <c:pt idx="37">
                  <c:v>234.63201860696017</c:v>
                </c:pt>
                <c:pt idx="38">
                  <c:v>252.08814071355732</c:v>
                </c:pt>
                <c:pt idx="39">
                  <c:v>269.51688027254573</c:v>
                </c:pt>
                <c:pt idx="40">
                  <c:v>286.92025704588701</c:v>
                </c:pt>
                <c:pt idx="41">
                  <c:v>258.01687712472409</c:v>
                </c:pt>
                <c:pt idx="42">
                  <c:v>277.87355278777557</c:v>
                </c:pt>
                <c:pt idx="43">
                  <c:v>297.69839254073707</c:v>
                </c:pt>
                <c:pt idx="44">
                  <c:v>317.493813958099</c:v>
                </c:pt>
                <c:pt idx="45">
                  <c:v>337.26190853958735</c:v>
                </c:pt>
                <c:pt idx="46">
                  <c:v>307.77328517154922</c:v>
                </c:pt>
                <c:pt idx="47">
                  <c:v>326.86093719547273</c:v>
                </c:pt>
                <c:pt idx="48">
                  <c:v>345.92398101265053</c:v>
                </c:pt>
                <c:pt idx="49">
                  <c:v>364.96396296815806</c:v>
                </c:pt>
                <c:pt idx="50">
                  <c:v>383.98225493635573</c:v>
                </c:pt>
                <c:pt idx="51">
                  <c:v>354.58129100924572</c:v>
                </c:pt>
                <c:pt idx="52">
                  <c:v>373.61125321420673</c:v>
                </c:pt>
                <c:pt idx="53">
                  <c:v>392.62009899923311</c:v>
                </c:pt>
                <c:pt idx="54">
                  <c:v>411.60899407848501</c:v>
                </c:pt>
                <c:pt idx="55">
                  <c:v>430.57898787887984</c:v>
                </c:pt>
                <c:pt idx="56">
                  <c:v>400.90855148157749</c:v>
                </c:pt>
                <c:pt idx="57">
                  <c:v>419.54414325630086</c:v>
                </c:pt>
                <c:pt idx="58">
                  <c:v>438.16190875664535</c:v>
                </c:pt>
                <c:pt idx="59">
                  <c:v>456.76271162410649</c:v>
                </c:pt>
                <c:pt idx="60">
                  <c:v>475.34733945827878</c:v>
                </c:pt>
                <c:pt idx="61">
                  <c:v>445.05302932092837</c:v>
                </c:pt>
                <c:pt idx="62">
                  <c:v>462.95934790100347</c:v>
                </c:pt>
                <c:pt idx="63">
                  <c:v>480.85089710483652</c:v>
                </c:pt>
                <c:pt idx="64">
                  <c:v>498.72830352665966</c:v>
                </c:pt>
                <c:pt idx="65">
                  <c:v>516.59214520035414</c:v>
                </c:pt>
                <c:pt idx="66">
                  <c:v>485.66541136738391</c:v>
                </c:pt>
                <c:pt idx="67">
                  <c:v>502.85191236474679</c:v>
                </c:pt>
                <c:pt idx="68">
                  <c:v>520.02598972417502</c:v>
                </c:pt>
                <c:pt idx="69">
                  <c:v>537.18811127897277</c:v>
                </c:pt>
                <c:pt idx="70">
                  <c:v>554.33871254949031</c:v>
                </c:pt>
                <c:pt idx="71">
                  <c:v>522.42939619004312</c:v>
                </c:pt>
                <c:pt idx="72">
                  <c:v>538.56057776581395</c:v>
                </c:pt>
                <c:pt idx="73">
                  <c:v>554.68160990515719</c:v>
                </c:pt>
                <c:pt idx="74">
                  <c:v>570.79282896957091</c:v>
                </c:pt>
                <c:pt idx="75">
                  <c:v>586.89455079472907</c:v>
                </c:pt>
                <c:pt idx="76">
                  <c:v>553.99581074914215</c:v>
                </c:pt>
                <c:pt idx="77">
                  <c:v>569.07932630038169</c:v>
                </c:pt>
                <c:pt idx="78">
                  <c:v>584.15448986160641</c:v>
                </c:pt>
                <c:pt idx="79">
                  <c:v>599.22154722155756</c:v>
                </c:pt>
                <c:pt idx="80">
                  <c:v>614.28073080742195</c:v>
                </c:pt>
                <c:pt idx="81">
                  <c:v>580.72903673856479</c:v>
                </c:pt>
                <c:pt idx="82">
                  <c:v>595.11314017696338</c:v>
                </c:pt>
                <c:pt idx="83">
                  <c:v>609.49001284940209</c:v>
                </c:pt>
                <c:pt idx="84">
                  <c:v>623.85984926063782</c:v>
                </c:pt>
                <c:pt idx="85">
                  <c:v>638.22283422926864</c:v>
                </c:pt>
                <c:pt idx="86">
                  <c:v>605.38306124705696</c:v>
                </c:pt>
                <c:pt idx="87">
                  <c:v>618.72856074513311</c:v>
                </c:pt>
                <c:pt idx="88">
                  <c:v>632.06809671909298</c:v>
                </c:pt>
                <c:pt idx="89">
                  <c:v>645.40181270200094</c:v>
                </c:pt>
                <c:pt idx="90">
                  <c:v>658.72984581562639</c:v>
                </c:pt>
                <c:pt idx="91">
                  <c:v>627.28022230742749</c:v>
                </c:pt>
                <c:pt idx="92">
                  <c:v>640.27414028288479</c:v>
                </c:pt>
                <c:pt idx="93">
                  <c:v>653.26261373194427</c:v>
                </c:pt>
                <c:pt idx="94">
                  <c:v>666.24576610737347</c:v>
                </c:pt>
                <c:pt idx="95">
                  <c:v>679.22371566061372</c:v>
                </c:pt>
                <c:pt idx="96">
                  <c:v>648.81979351305552</c:v>
                </c:pt>
                <c:pt idx="97">
                  <c:v>661.121465521755</c:v>
                </c:pt>
                <c:pt idx="98">
                  <c:v>673.41842664485</c:v>
                </c:pt>
                <c:pt idx="99">
                  <c:v>685.71077498863872</c:v>
                </c:pt>
                <c:pt idx="100">
                  <c:v>697.99860485695478</c:v>
                </c:pt>
                <c:pt idx="101">
                  <c:v>668.29525896569464</c:v>
                </c:pt>
                <c:pt idx="102">
                  <c:v>679.56517143362464</c:v>
                </c:pt>
                <c:pt idx="103">
                  <c:v>690.83124793549052</c:v>
                </c:pt>
                <c:pt idx="104">
                  <c:v>702.09355981930412</c:v>
                </c:pt>
                <c:pt idx="105">
                  <c:v>713.3521759584537</c:v>
                </c:pt>
                <c:pt idx="106">
                  <c:v>685.02798614157325</c:v>
                </c:pt>
                <c:pt idx="107">
                  <c:v>695.95094310248339</c:v>
                </c:pt>
                <c:pt idx="108">
                  <c:v>706.87038987710537</c:v>
                </c:pt>
                <c:pt idx="109">
                  <c:v>717.7863883094625</c:v>
                </c:pt>
                <c:pt idx="110">
                  <c:v>728.69899821000843</c:v>
                </c:pt>
                <c:pt idx="111">
                  <c:v>701.06986701882943</c:v>
                </c:pt>
                <c:pt idx="112">
                  <c:v>710.96429013603358</c:v>
                </c:pt>
                <c:pt idx="113">
                  <c:v>720.85589980382065</c:v>
                </c:pt>
                <c:pt idx="114">
                  <c:v>730.74474005643731</c:v>
                </c:pt>
                <c:pt idx="115">
                  <c:v>740.63085363962216</c:v>
                </c:pt>
                <c:pt idx="116">
                  <c:v>704.82325810985856</c:v>
                </c:pt>
                <c:pt idx="117">
                  <c:v>704.82325810985856</c:v>
                </c:pt>
                <c:pt idx="118">
                  <c:v>704.82325810985856</c:v>
                </c:pt>
                <c:pt idx="119">
                  <c:v>704.82325810985856</c:v>
                </c:pt>
                <c:pt idx="120">
                  <c:v>704.82325810985856</c:v>
                </c:pt>
                <c:pt idx="121">
                  <c:v>704.82325810985856</c:v>
                </c:pt>
                <c:pt idx="122">
                  <c:v>704.82325810985856</c:v>
                </c:pt>
                <c:pt idx="123">
                  <c:v>704.82325810985856</c:v>
                </c:pt>
                <c:pt idx="124">
                  <c:v>704.82325810985856</c:v>
                </c:pt>
                <c:pt idx="125">
                  <c:v>704.82325810985856</c:v>
                </c:pt>
                <c:pt idx="126">
                  <c:v>704.82325810985856</c:v>
                </c:pt>
                <c:pt idx="127">
                  <c:v>704.82325810985856</c:v>
                </c:pt>
                <c:pt idx="128">
                  <c:v>704.82325810985856</c:v>
                </c:pt>
                <c:pt idx="129">
                  <c:v>704.82325810985856</c:v>
                </c:pt>
                <c:pt idx="130">
                  <c:v>704.82325810985856</c:v>
                </c:pt>
                <c:pt idx="131">
                  <c:v>704.82325810985856</c:v>
                </c:pt>
                <c:pt idx="132">
                  <c:v>704.82325810985856</c:v>
                </c:pt>
                <c:pt idx="133">
                  <c:v>704.82325810985856</c:v>
                </c:pt>
                <c:pt idx="134">
                  <c:v>704.82325810985856</c:v>
                </c:pt>
                <c:pt idx="135">
                  <c:v>704.82325810985856</c:v>
                </c:pt>
                <c:pt idx="136">
                  <c:v>704.82325810985856</c:v>
                </c:pt>
                <c:pt idx="137">
                  <c:v>704.82325810985856</c:v>
                </c:pt>
                <c:pt idx="138">
                  <c:v>704.82325810985856</c:v>
                </c:pt>
                <c:pt idx="139">
                  <c:v>704.82325810985856</c:v>
                </c:pt>
                <c:pt idx="140">
                  <c:v>704.82325810985856</c:v>
                </c:pt>
                <c:pt idx="141">
                  <c:v>704.82325810985856</c:v>
                </c:pt>
                <c:pt idx="142">
                  <c:v>704.82325810985856</c:v>
                </c:pt>
                <c:pt idx="143">
                  <c:v>704.82325810985856</c:v>
                </c:pt>
                <c:pt idx="144">
                  <c:v>704.82325810985856</c:v>
                </c:pt>
                <c:pt idx="145">
                  <c:v>704.82325810985856</c:v>
                </c:pt>
                <c:pt idx="146">
                  <c:v>704.82325810985856</c:v>
                </c:pt>
                <c:pt idx="147">
                  <c:v>704.82325810985856</c:v>
                </c:pt>
                <c:pt idx="148">
                  <c:v>704.82325810985856</c:v>
                </c:pt>
                <c:pt idx="149">
                  <c:v>704.82325810985856</c:v>
                </c:pt>
                <c:pt idx="150">
                  <c:v>704.82325810985856</c:v>
                </c:pt>
                <c:pt idx="151">
                  <c:v>704.82325810985856</c:v>
                </c:pt>
                <c:pt idx="152">
                  <c:v>704.82325810985856</c:v>
                </c:pt>
                <c:pt idx="153">
                  <c:v>704.82325810985856</c:v>
                </c:pt>
                <c:pt idx="154">
                  <c:v>704.82325810985856</c:v>
                </c:pt>
                <c:pt idx="155">
                  <c:v>704.82325810985856</c:v>
                </c:pt>
                <c:pt idx="156">
                  <c:v>704.82325810985856</c:v>
                </c:pt>
                <c:pt idx="157">
                  <c:v>704.82325810985856</c:v>
                </c:pt>
                <c:pt idx="158">
                  <c:v>704.82325810985856</c:v>
                </c:pt>
                <c:pt idx="159">
                  <c:v>704.82325810985856</c:v>
                </c:pt>
                <c:pt idx="160">
                  <c:v>704.82325810985856</c:v>
                </c:pt>
                <c:pt idx="161">
                  <c:v>704.82325810985856</c:v>
                </c:pt>
                <c:pt idx="162">
                  <c:v>704.82325810985856</c:v>
                </c:pt>
                <c:pt idx="163">
                  <c:v>704.82325810985856</c:v>
                </c:pt>
                <c:pt idx="164">
                  <c:v>704.82325810985856</c:v>
                </c:pt>
                <c:pt idx="165">
                  <c:v>704.82325810985856</c:v>
                </c:pt>
                <c:pt idx="166">
                  <c:v>704.82325810985856</c:v>
                </c:pt>
                <c:pt idx="167">
                  <c:v>704.82325810985856</c:v>
                </c:pt>
                <c:pt idx="168">
                  <c:v>704.82325810985856</c:v>
                </c:pt>
                <c:pt idx="169">
                  <c:v>704.82325810985856</c:v>
                </c:pt>
                <c:pt idx="170">
                  <c:v>704.82325810985856</c:v>
                </c:pt>
                <c:pt idx="171">
                  <c:v>704.82325810985856</c:v>
                </c:pt>
                <c:pt idx="172">
                  <c:v>704.82325810985856</c:v>
                </c:pt>
                <c:pt idx="173">
                  <c:v>704.82325810985856</c:v>
                </c:pt>
                <c:pt idx="174">
                  <c:v>704.82325810985856</c:v>
                </c:pt>
                <c:pt idx="175">
                  <c:v>704.82325810985856</c:v>
                </c:pt>
                <c:pt idx="176">
                  <c:v>704.82325810985856</c:v>
                </c:pt>
                <c:pt idx="177">
                  <c:v>704.82325810985856</c:v>
                </c:pt>
                <c:pt idx="178">
                  <c:v>704.82325810985856</c:v>
                </c:pt>
                <c:pt idx="179">
                  <c:v>704.82325810985856</c:v>
                </c:pt>
                <c:pt idx="180">
                  <c:v>704.82325810985856</c:v>
                </c:pt>
                <c:pt idx="181">
                  <c:v>704.82325810985856</c:v>
                </c:pt>
                <c:pt idx="182">
                  <c:v>704.82325810985856</c:v>
                </c:pt>
                <c:pt idx="183">
                  <c:v>704.82325810985856</c:v>
                </c:pt>
                <c:pt idx="184">
                  <c:v>704.82325810985856</c:v>
                </c:pt>
                <c:pt idx="185">
                  <c:v>704.82325810985856</c:v>
                </c:pt>
                <c:pt idx="186">
                  <c:v>704.82325810985856</c:v>
                </c:pt>
                <c:pt idx="187">
                  <c:v>704.82325810985856</c:v>
                </c:pt>
                <c:pt idx="188">
                  <c:v>704.82325810985856</c:v>
                </c:pt>
                <c:pt idx="189">
                  <c:v>704.82325810985856</c:v>
                </c:pt>
                <c:pt idx="190">
                  <c:v>704.82325810985856</c:v>
                </c:pt>
                <c:pt idx="191">
                  <c:v>704.82325810985856</c:v>
                </c:pt>
                <c:pt idx="192">
                  <c:v>704.82325810985856</c:v>
                </c:pt>
                <c:pt idx="193">
                  <c:v>704.82325810985856</c:v>
                </c:pt>
                <c:pt idx="194">
                  <c:v>704.82325810985856</c:v>
                </c:pt>
                <c:pt idx="195">
                  <c:v>704.82325810985856</c:v>
                </c:pt>
                <c:pt idx="196">
                  <c:v>704.82325810985856</c:v>
                </c:pt>
                <c:pt idx="197">
                  <c:v>704.82325810985856</c:v>
                </c:pt>
                <c:pt idx="198">
                  <c:v>704.82325810985856</c:v>
                </c:pt>
                <c:pt idx="199">
                  <c:v>704.82325810985856</c:v>
                </c:pt>
                <c:pt idx="200">
                  <c:v>704.82325810985856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C38" sqref="C38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9" t="s">
        <v>291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</row>
    <row r="13" spans="2:13" ht="15" customHeight="1" x14ac:dyDescent="0.3">
      <c r="B13" s="269"/>
      <c r="C13" s="269"/>
      <c r="D13" s="269"/>
      <c r="E13" s="269"/>
      <c r="F13" s="269"/>
      <c r="G13" s="269"/>
      <c r="H13" s="269"/>
      <c r="I13" s="269"/>
      <c r="J13" s="269"/>
      <c r="K13" s="269"/>
      <c r="L13" s="269"/>
      <c r="M13" s="269"/>
    </row>
    <row r="14" spans="2:13" ht="15" customHeight="1" x14ac:dyDescent="0.3"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</row>
    <row r="15" spans="2:13" ht="18.75" customHeight="1" x14ac:dyDescent="0.3"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2:13" ht="18.75" customHeight="1" x14ac:dyDescent="0.3"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</row>
    <row r="18" spans="2:13" ht="12" customHeight="1" x14ac:dyDescent="0.3">
      <c r="B18" s="269" t="s">
        <v>292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2:13" ht="12" customHeight="1" x14ac:dyDescent="0.3"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2:13" ht="12" customHeight="1" x14ac:dyDescent="0.3"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</row>
    <row r="21" spans="2:13" ht="12" customHeight="1" x14ac:dyDescent="0.3"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2:13" ht="12" customHeight="1" x14ac:dyDescent="0.3">
      <c r="B22" s="26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2:13" ht="12" customHeight="1" x14ac:dyDescent="0.3"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</row>
    <row r="24" spans="2:13" ht="12" customHeight="1" x14ac:dyDescent="0.3"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2:13" ht="12" customHeight="1" x14ac:dyDescent="0.3">
      <c r="B25" s="26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2:13" ht="12" customHeight="1" x14ac:dyDescent="0.3"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</row>
    <row r="27" spans="2:13" ht="12" customHeight="1" x14ac:dyDescent="0.3"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</row>
    <row r="28" spans="2:13" ht="12" customHeight="1" x14ac:dyDescent="0.3"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</row>
    <row r="29" spans="2:13" ht="12" customHeight="1" x14ac:dyDescent="0.3"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</row>
    <row r="30" spans="2:13" ht="12" customHeight="1" x14ac:dyDescent="0.3"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</row>
    <row r="31" spans="2:13" ht="12" customHeight="1" x14ac:dyDescent="0.3"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9" zoomScaleNormal="79" workbookViewId="0">
      <selection activeCell="B212" sqref="B21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4" t="s">
        <v>190</v>
      </c>
      <c r="D1" s="274"/>
      <c r="E1" s="27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5" t="s">
        <v>192</v>
      </c>
      <c r="C3" s="276"/>
      <c r="D3" s="276"/>
      <c r="E3" s="276"/>
      <c r="F3" s="277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80" t="s">
        <v>231</v>
      </c>
      <c r="B5" s="280"/>
      <c r="C5" s="24">
        <v>1.53</v>
      </c>
      <c r="D5" s="281" t="s">
        <v>229</v>
      </c>
      <c r="E5" s="282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9" t="s">
        <v>226</v>
      </c>
      <c r="B7" s="279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68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12</v>
      </c>
      <c r="C9" s="264">
        <v>0.23100000000000001</v>
      </c>
      <c r="D9" s="33">
        <f t="shared" ref="D9:D18" si="0">C9*$C$5</f>
        <v>0.35343000000000002</v>
      </c>
      <c r="E9" s="265">
        <v>115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6</v>
      </c>
      <c r="C10" s="266">
        <v>0.2</v>
      </c>
      <c r="D10" s="33">
        <f t="shared" si="0"/>
        <v>0.30600000000000005</v>
      </c>
      <c r="E10" s="265">
        <v>105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</v>
      </c>
      <c r="C11" s="266">
        <v>0.15</v>
      </c>
      <c r="D11" s="33">
        <f>C11*$C$5</f>
        <v>0.22949999999999998</v>
      </c>
      <c r="E11" s="265">
        <v>80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326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23</v>
      </c>
      <c r="C12" s="266">
        <v>0.15</v>
      </c>
      <c r="D12" s="33">
        <f>C12*$C$5</f>
        <v>0.22949999999999998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327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14</v>
      </c>
      <c r="C13" s="267">
        <v>0.11899999999999999</v>
      </c>
      <c r="D13" s="33">
        <f t="shared" si="0"/>
        <v>0.18206999999999998</v>
      </c>
      <c r="E13" s="34">
        <v>115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29</v>
      </c>
      <c r="C14" s="267">
        <v>0.05</v>
      </c>
      <c r="D14" s="33">
        <f t="shared" si="0"/>
        <v>7.6500000000000012E-2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324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25</v>
      </c>
      <c r="C15" s="32">
        <v>0.05</v>
      </c>
      <c r="D15" s="33">
        <f t="shared" si="0"/>
        <v>7.6500000000000012E-2</v>
      </c>
      <c r="E15" s="34">
        <v>115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327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31</v>
      </c>
      <c r="C16" s="32">
        <v>0.05</v>
      </c>
      <c r="D16" s="33">
        <f t="shared" si="0"/>
        <v>7.6500000000000012E-2</v>
      </c>
      <c r="E16" s="34">
        <v>115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326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1.0000000000000002</v>
      </c>
      <c r="D19" s="38">
        <f>SUM(D9:D18)</f>
        <v>1.53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8" t="s">
        <v>232</v>
      </c>
      <c r="B22" s="27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9" t="s">
        <v>227</v>
      </c>
      <c r="B30" s="279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pubescent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70" t="s">
        <v>186</v>
      </c>
      <c r="D34" s="270"/>
      <c r="E34" s="271" t="s">
        <v>187</v>
      </c>
      <c r="F34" s="272"/>
      <c r="G34" s="272"/>
      <c r="H34" s="273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20</v>
      </c>
      <c r="B36" s="259">
        <v>73</v>
      </c>
      <c r="C36" s="259">
        <v>1</v>
      </c>
      <c r="D36" s="259">
        <v>6</v>
      </c>
      <c r="E36" s="260"/>
      <c r="F36" s="260"/>
      <c r="G36" s="260"/>
      <c r="H36" s="260">
        <v>1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103</v>
      </c>
      <c r="C37" s="259">
        <v>2</v>
      </c>
      <c r="D37" s="259">
        <v>28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7.2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121</v>
      </c>
      <c r="C38" s="259">
        <v>3</v>
      </c>
      <c r="D38" s="259">
        <v>28</v>
      </c>
      <c r="E38" s="260"/>
      <c r="F38" s="260"/>
      <c r="G38" s="260"/>
      <c r="H38" s="260">
        <v>1</v>
      </c>
      <c r="I38" s="53">
        <f t="shared" si="1"/>
        <v>9.1999999999999993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147</v>
      </c>
      <c r="C39" s="259">
        <v>4</v>
      </c>
      <c r="D39" s="259">
        <v>28</v>
      </c>
      <c r="E39" s="260">
        <v>1</v>
      </c>
      <c r="F39" s="260"/>
      <c r="G39" s="260"/>
      <c r="H39" s="260"/>
      <c r="I39" s="49">
        <f t="shared" si="1"/>
        <v>10.8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175</v>
      </c>
      <c r="C40" s="259">
        <v>5</v>
      </c>
      <c r="D40" s="259">
        <v>28</v>
      </c>
      <c r="E40" s="260">
        <v>1</v>
      </c>
      <c r="F40" s="260"/>
      <c r="G40" s="260"/>
      <c r="H40" s="260"/>
      <c r="I40" s="49">
        <f t="shared" si="1"/>
        <v>11.2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204</v>
      </c>
      <c r="C41" s="259">
        <v>6</v>
      </c>
      <c r="D41" s="259">
        <v>28</v>
      </c>
      <c r="E41" s="260">
        <v>1</v>
      </c>
      <c r="F41" s="260"/>
      <c r="G41" s="260"/>
      <c r="H41" s="260"/>
      <c r="I41" s="53">
        <f t="shared" si="1"/>
        <v>11.4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231</v>
      </c>
      <c r="C42" s="259">
        <v>7</v>
      </c>
      <c r="D42" s="259">
        <v>28</v>
      </c>
      <c r="E42" s="260">
        <v>1</v>
      </c>
      <c r="F42" s="260"/>
      <c r="G42" s="260"/>
      <c r="H42" s="260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254</v>
      </c>
      <c r="C43" s="259">
        <v>8</v>
      </c>
      <c r="D43" s="259">
        <v>28</v>
      </c>
      <c r="E43" s="260">
        <v>1</v>
      </c>
      <c r="F43" s="260"/>
      <c r="G43" s="260"/>
      <c r="H43" s="260"/>
      <c r="I43" s="49">
        <f t="shared" si="1"/>
        <v>10.199999999999999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273</v>
      </c>
      <c r="C44" s="259">
        <v>9</v>
      </c>
      <c r="D44" s="259">
        <v>28</v>
      </c>
      <c r="E44" s="260">
        <v>1</v>
      </c>
      <c r="F44" s="260"/>
      <c r="G44" s="260"/>
      <c r="H44" s="260"/>
      <c r="I44" s="49">
        <f t="shared" si="1"/>
        <v>9.4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65</v>
      </c>
      <c r="B45" s="261">
        <v>289</v>
      </c>
      <c r="C45" s="259">
        <v>10</v>
      </c>
      <c r="D45" s="261">
        <v>28</v>
      </c>
      <c r="E45" s="260">
        <v>1</v>
      </c>
      <c r="F45" s="260"/>
      <c r="G45" s="260"/>
      <c r="H45" s="260"/>
      <c r="I45" s="49">
        <f t="shared" si="1"/>
        <v>8.8000000000000007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70</v>
      </c>
      <c r="B46" s="262">
        <v>302</v>
      </c>
      <c r="C46" s="259">
        <v>11</v>
      </c>
      <c r="D46" s="262">
        <v>28</v>
      </c>
      <c r="E46" s="260">
        <v>1</v>
      </c>
      <c r="F46" s="260"/>
      <c r="G46" s="260"/>
      <c r="H46" s="260"/>
      <c r="I46" s="49">
        <f t="shared" si="1"/>
        <v>8.1999999999999993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75</v>
      </c>
      <c r="B47" s="261">
        <v>312</v>
      </c>
      <c r="C47" s="259">
        <v>12</v>
      </c>
      <c r="D47" s="261">
        <v>28</v>
      </c>
      <c r="E47" s="260">
        <v>1</v>
      </c>
      <c r="F47" s="260"/>
      <c r="G47" s="260"/>
      <c r="H47" s="260"/>
      <c r="I47" s="49">
        <f t="shared" si="1"/>
        <v>7.6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80</v>
      </c>
      <c r="B48" s="261">
        <v>320</v>
      </c>
      <c r="C48" s="259">
        <v>13</v>
      </c>
      <c r="D48" s="261">
        <v>28</v>
      </c>
      <c r="E48" s="260">
        <v>1</v>
      </c>
      <c r="F48" s="260"/>
      <c r="G48" s="260"/>
      <c r="H48" s="260"/>
      <c r="I48" s="49">
        <f t="shared" si="1"/>
        <v>7.2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85</v>
      </c>
      <c r="B49" s="261">
        <v>326</v>
      </c>
      <c r="C49" s="259">
        <v>14</v>
      </c>
      <c r="D49" s="261">
        <v>28</v>
      </c>
      <c r="E49" s="260">
        <v>1</v>
      </c>
      <c r="F49" s="260"/>
      <c r="G49" s="260"/>
      <c r="H49" s="260"/>
      <c r="I49" s="49">
        <f t="shared" si="1"/>
        <v>6.8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90</v>
      </c>
      <c r="B50" s="261">
        <v>330</v>
      </c>
      <c r="C50" s="261">
        <v>15</v>
      </c>
      <c r="D50" s="261">
        <v>28</v>
      </c>
      <c r="E50" s="260">
        <v>1</v>
      </c>
      <c r="F50" s="260"/>
      <c r="G50" s="260"/>
      <c r="H50" s="260"/>
      <c r="I50" s="49">
        <f t="shared" si="1"/>
        <v>6.4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95</v>
      </c>
      <c r="B51" s="261">
        <v>333</v>
      </c>
      <c r="C51" s="261">
        <v>16</v>
      </c>
      <c r="D51" s="261">
        <v>28</v>
      </c>
      <c r="E51" s="260">
        <v>1</v>
      </c>
      <c r="F51" s="260"/>
      <c r="G51" s="260"/>
      <c r="H51" s="260"/>
      <c r="I51" s="49">
        <f t="shared" si="1"/>
        <v>6.2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100</v>
      </c>
      <c r="B52" s="261">
        <v>333</v>
      </c>
      <c r="C52" s="261">
        <v>17</v>
      </c>
      <c r="D52" s="261">
        <v>27</v>
      </c>
      <c r="E52" s="260">
        <v>1</v>
      </c>
      <c r="F52" s="260"/>
      <c r="G52" s="260"/>
      <c r="H52" s="260"/>
      <c r="I52" s="49">
        <f t="shared" si="1"/>
        <v>5.6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105</v>
      </c>
      <c r="B53" s="261">
        <v>333</v>
      </c>
      <c r="C53" s="261">
        <v>18</v>
      </c>
      <c r="D53" s="261">
        <v>26</v>
      </c>
      <c r="E53" s="260">
        <v>1</v>
      </c>
      <c r="F53" s="260"/>
      <c r="G53" s="260"/>
      <c r="H53" s="260"/>
      <c r="I53" s="49">
        <f t="shared" si="1"/>
        <v>5.4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110</v>
      </c>
      <c r="B54" s="261">
        <v>332</v>
      </c>
      <c r="C54" s="261">
        <v>19</v>
      </c>
      <c r="D54" s="261">
        <v>25</v>
      </c>
      <c r="E54" s="260">
        <v>1</v>
      </c>
      <c r="F54" s="260"/>
      <c r="G54" s="260"/>
      <c r="H54" s="260"/>
      <c r="I54" s="49">
        <f t="shared" si="1"/>
        <v>5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115</v>
      </c>
      <c r="B55" s="261">
        <v>331</v>
      </c>
      <c r="C55" s="261">
        <v>20</v>
      </c>
      <c r="D55" s="261">
        <v>24</v>
      </c>
      <c r="E55" s="260">
        <v>1</v>
      </c>
      <c r="F55" s="260"/>
      <c r="G55" s="260"/>
      <c r="H55" s="260"/>
      <c r="I55" s="49">
        <f t="shared" si="1"/>
        <v>4.8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Charme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70" t="s">
        <v>186</v>
      </c>
      <c r="D60" s="270"/>
      <c r="E60" s="271" t="s">
        <v>187</v>
      </c>
      <c r="F60" s="272"/>
      <c r="G60" s="272"/>
      <c r="H60" s="273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10</v>
      </c>
      <c r="B62" s="261">
        <v>67</v>
      </c>
      <c r="C62" s="261">
        <v>1</v>
      </c>
      <c r="D62" s="261">
        <v>10</v>
      </c>
      <c r="E62" s="260"/>
      <c r="F62" s="260"/>
      <c r="G62" s="260"/>
      <c r="H62" s="260">
        <v>1</v>
      </c>
      <c r="I62" s="53">
        <f>IFERROR(B62/A62,"")</f>
        <v>6.7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15</v>
      </c>
      <c r="B63" s="261">
        <v>118</v>
      </c>
      <c r="C63" s="261">
        <v>2</v>
      </c>
      <c r="D63" s="261">
        <v>17</v>
      </c>
      <c r="E63" s="260"/>
      <c r="F63" s="260"/>
      <c r="G63" s="260"/>
      <c r="H63" s="260">
        <v>1</v>
      </c>
      <c r="I63" s="49">
        <f>IF(A63&lt;&gt;0,(B63-(B62-D62))/(A63-A62),"")</f>
        <v>12.2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20</v>
      </c>
      <c r="B64" s="261">
        <v>158</v>
      </c>
      <c r="C64" s="261">
        <v>3</v>
      </c>
      <c r="D64" s="261">
        <v>22</v>
      </c>
      <c r="E64" s="260"/>
      <c r="F64" s="260"/>
      <c r="G64" s="260"/>
      <c r="H64" s="260">
        <v>1</v>
      </c>
      <c r="I64" s="49">
        <f>IF(A64&lt;&gt;0,(B64-(B63-D63))/(A64-A63),"")</f>
        <v>11.4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25</v>
      </c>
      <c r="B65" s="261">
        <v>188</v>
      </c>
      <c r="C65" s="261">
        <v>4</v>
      </c>
      <c r="D65" s="261">
        <v>26</v>
      </c>
      <c r="E65" s="260"/>
      <c r="F65" s="260"/>
      <c r="G65" s="260"/>
      <c r="H65" s="260">
        <v>1</v>
      </c>
      <c r="I65" s="49">
        <f>IF(A65&lt;&gt;0,(B65-(B64-D64))/(A65-A64),"")</f>
        <v>10.4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30</v>
      </c>
      <c r="B66" s="261">
        <v>209</v>
      </c>
      <c r="C66" s="261">
        <v>5</v>
      </c>
      <c r="D66" s="261">
        <v>28</v>
      </c>
      <c r="E66" s="260"/>
      <c r="F66" s="260"/>
      <c r="G66" s="260"/>
      <c r="H66" s="260">
        <v>1</v>
      </c>
      <c r="I66" s="49">
        <f t="shared" ref="I66:I81" si="2">IF(A66&lt;&gt;0,(B66-(B65-D65))/(A66-A65),"")</f>
        <v>9.4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35</v>
      </c>
      <c r="B67" s="261">
        <v>222</v>
      </c>
      <c r="C67" s="261">
        <v>6</v>
      </c>
      <c r="D67" s="261">
        <v>29</v>
      </c>
      <c r="E67" s="260">
        <v>1</v>
      </c>
      <c r="F67" s="260"/>
      <c r="G67" s="260"/>
      <c r="H67" s="260"/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40</v>
      </c>
      <c r="B68" s="261">
        <v>235</v>
      </c>
      <c r="C68" s="261">
        <v>7</v>
      </c>
      <c r="D68" s="261">
        <v>30</v>
      </c>
      <c r="E68" s="260">
        <v>1</v>
      </c>
      <c r="F68" s="260"/>
      <c r="G68" s="260"/>
      <c r="H68" s="260"/>
      <c r="I68" s="49">
        <f t="shared" si="2"/>
        <v>8.4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45</v>
      </c>
      <c r="B69" s="261">
        <v>243</v>
      </c>
      <c r="C69" s="261">
        <v>8</v>
      </c>
      <c r="D69" s="261">
        <v>30</v>
      </c>
      <c r="E69" s="260">
        <v>1</v>
      </c>
      <c r="F69" s="260"/>
      <c r="G69" s="260"/>
      <c r="H69" s="260"/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50</v>
      </c>
      <c r="B70" s="261">
        <v>249</v>
      </c>
      <c r="C70" s="261">
        <v>9</v>
      </c>
      <c r="D70" s="261">
        <v>30</v>
      </c>
      <c r="E70" s="260">
        <v>1</v>
      </c>
      <c r="F70" s="260"/>
      <c r="G70" s="260"/>
      <c r="H70" s="260"/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55</v>
      </c>
      <c r="B71" s="261">
        <v>254</v>
      </c>
      <c r="C71" s="261">
        <v>10</v>
      </c>
      <c r="D71" s="261">
        <v>30</v>
      </c>
      <c r="E71" s="260">
        <v>1</v>
      </c>
      <c r="F71" s="260"/>
      <c r="G71" s="260"/>
      <c r="H71" s="260"/>
      <c r="I71" s="49">
        <f t="shared" si="2"/>
        <v>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60</v>
      </c>
      <c r="B72" s="261">
        <v>257</v>
      </c>
      <c r="C72" s="261">
        <v>11</v>
      </c>
      <c r="D72" s="261">
        <v>29</v>
      </c>
      <c r="E72" s="260">
        <v>1</v>
      </c>
      <c r="F72" s="260"/>
      <c r="G72" s="260"/>
      <c r="H72" s="260"/>
      <c r="I72" s="49">
        <f t="shared" si="2"/>
        <v>6.6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65</v>
      </c>
      <c r="B73" s="261">
        <v>261</v>
      </c>
      <c r="C73" s="261">
        <v>12</v>
      </c>
      <c r="D73" s="261">
        <v>29</v>
      </c>
      <c r="E73" s="260">
        <v>1</v>
      </c>
      <c r="F73" s="260"/>
      <c r="G73" s="260"/>
      <c r="H73" s="260"/>
      <c r="I73" s="49">
        <f t="shared" si="2"/>
        <v>6.6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70</v>
      </c>
      <c r="B74" s="261">
        <v>263</v>
      </c>
      <c r="C74" s="261">
        <v>13</v>
      </c>
      <c r="D74" s="261">
        <v>28</v>
      </c>
      <c r="E74" s="260">
        <v>1</v>
      </c>
      <c r="F74" s="260"/>
      <c r="G74" s="260"/>
      <c r="H74" s="260"/>
      <c r="I74" s="49">
        <f t="shared" si="2"/>
        <v>6.2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75</v>
      </c>
      <c r="B75" s="261">
        <v>264</v>
      </c>
      <c r="C75" s="261">
        <v>14</v>
      </c>
      <c r="D75" s="261">
        <v>27</v>
      </c>
      <c r="E75" s="260">
        <v>1</v>
      </c>
      <c r="F75" s="260"/>
      <c r="G75" s="260"/>
      <c r="H75" s="260"/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80</v>
      </c>
      <c r="B76" s="261">
        <v>265</v>
      </c>
      <c r="C76" s="261">
        <v>15</v>
      </c>
      <c r="D76" s="261">
        <v>26</v>
      </c>
      <c r="E76" s="260">
        <v>1</v>
      </c>
      <c r="F76" s="260"/>
      <c r="G76" s="260"/>
      <c r="H76" s="260"/>
      <c r="I76" s="49">
        <f t="shared" si="2"/>
        <v>5.6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61">
        <v>85</v>
      </c>
      <c r="B77" s="261">
        <v>266</v>
      </c>
      <c r="C77" s="261">
        <v>16</v>
      </c>
      <c r="D77" s="261">
        <v>25</v>
      </c>
      <c r="E77" s="260">
        <v>1</v>
      </c>
      <c r="F77" s="260"/>
      <c r="G77" s="260"/>
      <c r="H77" s="260"/>
      <c r="I77" s="49">
        <f t="shared" si="2"/>
        <v>5.4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61">
        <v>90</v>
      </c>
      <c r="B78" s="261">
        <v>267</v>
      </c>
      <c r="C78" s="261">
        <v>17</v>
      </c>
      <c r="D78" s="261">
        <v>24</v>
      </c>
      <c r="E78" s="260">
        <v>1</v>
      </c>
      <c r="F78" s="260"/>
      <c r="G78" s="260"/>
      <c r="H78" s="260"/>
      <c r="I78" s="49">
        <f t="shared" si="2"/>
        <v>5.2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61">
        <v>95</v>
      </c>
      <c r="B79" s="261">
        <v>267</v>
      </c>
      <c r="C79" s="261">
        <v>18</v>
      </c>
      <c r="D79" s="261">
        <v>23</v>
      </c>
      <c r="E79" s="260">
        <v>1</v>
      </c>
      <c r="F79" s="260"/>
      <c r="G79" s="260"/>
      <c r="H79" s="260"/>
      <c r="I79" s="49">
        <f t="shared" si="2"/>
        <v>4.8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61">
        <v>100</v>
      </c>
      <c r="B80" s="261">
        <v>267</v>
      </c>
      <c r="C80" s="261">
        <v>19</v>
      </c>
      <c r="D80" s="261">
        <v>22</v>
      </c>
      <c r="E80" s="260">
        <v>1</v>
      </c>
      <c r="F80" s="260"/>
      <c r="G80" s="260"/>
      <c r="H80" s="260"/>
      <c r="I80" s="49">
        <f t="shared" si="2"/>
        <v>4.5999999999999996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61">
        <v>105</v>
      </c>
      <c r="B81" s="261">
        <v>267</v>
      </c>
      <c r="C81" s="261">
        <v>20</v>
      </c>
      <c r="D81" s="261">
        <v>21</v>
      </c>
      <c r="E81" s="260">
        <v>1</v>
      </c>
      <c r="F81" s="260"/>
      <c r="G81" s="260"/>
      <c r="H81" s="260"/>
      <c r="I81" s="49">
        <f t="shared" si="2"/>
        <v>4.4000000000000004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Alisier torminal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70" t="s">
        <v>186</v>
      </c>
      <c r="D86" s="270"/>
      <c r="E86" s="271" t="s">
        <v>187</v>
      </c>
      <c r="F86" s="272"/>
      <c r="G86" s="272"/>
      <c r="H86" s="273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15</v>
      </c>
      <c r="B88" s="261">
        <v>37</v>
      </c>
      <c r="C88" s="261">
        <v>1</v>
      </c>
      <c r="D88" s="261">
        <v>15</v>
      </c>
      <c r="E88" s="260"/>
      <c r="F88" s="260"/>
      <c r="G88" s="260"/>
      <c r="H88" s="260">
        <v>1</v>
      </c>
      <c r="I88" s="53">
        <f>IFERROR(B88/A88,"")</f>
        <v>2.4666666666666668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80</v>
      </c>
      <c r="C89" s="261">
        <v>2</v>
      </c>
      <c r="D89" s="261">
        <v>28</v>
      </c>
      <c r="E89" s="260"/>
      <c r="F89" s="260"/>
      <c r="G89" s="260"/>
      <c r="H89" s="260">
        <v>1</v>
      </c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25</v>
      </c>
      <c r="B90" s="261">
        <v>115</v>
      </c>
      <c r="C90" s="261">
        <v>3</v>
      </c>
      <c r="D90" s="261">
        <v>28</v>
      </c>
      <c r="E90" s="260"/>
      <c r="F90" s="260"/>
      <c r="G90" s="260"/>
      <c r="H90" s="260">
        <v>1</v>
      </c>
      <c r="I90" s="53">
        <f t="shared" si="3"/>
        <v>12.6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30</v>
      </c>
      <c r="B91" s="261">
        <v>146</v>
      </c>
      <c r="C91" s="261">
        <v>4</v>
      </c>
      <c r="D91" s="261">
        <v>28</v>
      </c>
      <c r="E91" s="260"/>
      <c r="F91" s="260"/>
      <c r="G91" s="260"/>
      <c r="H91" s="260">
        <v>1</v>
      </c>
      <c r="I91" s="53">
        <f t="shared" si="3"/>
        <v>11.8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35</v>
      </c>
      <c r="B92" s="261">
        <v>172</v>
      </c>
      <c r="C92" s="261">
        <v>5</v>
      </c>
      <c r="D92" s="261">
        <v>28</v>
      </c>
      <c r="E92" s="260">
        <v>1</v>
      </c>
      <c r="F92" s="260"/>
      <c r="G92" s="260"/>
      <c r="H92" s="260"/>
      <c r="I92" s="53">
        <f t="shared" si="3"/>
        <v>10.8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40</v>
      </c>
      <c r="B93" s="261">
        <v>192</v>
      </c>
      <c r="C93" s="261">
        <v>6</v>
      </c>
      <c r="D93" s="261">
        <v>28</v>
      </c>
      <c r="E93" s="260">
        <v>1</v>
      </c>
      <c r="F93" s="260"/>
      <c r="G93" s="260"/>
      <c r="H93" s="260"/>
      <c r="I93" s="53">
        <f t="shared" si="3"/>
        <v>9.6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45</v>
      </c>
      <c r="B94" s="261">
        <v>205</v>
      </c>
      <c r="C94" s="261">
        <v>7</v>
      </c>
      <c r="D94" s="261">
        <v>22</v>
      </c>
      <c r="E94" s="260">
        <v>1</v>
      </c>
      <c r="F94" s="260"/>
      <c r="G94" s="260"/>
      <c r="H94" s="260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50</v>
      </c>
      <c r="B95" s="261">
        <v>219</v>
      </c>
      <c r="C95" s="261">
        <v>8</v>
      </c>
      <c r="D95" s="261">
        <v>17</v>
      </c>
      <c r="E95" s="260">
        <v>1</v>
      </c>
      <c r="F95" s="260"/>
      <c r="G95" s="260"/>
      <c r="H95" s="260"/>
      <c r="I95" s="53">
        <f t="shared" si="3"/>
        <v>7.2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55</v>
      </c>
      <c r="B96" s="261">
        <v>232</v>
      </c>
      <c r="C96" s="261">
        <v>9</v>
      </c>
      <c r="D96" s="261">
        <v>13</v>
      </c>
      <c r="E96" s="260">
        <v>1</v>
      </c>
      <c r="F96" s="260"/>
      <c r="G96" s="260"/>
      <c r="H96" s="260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60</v>
      </c>
      <c r="B97" s="261">
        <v>245</v>
      </c>
      <c r="C97" s="261">
        <v>10</v>
      </c>
      <c r="D97" s="261">
        <v>12</v>
      </c>
      <c r="E97" s="260">
        <v>1</v>
      </c>
      <c r="F97" s="260"/>
      <c r="G97" s="260"/>
      <c r="H97" s="260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65</v>
      </c>
      <c r="B98" s="261">
        <v>255</v>
      </c>
      <c r="C98" s="261">
        <v>11</v>
      </c>
      <c r="D98" s="261">
        <v>11</v>
      </c>
      <c r="E98" s="260">
        <v>1</v>
      </c>
      <c r="F98" s="260"/>
      <c r="G98" s="260"/>
      <c r="H98" s="260"/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70</v>
      </c>
      <c r="B99" s="261">
        <v>263</v>
      </c>
      <c r="C99" s="261">
        <v>12</v>
      </c>
      <c r="D99" s="261">
        <v>10</v>
      </c>
      <c r="E99" s="260">
        <v>1</v>
      </c>
      <c r="F99" s="260"/>
      <c r="G99" s="260"/>
      <c r="H99" s="260"/>
      <c r="I99" s="53">
        <f t="shared" si="3"/>
        <v>3.8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75</v>
      </c>
      <c r="B100" s="261">
        <v>270</v>
      </c>
      <c r="C100" s="261">
        <v>13</v>
      </c>
      <c r="D100" s="261">
        <v>9</v>
      </c>
      <c r="E100" s="260">
        <v>1</v>
      </c>
      <c r="F100" s="260"/>
      <c r="G100" s="260"/>
      <c r="H100" s="260"/>
      <c r="I100" s="53">
        <f t="shared" si="3"/>
        <v>3.4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80</v>
      </c>
      <c r="B101" s="261">
        <v>275</v>
      </c>
      <c r="C101" s="261">
        <v>14</v>
      </c>
      <c r="D101" s="261">
        <v>8</v>
      </c>
      <c r="E101" s="260">
        <v>1</v>
      </c>
      <c r="F101" s="260"/>
      <c r="G101" s="260"/>
      <c r="H101" s="260"/>
      <c r="I101" s="53">
        <f t="shared" si="3"/>
        <v>2.8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70" t="s">
        <v>186</v>
      </c>
      <c r="D112" s="270"/>
      <c r="E112" s="271" t="s">
        <v>187</v>
      </c>
      <c r="F112" s="272"/>
      <c r="G112" s="272"/>
      <c r="H112" s="273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19</v>
      </c>
      <c r="C114" s="261">
        <v>1</v>
      </c>
      <c r="D114" s="261">
        <v>7</v>
      </c>
      <c r="E114" s="260"/>
      <c r="F114" s="260"/>
      <c r="G114" s="260"/>
      <c r="H114" s="260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85</v>
      </c>
      <c r="C115" s="261">
        <v>2</v>
      </c>
      <c r="D115" s="261">
        <v>42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123</v>
      </c>
      <c r="C116" s="261">
        <v>3</v>
      </c>
      <c r="D116" s="261">
        <v>42</v>
      </c>
      <c r="E116" s="260"/>
      <c r="F116" s="260"/>
      <c r="G116" s="260"/>
      <c r="H116" s="260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165</v>
      </c>
      <c r="C117" s="261">
        <v>4</v>
      </c>
      <c r="D117" s="261">
        <v>42</v>
      </c>
      <c r="E117" s="260"/>
      <c r="F117" s="260"/>
      <c r="G117" s="260"/>
      <c r="H117" s="260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205</v>
      </c>
      <c r="C118" s="261">
        <v>5</v>
      </c>
      <c r="D118" s="261">
        <v>42</v>
      </c>
      <c r="E118" s="260"/>
      <c r="F118" s="260"/>
      <c r="G118" s="260"/>
      <c r="H118" s="260">
        <v>1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239</v>
      </c>
      <c r="C119" s="261">
        <v>6</v>
      </c>
      <c r="D119" s="261">
        <v>42</v>
      </c>
      <c r="E119" s="260">
        <v>1</v>
      </c>
      <c r="F119" s="260"/>
      <c r="G119" s="260"/>
      <c r="H119" s="260"/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263</v>
      </c>
      <c r="C120" s="261">
        <v>7</v>
      </c>
      <c r="D120" s="261">
        <v>40</v>
      </c>
      <c r="E120" s="260">
        <v>1</v>
      </c>
      <c r="F120" s="260"/>
      <c r="G120" s="260"/>
      <c r="H120" s="260"/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280</v>
      </c>
      <c r="C121" s="261">
        <v>8</v>
      </c>
      <c r="D121" s="261">
        <v>26</v>
      </c>
      <c r="E121" s="260">
        <v>1</v>
      </c>
      <c r="F121" s="260"/>
      <c r="G121" s="260"/>
      <c r="H121" s="260"/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303</v>
      </c>
      <c r="C122" s="261">
        <v>9</v>
      </c>
      <c r="D122" s="261">
        <v>21</v>
      </c>
      <c r="E122" s="260">
        <v>1</v>
      </c>
      <c r="F122" s="260"/>
      <c r="G122" s="260"/>
      <c r="H122" s="260"/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324</v>
      </c>
      <c r="C123" s="261">
        <v>10</v>
      </c>
      <c r="D123" s="261">
        <v>18</v>
      </c>
      <c r="E123" s="260">
        <v>1</v>
      </c>
      <c r="F123" s="260"/>
      <c r="G123" s="260"/>
      <c r="H123" s="260"/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343</v>
      </c>
      <c r="C124" s="261">
        <v>11</v>
      </c>
      <c r="D124" s="261">
        <v>17</v>
      </c>
      <c r="E124" s="260">
        <v>1</v>
      </c>
      <c r="F124" s="260"/>
      <c r="G124" s="260"/>
      <c r="H124" s="260"/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356</v>
      </c>
      <c r="C125" s="261">
        <v>12</v>
      </c>
      <c r="D125" s="261">
        <v>16</v>
      </c>
      <c r="E125" s="260">
        <v>1</v>
      </c>
      <c r="F125" s="260"/>
      <c r="G125" s="260"/>
      <c r="H125" s="260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366</v>
      </c>
      <c r="C126" s="261">
        <v>13</v>
      </c>
      <c r="D126" s="261">
        <v>15</v>
      </c>
      <c r="E126" s="260">
        <v>1</v>
      </c>
      <c r="F126" s="260"/>
      <c r="G126" s="260"/>
      <c r="H126" s="260"/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375</v>
      </c>
      <c r="C127" s="261">
        <v>14</v>
      </c>
      <c r="D127" s="261">
        <v>14</v>
      </c>
      <c r="E127" s="260">
        <v>1</v>
      </c>
      <c r="F127" s="260"/>
      <c r="G127" s="260"/>
      <c r="H127" s="260"/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381</v>
      </c>
      <c r="C128" s="261">
        <v>15</v>
      </c>
      <c r="D128" s="261">
        <v>13</v>
      </c>
      <c r="E128" s="260">
        <v>1</v>
      </c>
      <c r="F128" s="260"/>
      <c r="G128" s="260"/>
      <c r="H128" s="260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sessile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70" t="s">
        <v>186</v>
      </c>
      <c r="D138" s="270"/>
      <c r="E138" s="271" t="s">
        <v>187</v>
      </c>
      <c r="F138" s="272"/>
      <c r="G138" s="272"/>
      <c r="H138" s="273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73</v>
      </c>
      <c r="C140" s="50">
        <v>1</v>
      </c>
      <c r="D140" s="60">
        <v>6</v>
      </c>
      <c r="E140" s="51"/>
      <c r="F140" s="51"/>
      <c r="G140" s="51"/>
      <c r="H140" s="51">
        <v>1</v>
      </c>
      <c r="I140" s="57">
        <f>IFERROR(B140/A140,"")</f>
        <v>3.65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v>103</v>
      </c>
      <c r="C141" s="50">
        <v>2</v>
      </c>
      <c r="D141" s="60">
        <v>28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7.2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121</v>
      </c>
      <c r="C142" s="50">
        <v>3</v>
      </c>
      <c r="D142" s="60">
        <v>28</v>
      </c>
      <c r="E142" s="51"/>
      <c r="F142" s="51"/>
      <c r="G142" s="51"/>
      <c r="H142" s="51">
        <v>1</v>
      </c>
      <c r="I142" s="57">
        <f t="shared" si="5"/>
        <v>9.1999999999999993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v>147</v>
      </c>
      <c r="C143" s="50">
        <v>4</v>
      </c>
      <c r="D143" s="60">
        <v>28</v>
      </c>
      <c r="E143" s="51">
        <v>1</v>
      </c>
      <c r="F143" s="51"/>
      <c r="G143" s="51"/>
      <c r="H143" s="51"/>
      <c r="I143" s="57">
        <f t="shared" si="5"/>
        <v>10.8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v>175</v>
      </c>
      <c r="C144" s="50">
        <v>5</v>
      </c>
      <c r="D144" s="60">
        <v>28</v>
      </c>
      <c r="E144" s="51">
        <v>1</v>
      </c>
      <c r="F144" s="51"/>
      <c r="G144" s="51"/>
      <c r="H144" s="51"/>
      <c r="I144" s="57">
        <f t="shared" si="5"/>
        <v>11.2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v>204</v>
      </c>
      <c r="C145" s="50">
        <v>6</v>
      </c>
      <c r="D145" s="60">
        <v>28</v>
      </c>
      <c r="E145" s="51">
        <v>1</v>
      </c>
      <c r="F145" s="51"/>
      <c r="G145" s="51"/>
      <c r="H145" s="51"/>
      <c r="I145" s="57">
        <f t="shared" si="5"/>
        <v>11.4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v>231</v>
      </c>
      <c r="C146" s="50">
        <v>7</v>
      </c>
      <c r="D146" s="60">
        <v>28</v>
      </c>
      <c r="E146" s="51">
        <v>1</v>
      </c>
      <c r="F146" s="51"/>
      <c r="G146" s="51"/>
      <c r="H146" s="51"/>
      <c r="I146" s="57">
        <f t="shared" si="5"/>
        <v>11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55</v>
      </c>
      <c r="B147" s="60">
        <v>254</v>
      </c>
      <c r="C147" s="50">
        <v>8</v>
      </c>
      <c r="D147" s="60">
        <v>28</v>
      </c>
      <c r="E147" s="51">
        <v>1</v>
      </c>
      <c r="F147" s="51"/>
      <c r="G147" s="51"/>
      <c r="H147" s="51"/>
      <c r="I147" s="57">
        <f>IF(A147&lt;&gt;0,(B147-(B146-D146))/(A147-A146),"")</f>
        <v>10.199999999999999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v>273</v>
      </c>
      <c r="C148" s="50">
        <v>9</v>
      </c>
      <c r="D148" s="60">
        <v>28</v>
      </c>
      <c r="E148" s="51">
        <v>1</v>
      </c>
      <c r="F148" s="51"/>
      <c r="G148" s="51"/>
      <c r="H148" s="51"/>
      <c r="I148" s="57">
        <f t="shared" si="5"/>
        <v>9.4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65</v>
      </c>
      <c r="B149" s="60">
        <v>289</v>
      </c>
      <c r="C149" s="50">
        <v>10</v>
      </c>
      <c r="D149" s="60">
        <v>28</v>
      </c>
      <c r="E149" s="51">
        <v>1</v>
      </c>
      <c r="F149" s="51"/>
      <c r="G149" s="51"/>
      <c r="H149" s="51"/>
      <c r="I149" s="57">
        <f t="shared" si="5"/>
        <v>8.8000000000000007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70</v>
      </c>
      <c r="B150" s="60">
        <v>302</v>
      </c>
      <c r="C150" s="50">
        <v>11</v>
      </c>
      <c r="D150" s="60">
        <v>28</v>
      </c>
      <c r="E150" s="51">
        <v>1</v>
      </c>
      <c r="F150" s="51"/>
      <c r="G150" s="51"/>
      <c r="H150" s="51"/>
      <c r="I150" s="57">
        <f t="shared" si="5"/>
        <v>8.1999999999999993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75</v>
      </c>
      <c r="B151" s="60">
        <v>312</v>
      </c>
      <c r="C151" s="50">
        <v>12</v>
      </c>
      <c r="D151" s="60">
        <v>28</v>
      </c>
      <c r="E151" s="51">
        <v>1</v>
      </c>
      <c r="F151" s="51"/>
      <c r="G151" s="51"/>
      <c r="H151" s="51"/>
      <c r="I151" s="57">
        <f t="shared" si="5"/>
        <v>7.6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80</v>
      </c>
      <c r="B152" s="60">
        <v>320</v>
      </c>
      <c r="C152" s="50">
        <v>13</v>
      </c>
      <c r="D152" s="60">
        <v>28</v>
      </c>
      <c r="E152" s="54">
        <v>1</v>
      </c>
      <c r="F152" s="54"/>
      <c r="G152" s="54"/>
      <c r="H152" s="54"/>
      <c r="I152" s="57">
        <f t="shared" si="5"/>
        <v>7.2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85</v>
      </c>
      <c r="B153" s="60">
        <v>326</v>
      </c>
      <c r="C153" s="50">
        <v>14</v>
      </c>
      <c r="D153" s="60">
        <v>28</v>
      </c>
      <c r="E153" s="54">
        <v>1</v>
      </c>
      <c r="F153" s="54"/>
      <c r="G153" s="54"/>
      <c r="H153" s="54"/>
      <c r="I153" s="57">
        <f t="shared" si="5"/>
        <v>6.8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90</v>
      </c>
      <c r="B154" s="56">
        <v>330</v>
      </c>
      <c r="C154" s="50">
        <v>15</v>
      </c>
      <c r="D154" s="50">
        <v>28</v>
      </c>
      <c r="E154" s="54">
        <v>1</v>
      </c>
      <c r="F154" s="54"/>
      <c r="G154" s="54"/>
      <c r="H154" s="54"/>
      <c r="I154" s="57">
        <f t="shared" si="5"/>
        <v>6.4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95</v>
      </c>
      <c r="B155" s="56">
        <v>333</v>
      </c>
      <c r="C155" s="50">
        <v>16</v>
      </c>
      <c r="D155" s="50">
        <v>28</v>
      </c>
      <c r="E155" s="54">
        <v>1</v>
      </c>
      <c r="F155" s="54"/>
      <c r="G155" s="54"/>
      <c r="H155" s="54"/>
      <c r="I155" s="57">
        <f t="shared" si="5"/>
        <v>6.2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100</v>
      </c>
      <c r="B156" s="56">
        <v>333</v>
      </c>
      <c r="C156" s="50">
        <v>17</v>
      </c>
      <c r="D156" s="50">
        <v>27</v>
      </c>
      <c r="E156" s="54">
        <v>1</v>
      </c>
      <c r="F156" s="54"/>
      <c r="G156" s="54"/>
      <c r="H156" s="54"/>
      <c r="I156" s="57">
        <f t="shared" si="5"/>
        <v>5.6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105</v>
      </c>
      <c r="B157" s="56">
        <v>333</v>
      </c>
      <c r="C157" s="50">
        <v>18</v>
      </c>
      <c r="D157" s="50">
        <v>26</v>
      </c>
      <c r="E157" s="54">
        <v>1</v>
      </c>
      <c r="F157" s="54"/>
      <c r="G157" s="54"/>
      <c r="H157" s="54"/>
      <c r="I157" s="57">
        <f t="shared" si="5"/>
        <v>5.4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110</v>
      </c>
      <c r="B158" s="56">
        <v>332</v>
      </c>
      <c r="C158" s="50">
        <v>19</v>
      </c>
      <c r="D158" s="50">
        <v>25</v>
      </c>
      <c r="E158" s="54">
        <v>1</v>
      </c>
      <c r="F158" s="54"/>
      <c r="G158" s="54"/>
      <c r="H158" s="54"/>
      <c r="I158" s="57">
        <f t="shared" si="5"/>
        <v>5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115</v>
      </c>
      <c r="B159" s="56">
        <v>331</v>
      </c>
      <c r="C159" s="50">
        <v>20</v>
      </c>
      <c r="D159" s="58">
        <v>24</v>
      </c>
      <c r="E159" s="54">
        <v>1</v>
      </c>
      <c r="F159" s="54"/>
      <c r="G159" s="54"/>
      <c r="H159" s="54"/>
      <c r="I159" s="57">
        <f t="shared" si="5"/>
        <v>4.8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Merisier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70" t="s">
        <v>186</v>
      </c>
      <c r="D164" s="270"/>
      <c r="E164" s="271" t="s">
        <v>187</v>
      </c>
      <c r="F164" s="272"/>
      <c r="G164" s="272"/>
      <c r="H164" s="273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117</v>
      </c>
      <c r="C166" s="60">
        <v>1</v>
      </c>
      <c r="D166" s="60">
        <v>27</v>
      </c>
      <c r="E166" s="51"/>
      <c r="F166" s="51"/>
      <c r="G166" s="51"/>
      <c r="H166" s="51">
        <v>1</v>
      </c>
      <c r="I166" s="49">
        <f>IFERROR(B166/A166,"")</f>
        <v>5.85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25</v>
      </c>
      <c r="B167" s="60">
        <v>140</v>
      </c>
      <c r="C167" s="60">
        <v>2</v>
      </c>
      <c r="D167" s="60">
        <v>16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10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30</v>
      </c>
      <c r="B168" s="60">
        <v>178</v>
      </c>
      <c r="C168" s="60">
        <v>3</v>
      </c>
      <c r="D168" s="60">
        <v>23</v>
      </c>
      <c r="E168" s="51"/>
      <c r="F168" s="51"/>
      <c r="G168" s="51"/>
      <c r="H168" s="51">
        <v>1</v>
      </c>
      <c r="I168" s="49">
        <f t="shared" si="6"/>
        <v>10.8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35</v>
      </c>
      <c r="B169" s="60">
        <v>213</v>
      </c>
      <c r="C169" s="60">
        <v>4</v>
      </c>
      <c r="D169" s="60">
        <v>29</v>
      </c>
      <c r="E169" s="51">
        <v>1</v>
      </c>
      <c r="F169" s="51"/>
      <c r="G169" s="51"/>
      <c r="H169" s="51"/>
      <c r="I169" s="49">
        <f t="shared" si="6"/>
        <v>11.6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40</v>
      </c>
      <c r="B170" s="60">
        <v>241</v>
      </c>
      <c r="C170" s="60">
        <v>5</v>
      </c>
      <c r="D170" s="60">
        <v>32</v>
      </c>
      <c r="E170" s="51">
        <v>1</v>
      </c>
      <c r="F170" s="51"/>
      <c r="G170" s="51"/>
      <c r="H170" s="51"/>
      <c r="I170" s="49">
        <f t="shared" si="6"/>
        <v>11.4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45</v>
      </c>
      <c r="B171" s="60">
        <v>263</v>
      </c>
      <c r="C171" s="60">
        <v>6</v>
      </c>
      <c r="D171" s="60">
        <v>36</v>
      </c>
      <c r="E171" s="51">
        <v>1</v>
      </c>
      <c r="F171" s="51"/>
      <c r="G171" s="51"/>
      <c r="H171" s="51"/>
      <c r="I171" s="49">
        <f t="shared" si="6"/>
        <v>10.8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50</v>
      </c>
      <c r="B172" s="60">
        <v>283</v>
      </c>
      <c r="C172" s="60">
        <v>7</v>
      </c>
      <c r="D172" s="60">
        <v>35</v>
      </c>
      <c r="E172" s="51">
        <v>1</v>
      </c>
      <c r="F172" s="51"/>
      <c r="G172" s="51"/>
      <c r="H172" s="51"/>
      <c r="I172" s="49">
        <f t="shared" si="6"/>
        <v>11.2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55</v>
      </c>
      <c r="B173" s="50">
        <v>297</v>
      </c>
      <c r="C173" s="50">
        <v>8</v>
      </c>
      <c r="D173" s="50">
        <v>35</v>
      </c>
      <c r="E173" s="51">
        <v>1</v>
      </c>
      <c r="F173" s="51"/>
      <c r="G173" s="51"/>
      <c r="H173" s="51"/>
      <c r="I173" s="49">
        <f t="shared" si="6"/>
        <v>9.8000000000000007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60</v>
      </c>
      <c r="B174" s="50">
        <v>310</v>
      </c>
      <c r="C174" s="50">
        <v>9</v>
      </c>
      <c r="D174" s="50">
        <v>37</v>
      </c>
      <c r="E174" s="51">
        <v>1</v>
      </c>
      <c r="F174" s="51"/>
      <c r="G174" s="51"/>
      <c r="H174" s="51"/>
      <c r="I174" s="49">
        <f t="shared" si="6"/>
        <v>9.6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65</v>
      </c>
      <c r="B175" s="50">
        <v>319</v>
      </c>
      <c r="C175" s="50">
        <v>10</v>
      </c>
      <c r="D175" s="50">
        <v>37</v>
      </c>
      <c r="E175" s="51">
        <v>1</v>
      </c>
      <c r="F175" s="51"/>
      <c r="G175" s="51"/>
      <c r="H175" s="51"/>
      <c r="I175" s="49">
        <f t="shared" si="6"/>
        <v>9.1999999999999993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70</v>
      </c>
      <c r="B176" s="50">
        <v>327</v>
      </c>
      <c r="C176" s="50">
        <v>11</v>
      </c>
      <c r="D176" s="50">
        <v>32</v>
      </c>
      <c r="E176" s="51">
        <v>1</v>
      </c>
      <c r="F176" s="51"/>
      <c r="G176" s="51"/>
      <c r="H176" s="51"/>
      <c r="I176" s="49">
        <f t="shared" si="6"/>
        <v>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75</v>
      </c>
      <c r="B177" s="50">
        <v>340</v>
      </c>
      <c r="C177" s="50">
        <v>12</v>
      </c>
      <c r="D177" s="50">
        <v>31</v>
      </c>
      <c r="E177" s="51">
        <v>1</v>
      </c>
      <c r="F177" s="51"/>
      <c r="G177" s="51"/>
      <c r="H177" s="51"/>
      <c r="I177" s="49">
        <f t="shared" si="6"/>
        <v>9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80</v>
      </c>
      <c r="B178" s="50">
        <v>349</v>
      </c>
      <c r="C178" s="50"/>
      <c r="D178" s="50"/>
      <c r="E178" s="51"/>
      <c r="F178" s="51"/>
      <c r="G178" s="51"/>
      <c r="H178" s="51"/>
      <c r="I178" s="49">
        <f t="shared" si="6"/>
        <v>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Hêtre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70" t="s">
        <v>186</v>
      </c>
      <c r="D190" s="270"/>
      <c r="E190" s="271" t="s">
        <v>187</v>
      </c>
      <c r="F190" s="272"/>
      <c r="G190" s="272"/>
      <c r="H190" s="273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261">
        <v>20</v>
      </c>
      <c r="B192" s="261">
        <v>56</v>
      </c>
      <c r="C192" s="261"/>
      <c r="D192" s="261">
        <v>0</v>
      </c>
      <c r="E192" s="260"/>
      <c r="F192" s="260"/>
      <c r="G192" s="260"/>
      <c r="H192" s="260"/>
      <c r="I192" s="49">
        <f>IFERROR(B192/A192,"")</f>
        <v>2.8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261">
        <v>25</v>
      </c>
      <c r="B193" s="261">
        <f>85+26</f>
        <v>111</v>
      </c>
      <c r="C193" s="261">
        <v>1</v>
      </c>
      <c r="D193" s="261">
        <v>26</v>
      </c>
      <c r="E193" s="260"/>
      <c r="F193" s="260"/>
      <c r="G193" s="260"/>
      <c r="H193" s="260">
        <v>1</v>
      </c>
      <c r="I193" s="49">
        <f t="shared" ref="I193:I211" si="7">IF(A193&lt;&gt;0,(B193-(B192-D192))/(A193-A192),"")</f>
        <v>11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261">
        <v>30</v>
      </c>
      <c r="B194" s="261">
        <f>111+35</f>
        <v>146</v>
      </c>
      <c r="C194" s="261">
        <v>2</v>
      </c>
      <c r="D194" s="261">
        <v>35</v>
      </c>
      <c r="E194" s="260"/>
      <c r="F194" s="260"/>
      <c r="G194" s="260"/>
      <c r="H194" s="260">
        <v>1</v>
      </c>
      <c r="I194" s="49">
        <f t="shared" si="7"/>
        <v>12.2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261">
        <v>35</v>
      </c>
      <c r="B195" s="261">
        <f>140+35</f>
        <v>175</v>
      </c>
      <c r="C195" s="261">
        <v>3</v>
      </c>
      <c r="D195" s="261">
        <v>35</v>
      </c>
      <c r="E195" s="260">
        <v>1</v>
      </c>
      <c r="F195" s="260"/>
      <c r="G195" s="260"/>
      <c r="H195" s="260"/>
      <c r="I195" s="49">
        <f t="shared" si="7"/>
        <v>12.8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261">
        <v>40</v>
      </c>
      <c r="B196" s="261">
        <f>172+35</f>
        <v>207</v>
      </c>
      <c r="C196" s="261">
        <v>4</v>
      </c>
      <c r="D196" s="261">
        <v>35</v>
      </c>
      <c r="E196" s="260">
        <v>1</v>
      </c>
      <c r="F196" s="260"/>
      <c r="G196" s="260"/>
      <c r="H196" s="260"/>
      <c r="I196" s="49">
        <f t="shared" si="7"/>
        <v>13.4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261">
        <v>45</v>
      </c>
      <c r="B197" s="261">
        <f>206+35</f>
        <v>241</v>
      </c>
      <c r="C197" s="261">
        <v>5</v>
      </c>
      <c r="D197" s="261">
        <v>35</v>
      </c>
      <c r="E197" s="260">
        <v>1</v>
      </c>
      <c r="F197" s="260"/>
      <c r="G197" s="260"/>
      <c r="H197" s="260"/>
      <c r="I197" s="49">
        <f t="shared" si="7"/>
        <v>13.8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261">
        <v>50</v>
      </c>
      <c r="B198" s="261">
        <f>239+35</f>
        <v>274</v>
      </c>
      <c r="C198" s="261">
        <v>6</v>
      </c>
      <c r="D198" s="261">
        <v>35</v>
      </c>
      <c r="E198" s="260">
        <v>1</v>
      </c>
      <c r="F198" s="260"/>
      <c r="G198" s="260"/>
      <c r="H198" s="260"/>
      <c r="I198" s="49">
        <f t="shared" si="7"/>
        <v>13.6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261">
        <v>55</v>
      </c>
      <c r="B199" s="261">
        <f>271+35</f>
        <v>306</v>
      </c>
      <c r="C199" s="261">
        <v>7</v>
      </c>
      <c r="D199" s="261">
        <v>35</v>
      </c>
      <c r="E199" s="260">
        <v>1</v>
      </c>
      <c r="F199" s="260"/>
      <c r="G199" s="260"/>
      <c r="H199" s="260"/>
      <c r="I199" s="49">
        <f t="shared" si="7"/>
        <v>13.4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261">
        <v>60</v>
      </c>
      <c r="B200" s="261">
        <f>301+35</f>
        <v>336</v>
      </c>
      <c r="C200" s="261">
        <v>8</v>
      </c>
      <c r="D200" s="261">
        <v>35</v>
      </c>
      <c r="E200" s="260">
        <v>1</v>
      </c>
      <c r="F200" s="260"/>
      <c r="G200" s="260"/>
      <c r="H200" s="260"/>
      <c r="I200" s="49">
        <f t="shared" si="7"/>
        <v>13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261">
        <v>65</v>
      </c>
      <c r="B201" s="261">
        <f>328+35</f>
        <v>363</v>
      </c>
      <c r="C201" s="261">
        <v>9</v>
      </c>
      <c r="D201" s="261">
        <v>35</v>
      </c>
      <c r="E201" s="260">
        <v>1</v>
      </c>
      <c r="F201" s="260"/>
      <c r="G201" s="260"/>
      <c r="H201" s="260"/>
      <c r="I201" s="49">
        <f t="shared" si="7"/>
        <v>12.4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261">
        <v>70</v>
      </c>
      <c r="B202" s="261">
        <f>352+35</f>
        <v>387</v>
      </c>
      <c r="C202" s="261">
        <v>10</v>
      </c>
      <c r="D202" s="261">
        <v>35</v>
      </c>
      <c r="E202" s="260">
        <v>1</v>
      </c>
      <c r="F202" s="260"/>
      <c r="G202" s="260"/>
      <c r="H202" s="260"/>
      <c r="I202" s="49">
        <f t="shared" si="7"/>
        <v>11.8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261">
        <v>75</v>
      </c>
      <c r="B203" s="261">
        <f>372+35</f>
        <v>407</v>
      </c>
      <c r="C203" s="261">
        <v>11</v>
      </c>
      <c r="D203" s="261">
        <v>35</v>
      </c>
      <c r="E203" s="260">
        <v>1</v>
      </c>
      <c r="F203" s="260"/>
      <c r="G203" s="260"/>
      <c r="H203" s="260"/>
      <c r="I203" s="49">
        <f t="shared" si="7"/>
        <v>11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261">
        <v>80</v>
      </c>
      <c r="B204" s="261">
        <f>390+34</f>
        <v>424</v>
      </c>
      <c r="C204" s="261">
        <v>12</v>
      </c>
      <c r="D204" s="261">
        <v>34</v>
      </c>
      <c r="E204" s="260">
        <v>1</v>
      </c>
      <c r="F204" s="260"/>
      <c r="G204" s="260"/>
      <c r="H204" s="260"/>
      <c r="I204" s="49">
        <f t="shared" si="7"/>
        <v>10.4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261">
        <v>85</v>
      </c>
      <c r="B205" s="261">
        <f>405+33</f>
        <v>438</v>
      </c>
      <c r="C205" s="261">
        <v>13</v>
      </c>
      <c r="D205" s="261">
        <v>33</v>
      </c>
      <c r="E205" s="260">
        <v>1</v>
      </c>
      <c r="F205" s="260"/>
      <c r="G205" s="260"/>
      <c r="H205" s="260"/>
      <c r="I205" s="49">
        <f t="shared" si="7"/>
        <v>9.6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261">
        <v>90</v>
      </c>
      <c r="B206" s="261">
        <f>420+31</f>
        <v>451</v>
      </c>
      <c r="C206" s="261">
        <v>14</v>
      </c>
      <c r="D206" s="261">
        <v>31</v>
      </c>
      <c r="E206" s="260">
        <v>1</v>
      </c>
      <c r="F206" s="260"/>
      <c r="G206" s="260"/>
      <c r="H206" s="260"/>
      <c r="I206" s="49">
        <f t="shared" si="7"/>
        <v>9.1999999999999993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261">
        <v>95</v>
      </c>
      <c r="B207" s="261">
        <f>433+30</f>
        <v>463</v>
      </c>
      <c r="C207" s="261">
        <v>15</v>
      </c>
      <c r="D207" s="261">
        <v>30</v>
      </c>
      <c r="E207" s="260">
        <v>1</v>
      </c>
      <c r="F207" s="260"/>
      <c r="G207" s="260"/>
      <c r="H207" s="260"/>
      <c r="I207" s="49">
        <f t="shared" si="7"/>
        <v>8.6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261">
        <v>100</v>
      </c>
      <c r="B208" s="261">
        <f>445+29</f>
        <v>474</v>
      </c>
      <c r="C208" s="261">
        <v>16</v>
      </c>
      <c r="D208" s="261">
        <v>29</v>
      </c>
      <c r="E208" s="260">
        <v>1</v>
      </c>
      <c r="F208" s="260"/>
      <c r="G208" s="260"/>
      <c r="H208" s="260"/>
      <c r="I208" s="49">
        <f t="shared" si="7"/>
        <v>8.1999999999999993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261">
        <v>105</v>
      </c>
      <c r="B209" s="261">
        <f>456+28</f>
        <v>484</v>
      </c>
      <c r="C209" s="261">
        <v>17</v>
      </c>
      <c r="D209" s="261">
        <v>28</v>
      </c>
      <c r="E209" s="260">
        <v>1</v>
      </c>
      <c r="F209" s="260"/>
      <c r="G209" s="260"/>
      <c r="H209" s="260"/>
      <c r="I209" s="49">
        <f t="shared" si="7"/>
        <v>7.8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261">
        <v>110</v>
      </c>
      <c r="B210" s="261">
        <f>466+27</f>
        <v>493</v>
      </c>
      <c r="C210" s="261">
        <v>18</v>
      </c>
      <c r="D210" s="261">
        <v>27</v>
      </c>
      <c r="E210" s="260">
        <v>1</v>
      </c>
      <c r="F210" s="260"/>
      <c r="G210" s="260"/>
      <c r="H210" s="260"/>
      <c r="I210" s="49">
        <f t="shared" si="7"/>
        <v>7.4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261">
        <v>115</v>
      </c>
      <c r="B211" s="261">
        <f>475+26</f>
        <v>501</v>
      </c>
      <c r="C211" s="261">
        <v>19</v>
      </c>
      <c r="D211" s="261">
        <v>26</v>
      </c>
      <c r="E211" s="260">
        <v>1</v>
      </c>
      <c r="F211" s="260"/>
      <c r="G211" s="260"/>
      <c r="H211" s="260"/>
      <c r="I211" s="49">
        <f t="shared" si="7"/>
        <v>7</v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Orme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70" t="s">
        <v>186</v>
      </c>
      <c r="D216" s="270"/>
      <c r="E216" s="271" t="s">
        <v>187</v>
      </c>
      <c r="F216" s="272"/>
      <c r="G216" s="272"/>
      <c r="H216" s="273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261">
        <v>20</v>
      </c>
      <c r="B218" s="261">
        <v>32</v>
      </c>
      <c r="C218" s="261"/>
      <c r="D218" s="261">
        <v>0</v>
      </c>
      <c r="E218" s="260"/>
      <c r="F218" s="260"/>
      <c r="G218" s="260"/>
      <c r="H218" s="260"/>
      <c r="I218" s="53">
        <f>IFERROR(B218/A218,"")</f>
        <v>1.6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261">
        <v>25</v>
      </c>
      <c r="B219" s="261">
        <v>76</v>
      </c>
      <c r="C219" s="261">
        <v>1</v>
      </c>
      <c r="D219" s="261">
        <v>7</v>
      </c>
      <c r="E219" s="260"/>
      <c r="F219" s="260"/>
      <c r="G219" s="260"/>
      <c r="H219" s="260">
        <v>1</v>
      </c>
      <c r="I219" s="53">
        <f t="shared" ref="I219:I237" si="8">IF(A219&lt;&gt;0,(B219-(B218-D218))/(A219-A218),"")</f>
        <v>8.8000000000000007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261">
        <v>30</v>
      </c>
      <c r="B220" s="261">
        <v>116</v>
      </c>
      <c r="C220" s="261">
        <v>2</v>
      </c>
      <c r="D220" s="261">
        <v>28</v>
      </c>
      <c r="E220" s="260"/>
      <c r="F220" s="260"/>
      <c r="G220" s="260"/>
      <c r="H220" s="260">
        <v>1</v>
      </c>
      <c r="I220" s="53">
        <f t="shared" si="8"/>
        <v>9.4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261">
        <v>35</v>
      </c>
      <c r="B221" s="261">
        <v>139</v>
      </c>
      <c r="C221" s="261">
        <v>3</v>
      </c>
      <c r="D221" s="261">
        <v>28</v>
      </c>
      <c r="E221" s="260">
        <v>1</v>
      </c>
      <c r="F221" s="260"/>
      <c r="G221" s="260"/>
      <c r="H221" s="260"/>
      <c r="I221" s="53">
        <f t="shared" si="8"/>
        <v>10.199999999999999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261">
        <v>40</v>
      </c>
      <c r="B222" s="261">
        <v>161</v>
      </c>
      <c r="C222" s="261">
        <v>4</v>
      </c>
      <c r="D222" s="261">
        <v>28</v>
      </c>
      <c r="E222" s="260">
        <v>1</v>
      </c>
      <c r="F222" s="260"/>
      <c r="G222" s="260"/>
      <c r="H222" s="260"/>
      <c r="I222" s="53">
        <f t="shared" si="8"/>
        <v>10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261">
        <v>45</v>
      </c>
      <c r="B223" s="261">
        <v>190</v>
      </c>
      <c r="C223" s="261">
        <v>5</v>
      </c>
      <c r="D223" s="261">
        <v>28</v>
      </c>
      <c r="E223" s="260">
        <v>1</v>
      </c>
      <c r="F223" s="260"/>
      <c r="G223" s="260"/>
      <c r="H223" s="260"/>
      <c r="I223" s="53">
        <f t="shared" si="8"/>
        <v>11.4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261">
        <v>50</v>
      </c>
      <c r="B224" s="261">
        <v>217</v>
      </c>
      <c r="C224" s="261">
        <v>6</v>
      </c>
      <c r="D224" s="261">
        <v>28</v>
      </c>
      <c r="E224" s="260">
        <v>1</v>
      </c>
      <c r="F224" s="260"/>
      <c r="G224" s="260"/>
      <c r="H224" s="260"/>
      <c r="I224" s="53">
        <f t="shared" si="8"/>
        <v>11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261">
        <v>55</v>
      </c>
      <c r="B225" s="261">
        <v>244</v>
      </c>
      <c r="C225" s="261">
        <v>7</v>
      </c>
      <c r="D225" s="261">
        <v>28</v>
      </c>
      <c r="E225" s="260">
        <v>1</v>
      </c>
      <c r="F225" s="260"/>
      <c r="G225" s="260"/>
      <c r="H225" s="260"/>
      <c r="I225" s="53">
        <f t="shared" si="8"/>
        <v>11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261">
        <v>60</v>
      </c>
      <c r="B226" s="261">
        <v>270</v>
      </c>
      <c r="C226" s="261">
        <v>8</v>
      </c>
      <c r="D226" s="261">
        <v>28</v>
      </c>
      <c r="E226" s="260">
        <v>1</v>
      </c>
      <c r="F226" s="260"/>
      <c r="G226" s="260"/>
      <c r="H226" s="260"/>
      <c r="I226" s="53">
        <f t="shared" si="8"/>
        <v>10.8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261">
        <v>65</v>
      </c>
      <c r="B227" s="261">
        <v>294</v>
      </c>
      <c r="C227" s="261">
        <v>9</v>
      </c>
      <c r="D227" s="261">
        <v>28</v>
      </c>
      <c r="E227" s="260">
        <v>1</v>
      </c>
      <c r="F227" s="260"/>
      <c r="G227" s="260"/>
      <c r="H227" s="260"/>
      <c r="I227" s="53">
        <f t="shared" si="8"/>
        <v>10.4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261">
        <v>70</v>
      </c>
      <c r="B228" s="261">
        <v>316</v>
      </c>
      <c r="C228" s="261">
        <v>10</v>
      </c>
      <c r="D228" s="261">
        <v>28</v>
      </c>
      <c r="E228" s="260">
        <v>1</v>
      </c>
      <c r="F228" s="260"/>
      <c r="G228" s="260"/>
      <c r="H228" s="260"/>
      <c r="I228" s="53">
        <f t="shared" si="8"/>
        <v>10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261">
        <v>75</v>
      </c>
      <c r="B229" s="261">
        <v>335</v>
      </c>
      <c r="C229" s="261">
        <v>11</v>
      </c>
      <c r="D229" s="261">
        <v>28</v>
      </c>
      <c r="E229" s="260">
        <v>1</v>
      </c>
      <c r="F229" s="260"/>
      <c r="G229" s="260"/>
      <c r="H229" s="260"/>
      <c r="I229" s="53">
        <f t="shared" si="8"/>
        <v>9.4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261">
        <v>80</v>
      </c>
      <c r="B230" s="261">
        <v>351</v>
      </c>
      <c r="C230" s="261">
        <v>12</v>
      </c>
      <c r="D230" s="261">
        <v>28</v>
      </c>
      <c r="E230" s="260">
        <v>1</v>
      </c>
      <c r="F230" s="260"/>
      <c r="G230" s="260"/>
      <c r="H230" s="260"/>
      <c r="I230" s="53">
        <f t="shared" si="8"/>
        <v>8.8000000000000007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261">
        <v>85</v>
      </c>
      <c r="B231" s="261">
        <v>365</v>
      </c>
      <c r="C231" s="261">
        <v>13</v>
      </c>
      <c r="D231" s="261">
        <v>27</v>
      </c>
      <c r="E231" s="260">
        <v>1</v>
      </c>
      <c r="F231" s="260"/>
      <c r="G231" s="260"/>
      <c r="H231" s="260"/>
      <c r="I231" s="53">
        <f t="shared" si="8"/>
        <v>8.4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261">
        <v>90</v>
      </c>
      <c r="B232" s="261">
        <v>377</v>
      </c>
      <c r="C232" s="261">
        <v>14</v>
      </c>
      <c r="D232" s="261">
        <v>26</v>
      </c>
      <c r="E232" s="260">
        <v>1</v>
      </c>
      <c r="F232" s="260"/>
      <c r="G232" s="260"/>
      <c r="H232" s="260"/>
      <c r="I232" s="53">
        <f t="shared" si="8"/>
        <v>7.8</v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261">
        <v>95</v>
      </c>
      <c r="B233" s="261">
        <v>389</v>
      </c>
      <c r="C233" s="261">
        <v>15</v>
      </c>
      <c r="D233" s="261">
        <v>25</v>
      </c>
      <c r="E233" s="260">
        <v>1</v>
      </c>
      <c r="F233" s="260"/>
      <c r="G233" s="260"/>
      <c r="H233" s="260"/>
      <c r="I233" s="53">
        <f t="shared" si="8"/>
        <v>7.6</v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261">
        <v>100</v>
      </c>
      <c r="B234" s="261">
        <v>400</v>
      </c>
      <c r="C234" s="261">
        <v>16</v>
      </c>
      <c r="D234" s="261">
        <v>24</v>
      </c>
      <c r="E234" s="260">
        <v>1</v>
      </c>
      <c r="F234" s="260"/>
      <c r="G234" s="260"/>
      <c r="H234" s="260"/>
      <c r="I234" s="53">
        <f t="shared" si="8"/>
        <v>7.2</v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261">
        <v>105</v>
      </c>
      <c r="B235" s="261">
        <v>409</v>
      </c>
      <c r="C235" s="261">
        <v>17</v>
      </c>
      <c r="D235" s="261">
        <v>23</v>
      </c>
      <c r="E235" s="260">
        <v>1</v>
      </c>
      <c r="F235" s="260"/>
      <c r="G235" s="260"/>
      <c r="H235" s="260"/>
      <c r="I235" s="53">
        <f t="shared" si="8"/>
        <v>6.6</v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261">
        <v>110</v>
      </c>
      <c r="B236" s="261">
        <v>418</v>
      </c>
      <c r="C236" s="261">
        <v>18</v>
      </c>
      <c r="D236" s="261">
        <v>22</v>
      </c>
      <c r="E236" s="260">
        <v>1</v>
      </c>
      <c r="F236" s="260"/>
      <c r="G236" s="260"/>
      <c r="H236" s="260"/>
      <c r="I236" s="53">
        <f t="shared" si="8"/>
        <v>6.4</v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261">
        <v>115</v>
      </c>
      <c r="B237" s="261">
        <v>425</v>
      </c>
      <c r="C237" s="261">
        <v>19</v>
      </c>
      <c r="D237" s="261">
        <v>21</v>
      </c>
      <c r="E237" s="260">
        <v>1</v>
      </c>
      <c r="F237" s="260"/>
      <c r="G237" s="260"/>
      <c r="H237" s="260"/>
      <c r="I237" s="53">
        <f t="shared" si="8"/>
        <v>5.8</v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70" t="s">
        <v>186</v>
      </c>
      <c r="D242" s="270"/>
      <c r="E242" s="271" t="s">
        <v>187</v>
      </c>
      <c r="F242" s="272"/>
      <c r="G242" s="272"/>
      <c r="H242" s="273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70" t="s">
        <v>186</v>
      </c>
      <c r="D268" s="270"/>
      <c r="E268" s="271" t="s">
        <v>187</v>
      </c>
      <c r="F268" s="272"/>
      <c r="G268" s="272"/>
      <c r="H268" s="273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="115" zoomScaleNormal="115" workbookViewId="0">
      <selection activeCell="G15" sqref="G15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4" t="s">
        <v>191</v>
      </c>
      <c r="C2" s="285"/>
      <c r="D2" s="285"/>
      <c r="E2" s="285"/>
      <c r="F2" s="285"/>
      <c r="G2" s="28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3"/>
      <c r="C4" s="283"/>
      <c r="D4" s="283"/>
      <c r="E4" s="283"/>
      <c r="F4" s="283"/>
      <c r="G4" s="28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90" t="s">
        <v>176</v>
      </c>
      <c r="C1" s="291"/>
      <c r="D1" s="291"/>
      <c r="E1" s="291"/>
      <c r="F1" s="291"/>
      <c r="G1" s="291"/>
      <c r="H1" s="292"/>
      <c r="I1" s="287" t="str">
        <f>IF('Données projet'!$B$9="","",'Données projet'!$B$9)</f>
        <v>Chêne pubescent</v>
      </c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9"/>
      <c r="AD1" s="288" t="str">
        <f>IF('Données projet'!$B$10="","",'Données projet'!$B$10)</f>
        <v>Charme</v>
      </c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9"/>
      <c r="AY1" s="287" t="str">
        <f>IF('Données projet'!$B$11="","",'Données projet'!$B$11)</f>
        <v>Alisier torminal</v>
      </c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9"/>
      <c r="BT1" s="287" t="str">
        <f>IF('Données projet'!$B$12="","",'Données projet'!$B$12)</f>
        <v>Erable sycomore</v>
      </c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9"/>
      <c r="CO1" s="287" t="str">
        <f>IF('Données projet'!$B$13="","",'Données projet'!$B$13)</f>
        <v>Chêne sessile</v>
      </c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9"/>
      <c r="DJ1" s="287" t="str">
        <f>IF('Données projet'!$B$14="","",'Données projet'!$B$14)</f>
        <v>Merisier</v>
      </c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9"/>
      <c r="EE1" s="287" t="str">
        <f>IF('Données projet'!$B$15="","",'Données projet'!$B$15)</f>
        <v>Hêtre</v>
      </c>
      <c r="EF1" s="288"/>
      <c r="EG1" s="288"/>
      <c r="EH1" s="288"/>
      <c r="EI1" s="288"/>
      <c r="EJ1" s="288"/>
      <c r="EK1" s="288"/>
      <c r="EL1" s="288"/>
      <c r="EM1" s="288"/>
      <c r="EN1" s="288"/>
      <c r="EO1" s="288"/>
      <c r="EP1" s="288"/>
      <c r="EQ1" s="288"/>
      <c r="ER1" s="288"/>
      <c r="ES1" s="288"/>
      <c r="ET1" s="288"/>
      <c r="EU1" s="288"/>
      <c r="EV1" s="288"/>
      <c r="EW1" s="288"/>
      <c r="EX1" s="288"/>
      <c r="EY1" s="289"/>
      <c r="EZ1" s="287" t="str">
        <f>IF('Données projet'!$B$16="","",'Données projet'!$B$16)</f>
        <v>Orme</v>
      </c>
      <c r="FA1" s="288"/>
      <c r="FB1" s="288"/>
      <c r="FC1" s="288"/>
      <c r="FD1" s="288"/>
      <c r="FE1" s="288"/>
      <c r="FF1" s="288"/>
      <c r="FG1" s="288"/>
      <c r="FH1" s="288"/>
      <c r="FI1" s="288"/>
      <c r="FJ1" s="288"/>
      <c r="FK1" s="288"/>
      <c r="FL1" s="288"/>
      <c r="FM1" s="288"/>
      <c r="FN1" s="288"/>
      <c r="FO1" s="288"/>
      <c r="FP1" s="288"/>
      <c r="FQ1" s="288"/>
      <c r="FR1" s="288"/>
      <c r="FS1" s="288"/>
      <c r="FT1" s="289"/>
      <c r="FU1" s="287" t="str">
        <f>IF('Données projet'!$B$17="","",'Données projet'!$B$17)</f>
        <v/>
      </c>
      <c r="FV1" s="288"/>
      <c r="FW1" s="288"/>
      <c r="FX1" s="288"/>
      <c r="FY1" s="288"/>
      <c r="FZ1" s="288"/>
      <c r="GA1" s="288"/>
      <c r="GB1" s="288"/>
      <c r="GC1" s="288"/>
      <c r="GD1" s="288"/>
      <c r="GE1" s="288"/>
      <c r="GF1" s="288"/>
      <c r="GG1" s="288"/>
      <c r="GH1" s="288"/>
      <c r="GI1" s="288"/>
      <c r="GJ1" s="288"/>
      <c r="GK1" s="288"/>
      <c r="GL1" s="288"/>
      <c r="GM1" s="288"/>
      <c r="GN1" s="288"/>
      <c r="GO1" s="289"/>
      <c r="GP1" s="287" t="str">
        <f>IF('Données projet'!$B$18="","",'Données projet'!$B$18)</f>
        <v/>
      </c>
      <c r="GQ1" s="288"/>
      <c r="GR1" s="288"/>
      <c r="GS1" s="288"/>
      <c r="GT1" s="288"/>
      <c r="GU1" s="288"/>
      <c r="GV1" s="288"/>
      <c r="GW1" s="288"/>
      <c r="GX1" s="288"/>
      <c r="GY1" s="288"/>
      <c r="GZ1" s="288"/>
      <c r="HA1" s="288"/>
      <c r="HB1" s="288"/>
      <c r="HC1" s="288"/>
      <c r="HD1" s="288"/>
      <c r="HE1" s="288"/>
      <c r="HF1" s="288"/>
      <c r="HG1" s="288"/>
      <c r="HH1" s="288"/>
      <c r="HI1" s="288"/>
      <c r="HJ1" s="289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6">
        <f>(B3+E3+F3)*44/12+(C3+D3)*0.475*44/12</f>
        <v>183.33333333333334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520.95202773768222</v>
      </c>
      <c r="T3" s="59">
        <f>IF('Données projet'!E9&gt;30,$R$33-$H$33,LOOKUP('Données projet'!$E$9,$A$3:$A$203,R3:R203)-LOOKUP('Données projet'!$E$9,$A$3:$A$203,$H$3:$H$203))</f>
        <v>325.72635759450861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480.2304577348516</v>
      </c>
      <c r="AO3" s="59">
        <f>IF('Données projet'!E10&gt;30,$AM$33-$H$33,LOOKUP('Données projet'!$E$10,$A$3:$A$203,AM3:AM203)-LOOKUP('Données projet'!$E$10,$A$3:$A$203,$H$3:$H$203))</f>
        <v>488.3750281502389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379.62749807313804</v>
      </c>
      <c r="BJ3" s="59">
        <f>IF('Données projet'!E11&gt;30,$BH$33-$H$33,LOOKUP('Données projet'!$E$11,$A$3:$A$203,BH3:BH203)-LOOKUP('Données projet'!$E$11,$A$3:$A$203,$H$3:$H$203))</f>
        <v>365.4172319777357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429.30603040255431</v>
      </c>
      <c r="CE3" s="59">
        <f>IF('Données projet'!E12&gt;30,$CC$33-$H$33,LOOKUP('Données projet'!$E$12,$A$3:$A$203,CC3:CC203)-LOOKUP('Données projet'!$E$12,$A$3:$A$203,$H$3:$H$203))</f>
        <v>412.18613903804726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472.96224519385396</v>
      </c>
      <c r="CZ3" s="59">
        <f>IF('Données projet'!E13&gt;30,$CX$33-$H$33,LOOKUP('Données projet'!$E$13,$A$3:$A$203,CX3:CX203)-LOOKUP('Données projet'!$E$13,$A$3:$A$203,$H$3:$H$203))</f>
        <v>297.32483725004136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381.55743422692029</v>
      </c>
      <c r="DU3" s="59">
        <f>IF('Données projet'!E14&gt;30,$DS$33-$H$33,LOOKUP('Données projet'!$E$14,$A$3:$A$203,DS3:DS203)-LOOKUP('Données projet'!$E$14,$A$3:$A$203,$H$3:$H$203))</f>
        <v>360.34132229290537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569.97793593332699</v>
      </c>
      <c r="EP3" s="59">
        <f>IF('Données projet'!E15&gt;30,$EN$33-$H$33,LOOKUP('Données projet'!$E$15,$A$3:$A$203,EN3:EN203)-LOOKUP('Données projet'!$E$15,$A$3:$A$203,$H$3:$H$203))</f>
        <v>331.25104323342907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458.72067631594132</v>
      </c>
      <c r="FK3" s="59">
        <f>IF('Données projet'!E16&gt;30,$FI$33-$H$33,LOOKUP('Données projet'!$E$16,$A$3:$A$203,FI3:FI203)-LOOKUP('Données projet'!$E$16,$A$3:$A$203,$H$3:$H$203))</f>
        <v>264.165337354597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6">
        <f t="shared" ref="H4:H67" si="1">(B4+E4+F4)*44/12+(C4+D4)*0.475*44/12</f>
        <v>183.33333333333334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1.2566203774920315</v>
      </c>
      <c r="P4" s="13">
        <f>EXP(-1.0587+0.8836*LN(O4)+0.284)</f>
        <v>0.56390871417545174</v>
      </c>
      <c r="Q4" s="20">
        <f t="shared" ref="Q4:Q34" si="2">(O4+P4)*0.475*44/12</f>
        <v>3.1707548346542</v>
      </c>
      <c r="R4" s="59">
        <f t="shared" si="0"/>
        <v>170.98318878757803</v>
      </c>
      <c r="S4" s="59">
        <f ca="1">AVERAGE(OFFSET($R$3,0,0,'Données projet'!$E$9+1,1))-AVERAGE(OFFSET($H$3,0,0,'Données projet'!$E$9+1,1))</f>
        <v>520.95202773768222</v>
      </c>
      <c r="T4" s="59">
        <f>$T$3</f>
        <v>325.72635759450861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</v>
      </c>
      <c r="AI4" s="13">
        <f>IF('Données projet'!$A$62&gt;35,AI3+AH4-AQ3,IF(A4&lt;'Données projet'!$A$62,$AF$205^A4,IF(A4='Données projet'!$A$62,'Données projet'!$B$62,AI3+AH4-AQ3)))</f>
        <v>1.522675921848786</v>
      </c>
      <c r="AJ4" s="13">
        <f>AI4*VLOOKUP('Données projet'!$B$10,Paramètres!$A$1:$I$89,3,0)*VLOOKUP('Données projet'!$B$10,Paramètres!$A$1:$I$89,5,0)</f>
        <v>1.4489784072313048</v>
      </c>
      <c r="AK4" s="13">
        <f>EXP(-1.0587+0.8836*LN(AJ4)+0.284)</f>
        <v>0.63953802549588323</v>
      </c>
      <c r="AL4" s="20">
        <f t="shared" ref="AL4:AL67" si="4">(AJ4+AK4)*0.475*44/12</f>
        <v>3.6374994536665191</v>
      </c>
      <c r="AM4" s="59">
        <f t="shared" ref="AM4:AM67" si="5">AL4+(AD4+AE4)*44/12</f>
        <v>171.44993340659036</v>
      </c>
      <c r="AN4" s="59">
        <f ca="1">AVERAGE(OFFSET($AM$3,0,0,'Données projet'!$E$10+1,1))-AVERAGE(OFFSET($H$3,0,0,'Données projet'!$E$10+1,1))</f>
        <v>480.2304577348516</v>
      </c>
      <c r="AO4" s="59">
        <f>$AO$3</f>
        <v>488.3750281502389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2.4666666666666668</v>
      </c>
      <c r="BD4" s="12">
        <f>IF('Données projet'!$A$88&gt;35,BD3+BC4-BL3,IF(A4&lt;'Données projet'!$A$88,$BA$205^A4,IF(A4='Données projet'!$A$88,'Données projet'!$B$88,BD3+BC4-BL3)))</f>
        <v>1.2721747796233518</v>
      </c>
      <c r="BE4" s="13">
        <f>BD4*VLOOKUP('Données projet'!$B$11,Paramètres!$A$1:$I$89,3,0)*VLOOKUP('Données projet'!$B$11,Paramètres!$A$1:$I$89,5,0)</f>
        <v>1.2304474468517059</v>
      </c>
      <c r="BF4" s="13">
        <f>EXP(-1.0587+0.8836*LN(BE4)+0.284)</f>
        <v>0.55351805691893663</v>
      </c>
      <c r="BG4" s="20">
        <f t="shared" ref="BG4:BG67" si="7">(BE4+BF4)*0.475*44/12</f>
        <v>3.1070732524005358</v>
      </c>
      <c r="BH4" s="59">
        <f t="shared" ref="BH4:BH67" si="8">BG4+(AY4+AZ4)*44/12</f>
        <v>170.91950720532438</v>
      </c>
      <c r="BI4" s="59">
        <f ca="1">AVERAGE(OFFSET($BH$3,0,0,'Données projet'!$E$11+1,1))-AVERAGE(OFFSET($H$3,0,0,'Données projet'!$E$11+1,1))</f>
        <v>379.62749807313804</v>
      </c>
      <c r="BJ4" s="59">
        <f>$BJ$3</f>
        <v>365.4172319777357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1.0679972503054507</v>
      </c>
      <c r="CA4" s="13">
        <f>EXP(-1.0587+0.8836*LN(BZ4)+0.284)</f>
        <v>0.48842359485523285</v>
      </c>
      <c r="CB4" s="20">
        <f t="shared" ref="CB4:CB67" si="10">(BZ4+CA4)*0.475*44/12</f>
        <v>2.7107663053215236</v>
      </c>
      <c r="CC4" s="59">
        <f t="shared" ref="CC4:CC67" si="11">CB4+(BT4+BU4)*44/12</f>
        <v>170.52320025824537</v>
      </c>
      <c r="CD4" s="59">
        <f ca="1">AVERAGE(OFFSET($CC$3,0,0,'Données projet'!$E$12+1,1))-AVERAGE(OFFSET($H$3,0,0,'Données projet'!$E$12+1,1))</f>
        <v>429.30603040255431</v>
      </c>
      <c r="CE4" s="59">
        <f>$CE$3</f>
        <v>412.18613903804726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3.65</v>
      </c>
      <c r="CT4" s="12">
        <f>IF('Données projet'!$A$140&gt;35,CT3+CS4-DB3,IF(A4&lt;'Données projet'!$A$140,$CQ$205^A4,IF(A4='Données projet'!$A$140,'Données projet'!$B$140,CT3+CS4-DB3)))</f>
        <v>1.2392705892426346</v>
      </c>
      <c r="CU4" s="17">
        <f>CT4*VLOOKUP('Données projet'!$B$13,Paramètres!$A$1:$I$89,3,0)*VLOOKUP('Données projet'!$B$13,Paramètres!$A$1:$I$89,5,0)</f>
        <v>1.1212920291467359</v>
      </c>
      <c r="CV4" s="13">
        <f>EXP(-1.0587+0.8836*LN(CU4)+0.284)</f>
        <v>0.50989827066551541</v>
      </c>
      <c r="CW4" s="20">
        <f t="shared" ref="CW4:CW67" si="13">(CU4+CV4)*0.475*44/12</f>
        <v>2.8409897721730037</v>
      </c>
      <c r="CX4" s="59">
        <f t="shared" ref="CX4:CX67" si="14">CW4+(CO4+CP4)*44/12</f>
        <v>170.65342372509684</v>
      </c>
      <c r="CY4" s="59">
        <f ca="1">AVERAGE(OFFSET($CX$3,0,0,'Données projet'!$E$13+1,1))-AVERAGE(OFFSET($H$3,0,0,'Données projet'!$E$13+1,1))</f>
        <v>472.96224519385396</v>
      </c>
      <c r="CZ4" s="59">
        <f>$CZ$3</f>
        <v>297.32483725004136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5.85</v>
      </c>
      <c r="DO4" s="12">
        <f>IF('Données projet'!$A$166&gt;35,DO3+DN4-DW3,IF(A4&lt;'Données projet'!$A$166,$DL$205^A4,IF(A4='Données projet'!$A$166,'Données projet'!$B$166,DO3+DN4-DW3)))</f>
        <v>1.2688471048731957</v>
      </c>
      <c r="DP4" s="17">
        <f>DO4*VLOOKUP('Données projet'!$B$14,Paramètres!$A$1:$I$89,3,0)*VLOOKUP('Données projet'!$B$14,Paramètres!$A$1:$I$89,5,0)</f>
        <v>0.98970074180109269</v>
      </c>
      <c r="DQ4" s="13">
        <f>EXP(-1.0587+0.8836*LN(DP4)+0.284)</f>
        <v>0.45664563134517483</v>
      </c>
      <c r="DR4" s="20">
        <f t="shared" ref="DR4:DR67" si="16">(DP4+DQ4)*0.475*44/12</f>
        <v>2.5190532665630827</v>
      </c>
      <c r="DS4" s="59">
        <f t="shared" ref="DS4:DS67" si="17">DR4+(DJ4+DK4)*44/12</f>
        <v>170.33148721948692</v>
      </c>
      <c r="DT4" s="59">
        <f ca="1">AVERAGE(OFFSET($DS$3,0,0,'Données projet'!$E$14+1,1))-AVERAGE(OFFSET($H$3,0,0,'Données projet'!$E$14+1,1))</f>
        <v>381.55743422692029</v>
      </c>
      <c r="DU4" s="59">
        <f>$DU$3</f>
        <v>360.34132229290537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2.8</v>
      </c>
      <c r="EJ4" s="12">
        <f>IF('Données projet'!$A$192&gt;35,EJ3+EI4-ER3,IF(A4&lt;'Données projet'!$A$192,$EG$205^A4,IF(A4='Données projet'!$A$192,'Données projet'!$B$192,EJ3+EI4-ER3)))</f>
        <v>1.2229519710813024</v>
      </c>
      <c r="EK4" s="17">
        <f>EJ4*VLOOKUP('Données projet'!$B$15,Paramètres!$A$1:$I$89,3,0)*VLOOKUP('Données projet'!$B$15,Paramètres!$A$1:$I$89,5,0)</f>
        <v>1.0492927911877574</v>
      </c>
      <c r="EL4" s="13">
        <f>EXP(-1.0587+0.8836*LN(EK4)+0.284)</f>
        <v>0.48085748368030745</v>
      </c>
      <c r="EM4" s="20">
        <f t="shared" ref="EM4:EM67" si="19">(EK4+EL4)*0.475*44/12</f>
        <v>2.6650117287285462</v>
      </c>
      <c r="EN4" s="59">
        <f t="shared" ref="EN4:EN67" si="20">EM4+(EE4+EF4)*44/12</f>
        <v>170.4774456816524</v>
      </c>
      <c r="EO4" s="59">
        <f ca="1">AVERAGE(OFFSET($EN$3,0,0,'Données projet'!$E$15+1,1))-AVERAGE(OFFSET($H$3,0,0,'Données projet'!$E$15+1,1))</f>
        <v>569.97793593332699</v>
      </c>
      <c r="EP4" s="59">
        <f>$EP$3</f>
        <v>331.25104323342907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1.6</v>
      </c>
      <c r="FE4" s="12">
        <f>IF('Données projet'!$A$218&gt;35,FE3+FD4-FM3,IF(A4&lt;'Données projet'!$A$218,$FB$205^A4,IF(A4='Données projet'!$A$218,'Données projet'!$B$218,FE3+FD4-FM3)))</f>
        <v>1.189207115002721</v>
      </c>
      <c r="FF4" s="17">
        <f>FE4*VLOOKUP('Données projet'!$B$16,Paramètres!$A$1:$I$89,3,0)*VLOOKUP('Données projet'!$B$16,Paramètres!$A$1:$I$89,5,0)</f>
        <v>0.96468481169020737</v>
      </c>
      <c r="FG4" s="13">
        <f>EXP(-1.0587+0.8836*LN(FF4)+0.284)</f>
        <v>0.44643171568907519</v>
      </c>
      <c r="FH4" s="20">
        <f t="shared" ref="FH4:FH67" si="22">(FF4+FG4)*0.475*44/12</f>
        <v>2.4576946185189166</v>
      </c>
      <c r="FI4" s="59">
        <f t="shared" ref="FI4:FI67" si="23">FH4+(EZ4+FA4)*44/12</f>
        <v>170.27012857144277</v>
      </c>
      <c r="FJ4" s="59">
        <f ca="1">AVERAGE(OFFSET($FI$3,0,0,'Données projet'!$E$16+1,1))-AVERAGE(OFFSET($H$3,0,0,'Données projet'!$E$16+1,1))</f>
        <v>458.72067631594132</v>
      </c>
      <c r="FK4" s="59">
        <f>$FK$3</f>
        <v>264.165337354597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6">
        <f t="shared" si="1"/>
        <v>183.33333333333334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1.5572926756688519</v>
      </c>
      <c r="P5" s="13">
        <f t="shared" ref="P5:P68" si="33">EXP(-1.0587+0.8836*LN(O5)+0.284)</f>
        <v>0.68160129960402205</v>
      </c>
      <c r="Q5" s="20">
        <f t="shared" si="2"/>
        <v>3.8994070069335893</v>
      </c>
      <c r="R5" s="59">
        <f t="shared" si="0"/>
        <v>174.49668829443442</v>
      </c>
      <c r="S5" s="59">
        <f ca="1">AVERAGE(OFFSET($R$3,0,0,'Données projet'!$E$9+1,1))-AVERAGE(OFFSET($H$3,0,0,'Données projet'!$E$9+1,1))</f>
        <v>520.95202773768222</v>
      </c>
      <c r="T5" s="59">
        <f t="shared" ref="T5:T68" si="34">$T$3</f>
        <v>325.72635759450861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</v>
      </c>
      <c r="AI5" s="13">
        <f>IF('Données projet'!$A$62&gt;35,AI4+AH5-AQ4,IF(A5&lt;'Données projet'!$A$62,$AF$205^A5,IF(A5='Données projet'!$A$62,'Données projet'!$B$62,AI4+AH5-AQ4)))</f>
        <v>2.3185419629780504</v>
      </c>
      <c r="AJ5" s="13">
        <f>AI5*VLOOKUP('Données projet'!$B$10,Paramètres!$A$1:$I$89,3,0)*VLOOKUP('Données projet'!$B$10,Paramètres!$A$1:$I$89,5,0)</f>
        <v>2.206324531969913</v>
      </c>
      <c r="AK5" s="13">
        <f t="shared" ref="AK5:AK68" si="35">EXP(-1.0587+0.8836*LN(AJ5)+0.284)</f>
        <v>0.92729590374086168</v>
      </c>
      <c r="AL5" s="20">
        <f t="shared" si="4"/>
        <v>5.4577222588629324</v>
      </c>
      <c r="AM5" s="59">
        <f t="shared" si="5"/>
        <v>176.05500354636376</v>
      </c>
      <c r="AN5" s="59">
        <f ca="1">AVERAGE(OFFSET($AM$3,0,0,'Données projet'!$E$10+1,1))-AVERAGE(OFFSET($H$3,0,0,'Données projet'!$E$10+1,1))</f>
        <v>480.2304577348516</v>
      </c>
      <c r="AO5" s="59">
        <f t="shared" ref="AO5:AO68" si="36">$AO$3</f>
        <v>488.3750281502389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2.4666666666666668</v>
      </c>
      <c r="BD5" s="12">
        <f>IF('Données projet'!$A$88&gt;35,BD4+BC5-BL4,IF(A5&lt;'Données projet'!$A$88,$BA$205^A5,IF(A5='Données projet'!$A$88,'Données projet'!$B$88,BD4+BC5-BL4)))</f>
        <v>1.6184286699097237</v>
      </c>
      <c r="BE5" s="13">
        <f>BD5*VLOOKUP('Données projet'!$B$11,Paramètres!$A$1:$I$89,3,0)*VLOOKUP('Données projet'!$B$11,Paramètres!$A$1:$I$89,5,0)</f>
        <v>1.565344209536685</v>
      </c>
      <c r="BF5" s="13">
        <f t="shared" ref="BF5:BF68" si="37">EXP(-1.0587+0.8836*LN(BE5)+0.284)</f>
        <v>0.68471419157488067</v>
      </c>
      <c r="BG5" s="20">
        <f t="shared" si="7"/>
        <v>3.9188517152693092</v>
      </c>
      <c r="BH5" s="59">
        <f t="shared" si="8"/>
        <v>174.51613300277015</v>
      </c>
      <c r="BI5" s="59">
        <f ca="1">AVERAGE(OFFSET($BH$3,0,0,'Données projet'!$E$11+1,1))-AVERAGE(OFFSET($H$3,0,0,'Données projet'!$E$11+1,1))</f>
        <v>379.62749807313804</v>
      </c>
      <c r="BJ5" s="59">
        <f t="shared" ref="BJ5:BJ68" si="38">$BJ$3</f>
        <v>365.4172319777357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1.4336577760935185</v>
      </c>
      <c r="CA5" s="13">
        <f t="shared" ref="CA5:CA68" si="39">EXP(-1.0587+0.8836*LN(BZ5)+0.284)</f>
        <v>0.63355934907379652</v>
      </c>
      <c r="CB5" s="20">
        <f t="shared" si="10"/>
        <v>3.6004031596664068</v>
      </c>
      <c r="CC5" s="59">
        <f t="shared" si="11"/>
        <v>174.19768444716723</v>
      </c>
      <c r="CD5" s="59">
        <f ca="1">AVERAGE(OFFSET($CC$3,0,0,'Données projet'!$E$12+1,1))-AVERAGE(OFFSET($H$3,0,0,'Données projet'!$E$12+1,1))</f>
        <v>429.30603040255431</v>
      </c>
      <c r="CE5" s="59">
        <f t="shared" ref="CE5:CE68" si="40">$CE$3</f>
        <v>412.18613903804726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3.65</v>
      </c>
      <c r="CT5" s="12">
        <f>IF('Données projet'!$A$140&gt;35,CT4+CS5-DB4,IF(A5&lt;'Données projet'!$A$140,$CQ$205^A5,IF(A5='Données projet'!$A$140,'Données projet'!$B$140,CT4+CS5-DB4)))</f>
        <v>1.5357915933617867</v>
      </c>
      <c r="CU5" s="17">
        <f>CT5*VLOOKUP('Données projet'!$B$13,Paramètres!$A$1:$I$89,3,0)*VLOOKUP('Données projet'!$B$13,Paramètres!$A$1:$I$89,5,0)</f>
        <v>1.3895842336737447</v>
      </c>
      <c r="CV5" s="13">
        <f t="shared" ref="CV5:CV68" si="41">EXP(-1.0587+0.8836*LN(CU5)+0.284)</f>
        <v>0.61631841327304715</v>
      </c>
      <c r="CW5" s="20">
        <f t="shared" si="13"/>
        <v>3.4936137767656628</v>
      </c>
      <c r="CX5" s="59">
        <f t="shared" si="14"/>
        <v>174.0908950642665</v>
      </c>
      <c r="CY5" s="59">
        <f ca="1">AVERAGE(OFFSET($CX$3,0,0,'Données projet'!$E$13+1,1))-AVERAGE(OFFSET($H$3,0,0,'Données projet'!$E$13+1,1))</f>
        <v>472.96224519385396</v>
      </c>
      <c r="CZ5" s="59">
        <f t="shared" ref="CZ5:CZ68" si="42">$CZ$3</f>
        <v>297.32483725004136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5.85</v>
      </c>
      <c r="DO5" s="12">
        <f>IF('Données projet'!$A$166&gt;35,DO4+DN5-DW4,IF(A5&lt;'Données projet'!$A$166,$DL$205^A5,IF(A5='Données projet'!$A$166,'Données projet'!$B$166,DO4+DN5-DW4)))</f>
        <v>1.6099729755450907</v>
      </c>
      <c r="DP5" s="17">
        <f>DO5*VLOOKUP('Données projet'!$B$14,Paramètres!$A$1:$I$89,3,0)*VLOOKUP('Données projet'!$B$14,Paramètres!$A$1:$I$89,5,0)</f>
        <v>1.2557789209251708</v>
      </c>
      <c r="DQ5" s="13">
        <f t="shared" ref="DQ5:DQ68" si="43">EXP(-1.0587+0.8836*LN(DP5)+0.284)</f>
        <v>0.56357505040869538</v>
      </c>
      <c r="DR5" s="20">
        <f t="shared" si="16"/>
        <v>3.1687081667398167</v>
      </c>
      <c r="DS5" s="59">
        <f t="shared" si="17"/>
        <v>173.76598945424064</v>
      </c>
      <c r="DT5" s="59">
        <f ca="1">AVERAGE(OFFSET($DS$3,0,0,'Données projet'!$E$14+1,1))-AVERAGE(OFFSET($H$3,0,0,'Données projet'!$E$14+1,1))</f>
        <v>381.55743422692029</v>
      </c>
      <c r="DU5" s="59">
        <f t="shared" ref="DU5:DU68" si="44">$DU$3</f>
        <v>360.34132229290537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2.8</v>
      </c>
      <c r="EJ5" s="12">
        <f>IF('Données projet'!$A$192&gt;35,EJ4+EI5-ER4,IF(A5&lt;'Données projet'!$A$192,$EG$205^A5,IF(A5='Données projet'!$A$192,'Données projet'!$B$192,EJ4+EI5-ER4)))</f>
        <v>1.4956115235716427</v>
      </c>
      <c r="EK5" s="17">
        <f>EJ5*VLOOKUP('Données projet'!$B$15,Paramètres!$A$1:$I$89,3,0)*VLOOKUP('Données projet'!$B$15,Paramètres!$A$1:$I$89,5,0)</f>
        <v>1.2832346872244698</v>
      </c>
      <c r="EL5" s="13">
        <f t="shared" ref="EL5:EL68" si="45">EXP(-1.0587+0.8836*LN(EK5)+0.284)</f>
        <v>0.57444879990343678</v>
      </c>
      <c r="EM5" s="20">
        <f t="shared" si="19"/>
        <v>3.2354654067477706</v>
      </c>
      <c r="EN5" s="59">
        <f t="shared" si="20"/>
        <v>173.83274669424861</v>
      </c>
      <c r="EO5" s="59">
        <f ca="1">AVERAGE(OFFSET($EN$3,0,0,'Données projet'!$E$15+1,1))-AVERAGE(OFFSET($H$3,0,0,'Données projet'!$E$15+1,1))</f>
        <v>569.97793593332699</v>
      </c>
      <c r="EP5" s="59">
        <f t="shared" ref="EP5:EP68" si="46">$EP$3</f>
        <v>331.25104323342907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1.6</v>
      </c>
      <c r="FE5" s="12">
        <f>IF('Données projet'!$A$218&gt;35,FE4+FD5-FM4,IF(A5&lt;'Données projet'!$A$218,$FB$205^A5,IF(A5='Données projet'!$A$218,'Données projet'!$B$218,FE4+FD5-FM4)))</f>
        <v>1.4142135623730949</v>
      </c>
      <c r="FF5" s="17">
        <f>FE5*VLOOKUP('Données projet'!$B$16,Paramètres!$A$1:$I$89,3,0)*VLOOKUP('Données projet'!$B$16,Paramètres!$A$1:$I$89,5,0)</f>
        <v>1.1472100417970548</v>
      </c>
      <c r="FG5" s="13">
        <f t="shared" ref="FG5:FG68" si="47">EXP(-1.0587+0.8836*LN(FF5)+0.284)</f>
        <v>0.52029849119636584</v>
      </c>
      <c r="FH5" s="20">
        <f t="shared" si="22"/>
        <v>2.9042440282968744</v>
      </c>
      <c r="FI5" s="59">
        <f t="shared" si="23"/>
        <v>173.50152531579772</v>
      </c>
      <c r="FJ5" s="59">
        <f ca="1">AVERAGE(OFFSET($FI$3,0,0,'Données projet'!$E$16+1,1))-AVERAGE(OFFSET($H$3,0,0,'Données projet'!$E$16+1,1))</f>
        <v>458.72067631594132</v>
      </c>
      <c r="FK5" s="59">
        <f t="shared" ref="FK5:FK68" si="48">$FK$3</f>
        <v>264.165337354597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6">
        <f t="shared" si="1"/>
        <v>183.33333333333334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1.9299070117993768</v>
      </c>
      <c r="P6" s="13">
        <f t="shared" si="33"/>
        <v>0.82385733708903885</v>
      </c>
      <c r="Q6" s="20">
        <f t="shared" si="2"/>
        <v>4.7961395743139903</v>
      </c>
      <c r="R6" s="59">
        <f t="shared" si="0"/>
        <v>178.15116014419888</v>
      </c>
      <c r="S6" s="59">
        <f ca="1">AVERAGE(OFFSET($R$3,0,0,'Données projet'!$E$9+1,1))-AVERAGE(OFFSET($H$3,0,0,'Données projet'!$E$9+1,1))</f>
        <v>520.95202773768222</v>
      </c>
      <c r="T6" s="59">
        <f t="shared" si="34"/>
        <v>325.72635759450861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</v>
      </c>
      <c r="AI6" s="13">
        <f>IF('Données projet'!$A$62&gt;35,AI5+AH6-AQ5,IF(A6&lt;'Données projet'!$A$62,$AF$205^A6,IF(A6='Données projet'!$A$62,'Données projet'!$B$62,AI5+AH6-AQ5)))</f>
        <v>3.5303880208226968</v>
      </c>
      <c r="AJ6" s="13">
        <f>AI6*VLOOKUP('Données projet'!$B$10,Paramètres!$A$1:$I$89,3,0)*VLOOKUP('Données projet'!$B$10,Paramètres!$A$1:$I$89,5,0)</f>
        <v>3.3595172406148786</v>
      </c>
      <c r="AK6" s="13">
        <f t="shared" si="35"/>
        <v>1.3445294240758423</v>
      </c>
      <c r="AL6" s="20">
        <f t="shared" si="4"/>
        <v>8.1928812743363384</v>
      </c>
      <c r="AM6" s="59">
        <f t="shared" si="5"/>
        <v>181.54790184422123</v>
      </c>
      <c r="AN6" s="59">
        <f ca="1">AVERAGE(OFFSET($AM$3,0,0,'Données projet'!$E$10+1,1))-AVERAGE(OFFSET($H$3,0,0,'Données projet'!$E$10+1,1))</f>
        <v>480.2304577348516</v>
      </c>
      <c r="AO6" s="59">
        <f t="shared" si="36"/>
        <v>488.3750281502389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2.4666666666666668</v>
      </c>
      <c r="BD6" s="12">
        <f>IF('Données projet'!$A$88&gt;35,BD5+BC6-BL5,IF(A6&lt;'Données projet'!$A$88,$BA$205^A6,IF(A6='Données projet'!$A$88,'Données projet'!$B$88,BD5+BC6-BL5)))</f>
        <v>2.0589241364785171</v>
      </c>
      <c r="BE6" s="13">
        <f>BD6*VLOOKUP('Données projet'!$B$11,Paramètres!$A$1:$I$89,3,0)*VLOOKUP('Données projet'!$B$11,Paramètres!$A$1:$I$89,5,0)</f>
        <v>1.9913914248020217</v>
      </c>
      <c r="BF6" s="13">
        <f t="shared" si="37"/>
        <v>0.84700673859444398</v>
      </c>
      <c r="BG6" s="20">
        <f t="shared" si="7"/>
        <v>4.9435434679155108</v>
      </c>
      <c r="BH6" s="59">
        <f t="shared" si="8"/>
        <v>178.29856403780039</v>
      </c>
      <c r="BI6" s="59">
        <f ca="1">AVERAGE(OFFSET($BH$3,0,0,'Données projet'!$E$11+1,1))-AVERAGE(OFFSET($H$3,0,0,'Données projet'!$E$11+1,1))</f>
        <v>379.62749807313804</v>
      </c>
      <c r="BJ6" s="59">
        <f t="shared" si="38"/>
        <v>365.4172319777357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1.9245130250715252</v>
      </c>
      <c r="CA6" s="13">
        <f t="shared" si="39"/>
        <v>0.82182239561499026</v>
      </c>
      <c r="CB6" s="20">
        <f t="shared" si="10"/>
        <v>4.7832008576956815</v>
      </c>
      <c r="CC6" s="59">
        <f t="shared" si="11"/>
        <v>178.13822142758056</v>
      </c>
      <c r="CD6" s="59">
        <f ca="1">AVERAGE(OFFSET($CC$3,0,0,'Données projet'!$E$12+1,1))-AVERAGE(OFFSET($H$3,0,0,'Données projet'!$E$12+1,1))</f>
        <v>429.30603040255431</v>
      </c>
      <c r="CE6" s="59">
        <f t="shared" si="40"/>
        <v>412.18613903804726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3.65</v>
      </c>
      <c r="CT6" s="12">
        <f>IF('Données projet'!$A$140&gt;35,CT5+CS6-DB5,IF(A6&lt;'Données projet'!$A$140,$CQ$205^A6,IF(A6='Données projet'!$A$140,'Données projet'!$B$140,CT5+CS6-DB5)))</f>
        <v>1.9032613528593461</v>
      </c>
      <c r="CU6" s="17">
        <f>CT6*VLOOKUP('Données projet'!$B$13,Paramètres!$A$1:$I$89,3,0)*VLOOKUP('Données projet'!$B$13,Paramètres!$A$1:$I$89,5,0)</f>
        <v>1.7220708720671365</v>
      </c>
      <c r="CV6" s="13">
        <f t="shared" si="41"/>
        <v>0.74494935243383209</v>
      </c>
      <c r="CW6" s="20">
        <f t="shared" si="13"/>
        <v>4.2967268910058536</v>
      </c>
      <c r="CX6" s="59">
        <f t="shared" si="14"/>
        <v>177.65174746089073</v>
      </c>
      <c r="CY6" s="59">
        <f ca="1">AVERAGE(OFFSET($CX$3,0,0,'Données projet'!$E$13+1,1))-AVERAGE(OFFSET($H$3,0,0,'Données projet'!$E$13+1,1))</f>
        <v>472.96224519385396</v>
      </c>
      <c r="CZ6" s="59">
        <f t="shared" si="42"/>
        <v>297.32483725004136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5.85</v>
      </c>
      <c r="DO6" s="12">
        <f>IF('Données projet'!$A$166&gt;35,DO5+DN6-DW5,IF(A6&lt;'Données projet'!$A$166,$DL$205^A6,IF(A6='Données projet'!$A$166,'Données projet'!$B$166,DO5+DN6-DW5)))</f>
        <v>2.0428095489444726</v>
      </c>
      <c r="DP6" s="17">
        <f>DO6*VLOOKUP('Données projet'!$B$14,Paramètres!$A$1:$I$89,3,0)*VLOOKUP('Données projet'!$B$14,Paramètres!$A$1:$I$89,5,0)</f>
        <v>1.5933914481766887</v>
      </c>
      <c r="DQ6" s="13">
        <f t="shared" si="43"/>
        <v>0.69554336150668106</v>
      </c>
      <c r="DR6" s="20">
        <f t="shared" si="16"/>
        <v>3.9865614601985349</v>
      </c>
      <c r="DS6" s="59">
        <f t="shared" si="17"/>
        <v>177.34158203008343</v>
      </c>
      <c r="DT6" s="59">
        <f ca="1">AVERAGE(OFFSET($DS$3,0,0,'Données projet'!$E$14+1,1))-AVERAGE(OFFSET($H$3,0,0,'Données projet'!$E$14+1,1))</f>
        <v>381.55743422692029</v>
      </c>
      <c r="DU6" s="59">
        <f t="shared" si="44"/>
        <v>360.34132229290537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2.8</v>
      </c>
      <c r="EJ6" s="12">
        <f>IF('Données projet'!$A$192&gt;35,EJ5+EI6-ER5,IF(A6&lt;'Données projet'!$A$192,$EG$205^A6,IF(A6='Données projet'!$A$192,'Données projet'!$B$192,EJ5+EI6-ER5)))</f>
        <v>1.8290610607238502</v>
      </c>
      <c r="EK6" s="17">
        <f>EJ6*VLOOKUP('Données projet'!$B$15,Paramètres!$A$1:$I$89,3,0)*VLOOKUP('Données projet'!$B$15,Paramètres!$A$1:$I$89,5,0)</f>
        <v>1.5693343901010637</v>
      </c>
      <c r="EL6" s="13">
        <f t="shared" si="45"/>
        <v>0.68625618797666377</v>
      </c>
      <c r="EM6" s="20">
        <f t="shared" si="19"/>
        <v>3.9284869234853752</v>
      </c>
      <c r="EN6" s="59">
        <f t="shared" si="20"/>
        <v>177.28350749337025</v>
      </c>
      <c r="EO6" s="59">
        <f ca="1">AVERAGE(OFFSET($EN$3,0,0,'Données projet'!$E$15+1,1))-AVERAGE(OFFSET($H$3,0,0,'Données projet'!$E$15+1,1))</f>
        <v>569.97793593332699</v>
      </c>
      <c r="EP6" s="59">
        <f t="shared" si="46"/>
        <v>331.25104323342907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1.6</v>
      </c>
      <c r="FE6" s="12">
        <f>IF('Données projet'!$A$218&gt;35,FE5+FD6-FM5,IF(A6&lt;'Données projet'!$A$218,$FB$205^A6,IF(A6='Données projet'!$A$218,'Données projet'!$B$218,FE5+FD6-FM5)))</f>
        <v>1.6817928305074288</v>
      </c>
      <c r="FF6" s="17">
        <f>FE6*VLOOKUP('Données projet'!$B$16,Paramètres!$A$1:$I$89,3,0)*VLOOKUP('Données projet'!$B$16,Paramètres!$A$1:$I$89,5,0)</f>
        <v>1.3642703441076263</v>
      </c>
      <c r="FG6" s="13">
        <f t="shared" si="47"/>
        <v>0.60638729379557688</v>
      </c>
      <c r="FH6" s="20">
        <f t="shared" si="22"/>
        <v>3.4322287193480787</v>
      </c>
      <c r="FI6" s="59">
        <f t="shared" si="23"/>
        <v>176.78724928923296</v>
      </c>
      <c r="FJ6" s="59">
        <f ca="1">AVERAGE(OFFSET($FI$3,0,0,'Données projet'!$E$16+1,1))-AVERAGE(OFFSET($H$3,0,0,'Données projet'!$E$16+1,1))</f>
        <v>458.72067631594132</v>
      </c>
      <c r="FK6" s="59">
        <f t="shared" si="48"/>
        <v>264.165337354597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6">
        <f t="shared" si="1"/>
        <v>183.33333333333334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2.3916769996961063</v>
      </c>
      <c r="P7" s="13">
        <f t="shared" si="33"/>
        <v>0.9958034297612971</v>
      </c>
      <c r="Q7" s="20">
        <f t="shared" si="2"/>
        <v>5.8998617479716442</v>
      </c>
      <c r="R7" s="59">
        <f t="shared" si="0"/>
        <v>181.98598381214859</v>
      </c>
      <c r="S7" s="59">
        <f ca="1">AVERAGE(OFFSET($R$3,0,0,'Données projet'!$E$9+1,1))-AVERAGE(OFFSET($H$3,0,0,'Données projet'!$E$9+1,1))</f>
        <v>520.95202773768222</v>
      </c>
      <c r="T7" s="59">
        <f t="shared" si="34"/>
        <v>325.72635759450861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</v>
      </c>
      <c r="AI7" s="13">
        <f>IF('Données projet'!$A$62&gt;35,AI6+AH7-AQ6,IF(A7&lt;'Données projet'!$A$62,$AF$205^A7,IF(A7='Données projet'!$A$62,'Données projet'!$B$62,AI6+AH7-AQ6)))</f>
        <v>5.3756368340901108</v>
      </c>
      <c r="AJ7" s="13">
        <f>AI7*VLOOKUP('Données projet'!$B$10,Paramètres!$A$1:$I$89,3,0)*VLOOKUP('Données projet'!$B$10,Paramètres!$A$1:$I$89,5,0)</f>
        <v>5.1154560113201493</v>
      </c>
      <c r="AK7" s="13">
        <f t="shared" si="35"/>
        <v>1.9494956948617177</v>
      </c>
      <c r="AL7" s="20">
        <f t="shared" si="4"/>
        <v>12.304790888266751</v>
      </c>
      <c r="AM7" s="59">
        <f t="shared" si="5"/>
        <v>188.3909129524437</v>
      </c>
      <c r="AN7" s="59">
        <f ca="1">AVERAGE(OFFSET($AM$3,0,0,'Données projet'!$E$10+1,1))-AVERAGE(OFFSET($H$3,0,0,'Données projet'!$E$10+1,1))</f>
        <v>480.2304577348516</v>
      </c>
      <c r="AO7" s="59">
        <f t="shared" si="36"/>
        <v>488.3750281502389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2.4666666666666668</v>
      </c>
      <c r="BD7" s="12">
        <f>IF('Données projet'!$A$88&gt;35,BD6+BC7-BL6,IF(A7&lt;'Données projet'!$A$88,$BA$205^A7,IF(A7='Données projet'!$A$88,'Données projet'!$B$88,BD6+BC7-BL6)))</f>
        <v>2.6193113595857573</v>
      </c>
      <c r="BE7" s="13">
        <f>BD7*VLOOKUP('Données projet'!$B$11,Paramètres!$A$1:$I$89,3,0)*VLOOKUP('Données projet'!$B$11,Paramètres!$A$1:$I$89,5,0)</f>
        <v>2.5333979469913448</v>
      </c>
      <c r="BF7" s="13">
        <f t="shared" si="37"/>
        <v>1.0477662418158591</v>
      </c>
      <c r="BG7" s="20">
        <f t="shared" si="7"/>
        <v>6.2371942955058799</v>
      </c>
      <c r="BH7" s="59">
        <f t="shared" si="8"/>
        <v>182.32331635968282</v>
      </c>
      <c r="BI7" s="59">
        <f ca="1">AVERAGE(OFFSET($BH$3,0,0,'Données projet'!$E$11+1,1))-AVERAGE(OFFSET($H$3,0,0,'Données projet'!$E$11+1,1))</f>
        <v>379.62749807313804</v>
      </c>
      <c r="BJ7" s="59">
        <f t="shared" si="38"/>
        <v>365.4172319777357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2.5834271228675387</v>
      </c>
      <c r="CA7" s="13">
        <f t="shared" si="39"/>
        <v>1.066028069701316</v>
      </c>
      <c r="CB7" s="20">
        <f t="shared" si="10"/>
        <v>6.3561344603907548</v>
      </c>
      <c r="CC7" s="59">
        <f t="shared" si="11"/>
        <v>182.44225652456771</v>
      </c>
      <c r="CD7" s="59">
        <f ca="1">AVERAGE(OFFSET($CC$3,0,0,'Données projet'!$E$12+1,1))-AVERAGE(OFFSET($H$3,0,0,'Données projet'!$E$12+1,1))</f>
        <v>429.30603040255431</v>
      </c>
      <c r="CE7" s="59">
        <f t="shared" si="40"/>
        <v>412.18613903804726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3.65</v>
      </c>
      <c r="CT7" s="12">
        <f>IF('Données projet'!$A$140&gt;35,CT6+CS7-DB6,IF(A7&lt;'Données projet'!$A$140,$CQ$205^A7,IF(A7='Données projet'!$A$140,'Données projet'!$B$140,CT6+CS7-DB6)))</f>
        <v>2.3586558182407358</v>
      </c>
      <c r="CU7" s="17">
        <f>CT7*VLOOKUP('Données projet'!$B$13,Paramètres!$A$1:$I$89,3,0)*VLOOKUP('Données projet'!$B$13,Paramètres!$A$1:$I$89,5,0)</f>
        <v>2.1341117843442179</v>
      </c>
      <c r="CV7" s="13">
        <f t="shared" si="41"/>
        <v>0.90042667189585779</v>
      </c>
      <c r="CW7" s="20">
        <f t="shared" si="13"/>
        <v>5.2851544779514645</v>
      </c>
      <c r="CX7" s="59">
        <f t="shared" si="14"/>
        <v>181.37127654212841</v>
      </c>
      <c r="CY7" s="59">
        <f ca="1">AVERAGE(OFFSET($CX$3,0,0,'Données projet'!$E$13+1,1))-AVERAGE(OFFSET($H$3,0,0,'Données projet'!$E$13+1,1))</f>
        <v>472.96224519385396</v>
      </c>
      <c r="CZ7" s="59">
        <f t="shared" si="42"/>
        <v>297.32483725004136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5.85</v>
      </c>
      <c r="DO7" s="12">
        <f>IF('Données projet'!$A$166&gt;35,DO6+DN7-DW6,IF(A7&lt;'Données projet'!$A$166,$DL$205^A7,IF(A7='Données projet'!$A$166,'Données projet'!$B$166,DO6+DN7-DW6)))</f>
        <v>2.5920129819855133</v>
      </c>
      <c r="DP7" s="17">
        <f>DO7*VLOOKUP('Données projet'!$B$14,Paramètres!$A$1:$I$89,3,0)*VLOOKUP('Données projet'!$B$14,Paramètres!$A$1:$I$89,5,0)</f>
        <v>2.0217701259487004</v>
      </c>
      <c r="DQ7" s="13">
        <f t="shared" si="43"/>
        <v>0.85841374167501538</v>
      </c>
      <c r="DR7" s="20">
        <f t="shared" si="16"/>
        <v>5.0163202361113051</v>
      </c>
      <c r="DS7" s="59">
        <f t="shared" si="17"/>
        <v>181.10244230028826</v>
      </c>
      <c r="DT7" s="59">
        <f ca="1">AVERAGE(OFFSET($DS$3,0,0,'Données projet'!$E$14+1,1))-AVERAGE(OFFSET($H$3,0,0,'Données projet'!$E$14+1,1))</f>
        <v>381.55743422692029</v>
      </c>
      <c r="DU7" s="59">
        <f t="shared" si="44"/>
        <v>360.34132229290537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2.8</v>
      </c>
      <c r="EJ7" s="12">
        <f>IF('Données projet'!$A$192&gt;35,EJ6+EI7-ER6,IF(A7&lt;'Données projet'!$A$192,$EG$205^A7,IF(A7='Données projet'!$A$192,'Données projet'!$B$192,EJ6+EI7-ER6)))</f>
        <v>2.2368538294402907</v>
      </c>
      <c r="EK7" s="17">
        <f>EJ7*VLOOKUP('Données projet'!$B$15,Paramètres!$A$1:$I$89,3,0)*VLOOKUP('Données projet'!$B$15,Paramètres!$A$1:$I$89,5,0)</f>
        <v>1.9192205856597695</v>
      </c>
      <c r="EL7" s="13">
        <f t="shared" si="45"/>
        <v>0.8198251186449117</v>
      </c>
      <c r="EM7" s="20">
        <f t="shared" si="19"/>
        <v>4.770504601663986</v>
      </c>
      <c r="EN7" s="59">
        <f t="shared" si="20"/>
        <v>180.85662666584093</v>
      </c>
      <c r="EO7" s="59">
        <f ca="1">AVERAGE(OFFSET($EN$3,0,0,'Données projet'!$E$15+1,1))-AVERAGE(OFFSET($H$3,0,0,'Données projet'!$E$15+1,1))</f>
        <v>569.97793593332699</v>
      </c>
      <c r="EP7" s="59">
        <f t="shared" si="46"/>
        <v>331.25104323342907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1.6</v>
      </c>
      <c r="FE7" s="12">
        <f>IF('Données projet'!$A$218&gt;35,FE6+FD7-FM6,IF(A7&lt;'Données projet'!$A$218,$FB$205^A7,IF(A7='Données projet'!$A$218,'Données projet'!$B$218,FE6+FD7-FM6)))</f>
        <v>1.9999999999999996</v>
      </c>
      <c r="FF7" s="17">
        <f>FE7*VLOOKUP('Données projet'!$B$16,Paramètres!$A$1:$I$89,3,0)*VLOOKUP('Données projet'!$B$16,Paramètres!$A$1:$I$89,5,0)</f>
        <v>1.6223999999999998</v>
      </c>
      <c r="FG7" s="13">
        <f t="shared" si="47"/>
        <v>0.7067203851220617</v>
      </c>
      <c r="FH7" s="20">
        <f t="shared" si="22"/>
        <v>4.056551337420923</v>
      </c>
      <c r="FI7" s="59">
        <f t="shared" si="23"/>
        <v>180.14267340159788</v>
      </c>
      <c r="FJ7" s="59">
        <f ca="1">AVERAGE(OFFSET($FI$3,0,0,'Données projet'!$E$16+1,1))-AVERAGE(OFFSET($H$3,0,0,'Données projet'!$E$16+1,1))</f>
        <v>458.72067631594132</v>
      </c>
      <c r="FK7" s="59">
        <f t="shared" si="48"/>
        <v>264.165337354597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6">
        <f t="shared" si="1"/>
        <v>183.33333333333334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2.9639349646914495</v>
      </c>
      <c r="P8" s="13">
        <f t="shared" si="33"/>
        <v>1.2036361467970902</v>
      </c>
      <c r="Q8" s="20">
        <f t="shared" si="2"/>
        <v>7.2585196858425398</v>
      </c>
      <c r="R8" s="59">
        <f t="shared" si="0"/>
        <v>186.04956756228989</v>
      </c>
      <c r="S8" s="59">
        <f ca="1">AVERAGE(OFFSET($R$3,0,0,'Données projet'!$E$9+1,1))-AVERAGE(OFFSET($H$3,0,0,'Données projet'!$E$9+1,1))</f>
        <v>520.95202773768222</v>
      </c>
      <c r="T8" s="59">
        <f t="shared" si="34"/>
        <v>325.72635759450861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</v>
      </c>
      <c r="AI8" s="13">
        <f>IF('Données projet'!$A$62&gt;35,AI7+AH8-AQ7,IF(A8&lt;'Données projet'!$A$62,$AF$205^A8,IF(A8='Données projet'!$A$62,'Données projet'!$B$62,AI7+AH8-AQ7)))</f>
        <v>8.1853527718724486</v>
      </c>
      <c r="AJ8" s="13">
        <f>AI8*VLOOKUP('Données projet'!$B$10,Paramètres!$A$1:$I$89,3,0)*VLOOKUP('Données projet'!$B$10,Paramètres!$A$1:$I$89,5,0)</f>
        <v>7.789181697713822</v>
      </c>
      <c r="AK8" s="13">
        <f t="shared" si="35"/>
        <v>2.8266644048319418</v>
      </c>
      <c r="AL8" s="20">
        <f t="shared" si="4"/>
        <v>18.489265295267202</v>
      </c>
      <c r="AM8" s="59">
        <f t="shared" si="5"/>
        <v>197.28031317171457</v>
      </c>
      <c r="AN8" s="59">
        <f ca="1">AVERAGE(OFFSET($AM$3,0,0,'Données projet'!$E$10+1,1))-AVERAGE(OFFSET($H$3,0,0,'Données projet'!$E$10+1,1))</f>
        <v>480.2304577348516</v>
      </c>
      <c r="AO8" s="59">
        <f t="shared" si="36"/>
        <v>488.3750281502389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2.4666666666666668</v>
      </c>
      <c r="BD8" s="12">
        <f>IF('Données projet'!$A$88&gt;35,BD7+BC8-BL7,IF(A8&lt;'Données projet'!$A$88,$BA$205^A8,IF(A8='Données projet'!$A$88,'Données projet'!$B$88,BD7+BC8-BL7)))</f>
        <v>3.332221851645953</v>
      </c>
      <c r="BE8" s="13">
        <f>BD8*VLOOKUP('Données projet'!$B$11,Paramètres!$A$1:$I$89,3,0)*VLOOKUP('Données projet'!$B$11,Paramètres!$A$1:$I$89,5,0)</f>
        <v>3.2229249749119662</v>
      </c>
      <c r="BF8" s="13">
        <f t="shared" si="37"/>
        <v>1.2961102284861215</v>
      </c>
      <c r="BG8" s="20">
        <f t="shared" si="7"/>
        <v>7.8706529792516697</v>
      </c>
      <c r="BH8" s="59">
        <f t="shared" si="8"/>
        <v>186.66170085569902</v>
      </c>
      <c r="BI8" s="59">
        <f ca="1">AVERAGE(OFFSET($BH$3,0,0,'Données projet'!$E$11+1,1))-AVERAGE(OFFSET($H$3,0,0,'Données projet'!$E$11+1,1))</f>
        <v>379.62749807313804</v>
      </c>
      <c r="BJ8" s="59">
        <f t="shared" si="38"/>
        <v>365.4172319777357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3.467939999480961</v>
      </c>
      <c r="CA8" s="13">
        <f t="shared" si="39"/>
        <v>1.382799801337496</v>
      </c>
      <c r="CB8" s="20">
        <f t="shared" si="10"/>
        <v>8.4483718197588118</v>
      </c>
      <c r="CC8" s="59">
        <f t="shared" si="11"/>
        <v>187.23941969620617</v>
      </c>
      <c r="CD8" s="59">
        <f ca="1">AVERAGE(OFFSET($CC$3,0,0,'Données projet'!$E$12+1,1))-AVERAGE(OFFSET($H$3,0,0,'Données projet'!$E$12+1,1))</f>
        <v>429.30603040255431</v>
      </c>
      <c r="CE8" s="59">
        <f t="shared" si="40"/>
        <v>412.18613903804726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3.65</v>
      </c>
      <c r="CT8" s="12">
        <f>IF('Données projet'!$A$140&gt;35,CT7+CS8-DB7,IF(A8&lt;'Données projet'!$A$140,$CQ$205^A8,IF(A8='Données projet'!$A$140,'Données projet'!$B$140,CT7+CS8-DB7)))</f>
        <v>2.9230127856917649</v>
      </c>
      <c r="CU8" s="17">
        <f>CT8*VLOOKUP('Données projet'!$B$13,Paramètres!$A$1:$I$89,3,0)*VLOOKUP('Données projet'!$B$13,Paramètres!$A$1:$I$89,5,0)</f>
        <v>2.6447419684939089</v>
      </c>
      <c r="CV8" s="13">
        <f t="shared" si="41"/>
        <v>1.0883534414958294</v>
      </c>
      <c r="CW8" s="20">
        <f t="shared" si="13"/>
        <v>6.5018078390654601</v>
      </c>
      <c r="CX8" s="59">
        <f t="shared" si="14"/>
        <v>185.29285571551281</v>
      </c>
      <c r="CY8" s="59">
        <f ca="1">AVERAGE(OFFSET($CX$3,0,0,'Données projet'!$E$13+1,1))-AVERAGE(OFFSET($H$3,0,0,'Données projet'!$E$13+1,1))</f>
        <v>472.96224519385396</v>
      </c>
      <c r="CZ8" s="59">
        <f t="shared" si="42"/>
        <v>297.32483725004136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5.85</v>
      </c>
      <c r="DO8" s="12">
        <f>IF('Données projet'!$A$166&gt;35,DO7+DN8-DW7,IF(A8&lt;'Données projet'!$A$166,$DL$205^A8,IF(A8='Données projet'!$A$166,'Données projet'!$B$166,DO7+DN8-DW7)))</f>
        <v>3.2888681679860574</v>
      </c>
      <c r="DP8" s="17">
        <f>DO8*VLOOKUP('Données projet'!$B$14,Paramètres!$A$1:$I$89,3,0)*VLOOKUP('Données projet'!$B$14,Paramètres!$A$1:$I$89,5,0)</f>
        <v>2.5653171710291249</v>
      </c>
      <c r="DQ8" s="13">
        <f t="shared" si="43"/>
        <v>1.0594223058937526</v>
      </c>
      <c r="DR8" s="20">
        <f t="shared" si="16"/>
        <v>6.3130879223073455</v>
      </c>
      <c r="DS8" s="59">
        <f t="shared" si="17"/>
        <v>185.1041357987547</v>
      </c>
      <c r="DT8" s="59">
        <f ca="1">AVERAGE(OFFSET($DS$3,0,0,'Données projet'!$E$14+1,1))-AVERAGE(OFFSET($H$3,0,0,'Données projet'!$E$14+1,1))</f>
        <v>381.55743422692029</v>
      </c>
      <c r="DU8" s="59">
        <f t="shared" si="44"/>
        <v>360.34132229290537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2.8</v>
      </c>
      <c r="EJ8" s="12">
        <f>IF('Données projet'!$A$192&gt;35,EJ7+EI8-ER7,IF(A8&lt;'Données projet'!$A$192,$EG$205^A8,IF(A8='Données projet'!$A$192,'Données projet'!$B$192,EJ7+EI8-ER7)))</f>
        <v>2.735564799734763</v>
      </c>
      <c r="EK8" s="17">
        <f>EJ8*VLOOKUP('Données projet'!$B$15,Paramètres!$A$1:$I$89,3,0)*VLOOKUP('Données projet'!$B$15,Paramètres!$A$1:$I$89,5,0)</f>
        <v>2.3471145981724271</v>
      </c>
      <c r="EL8" s="13">
        <f t="shared" si="45"/>
        <v>0.97939113254888255</v>
      </c>
      <c r="EM8" s="20">
        <f t="shared" si="19"/>
        <v>5.7936641476729482</v>
      </c>
      <c r="EN8" s="59">
        <f t="shared" si="20"/>
        <v>184.58471202412031</v>
      </c>
      <c r="EO8" s="59">
        <f ca="1">AVERAGE(OFFSET($EN$3,0,0,'Données projet'!$E$15+1,1))-AVERAGE(OFFSET($H$3,0,0,'Données projet'!$E$15+1,1))</f>
        <v>569.97793593332699</v>
      </c>
      <c r="EP8" s="59">
        <f t="shared" si="46"/>
        <v>331.25104323342907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1.6</v>
      </c>
      <c r="FE8" s="12">
        <f>IF('Données projet'!$A$218&gt;35,FE7+FD8-FM7,IF(A8&lt;'Données projet'!$A$218,$FB$205^A8,IF(A8='Données projet'!$A$218,'Données projet'!$B$218,FE7+FD8-FM7)))</f>
        <v>2.3784142300054416</v>
      </c>
      <c r="FF8" s="17">
        <f>FE8*VLOOKUP('Données projet'!$B$16,Paramètres!$A$1:$I$89,3,0)*VLOOKUP('Données projet'!$B$16,Paramètres!$A$1:$I$89,5,0)</f>
        <v>1.9293696233804143</v>
      </c>
      <c r="FG8" s="13">
        <f t="shared" si="47"/>
        <v>0.82365463105407566</v>
      </c>
      <c r="FH8" s="20">
        <f t="shared" si="22"/>
        <v>4.7948505764734026</v>
      </c>
      <c r="FI8" s="59">
        <f t="shared" si="23"/>
        <v>183.58589845292076</v>
      </c>
      <c r="FJ8" s="59">
        <f ca="1">AVERAGE(OFFSET($FI$3,0,0,'Données projet'!$E$16+1,1))-AVERAGE(OFFSET($H$3,0,0,'Données projet'!$E$16+1,1))</f>
        <v>458.72067631594132</v>
      </c>
      <c r="FK8" s="59">
        <f t="shared" si="48"/>
        <v>264.165337354597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6">
        <f t="shared" si="1"/>
        <v>183.33333333333334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3.6731174301700205</v>
      </c>
      <c r="P9" s="13">
        <f t="shared" si="33"/>
        <v>1.4548453345092642</v>
      </c>
      <c r="Q9" s="20">
        <f t="shared" si="2"/>
        <v>8.9312018151497536</v>
      </c>
      <c r="R9" s="59">
        <f t="shared" si="0"/>
        <v>190.40145391140874</v>
      </c>
      <c r="S9" s="59">
        <f ca="1">AVERAGE(OFFSET($R$3,0,0,'Données projet'!$E$9+1,1))-AVERAGE(OFFSET($H$3,0,0,'Données projet'!$E$9+1,1))</f>
        <v>520.95202773768222</v>
      </c>
      <c r="T9" s="59">
        <f t="shared" si="34"/>
        <v>325.72635759450861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</v>
      </c>
      <c r="AI9" s="13">
        <f>IF('Données projet'!$A$62&gt;35,AI8+AH9-AQ8,IF(A9&lt;'Données projet'!$A$62,$AF$205^A9,IF(A9='Données projet'!$A$62,'Données projet'!$B$62,AI8+AH9-AQ8)))</f>
        <v>12.463639577568397</v>
      </c>
      <c r="AJ9" s="13">
        <f>AI9*VLOOKUP('Données projet'!$B$10,Paramètres!$A$1:$I$89,3,0)*VLOOKUP('Données projet'!$B$10,Paramètres!$A$1:$I$89,5,0)</f>
        <v>11.860399422014087</v>
      </c>
      <c r="AK9" s="13">
        <f t="shared" si="35"/>
        <v>4.0985120811516644</v>
      </c>
      <c r="AL9" s="20">
        <f t="shared" si="4"/>
        <v>27.795104201347016</v>
      </c>
      <c r="AM9" s="59">
        <f t="shared" si="5"/>
        <v>209.26535629760599</v>
      </c>
      <c r="AN9" s="59">
        <f ca="1">AVERAGE(OFFSET($AM$3,0,0,'Données projet'!$E$10+1,1))-AVERAGE(OFFSET($H$3,0,0,'Données projet'!$E$10+1,1))</f>
        <v>480.2304577348516</v>
      </c>
      <c r="AO9" s="59">
        <f t="shared" si="36"/>
        <v>488.3750281502389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2.4666666666666668</v>
      </c>
      <c r="BD9" s="12">
        <f>IF('Données projet'!$A$88&gt;35,BD8+BC9-BL8,IF(A9&lt;'Données projet'!$A$88,$BA$205^A9,IF(A9='Données projet'!$A$88,'Données projet'!$B$88,BD8+BC9-BL8)))</f>
        <v>4.2391685997738069</v>
      </c>
      <c r="BE9" s="13">
        <f>BD9*VLOOKUP('Données projet'!$B$11,Paramètres!$A$1:$I$89,3,0)*VLOOKUP('Données projet'!$B$11,Paramètres!$A$1:$I$89,5,0)</f>
        <v>4.1001238697012257</v>
      </c>
      <c r="BF9" s="13">
        <f t="shared" si="37"/>
        <v>1.6033172833235658</v>
      </c>
      <c r="BG9" s="20">
        <f t="shared" si="7"/>
        <v>9.9334933415181794</v>
      </c>
      <c r="BH9" s="59">
        <f t="shared" si="8"/>
        <v>191.40374543777716</v>
      </c>
      <c r="BI9" s="59">
        <f ca="1">AVERAGE(OFFSET($BH$3,0,0,'Données projet'!$E$11+1,1))-AVERAGE(OFFSET($H$3,0,0,'Données projet'!$E$11+1,1))</f>
        <v>379.62749807313804</v>
      </c>
      <c r="BJ9" s="59">
        <f t="shared" si="38"/>
        <v>365.4172319777357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4.6552920860607747</v>
      </c>
      <c r="CA9" s="13">
        <f t="shared" si="39"/>
        <v>1.7937006960002178</v>
      </c>
      <c r="CB9" s="20">
        <f t="shared" si="10"/>
        <v>11.231995762089561</v>
      </c>
      <c r="CC9" s="59">
        <f t="shared" si="11"/>
        <v>192.70224785834853</v>
      </c>
      <c r="CD9" s="59">
        <f ca="1">AVERAGE(OFFSET($CC$3,0,0,'Données projet'!$E$12+1,1))-AVERAGE(OFFSET($H$3,0,0,'Données projet'!$E$12+1,1))</f>
        <v>429.30603040255431</v>
      </c>
      <c r="CE9" s="59">
        <f t="shared" si="40"/>
        <v>412.18613903804726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3.65</v>
      </c>
      <c r="CT9" s="12">
        <f>IF('Données projet'!$A$140&gt;35,CT8+CS9-DB8,IF(A9&lt;'Données projet'!$A$140,$CQ$205^A9,IF(A9='Données projet'!$A$140,'Données projet'!$B$140,CT8+CS9-DB8)))</f>
        <v>3.6224037772879885</v>
      </c>
      <c r="CU9" s="17">
        <f>CT9*VLOOKUP('Données projet'!$B$13,Paramètres!$A$1:$I$89,3,0)*VLOOKUP('Données projet'!$B$13,Paramètres!$A$1:$I$89,5,0)</f>
        <v>3.2775509376901719</v>
      </c>
      <c r="CV9" s="13">
        <f t="shared" si="41"/>
        <v>1.315502139804245</v>
      </c>
      <c r="CW9" s="20">
        <f t="shared" si="13"/>
        <v>7.9995674433027766</v>
      </c>
      <c r="CX9" s="59">
        <f t="shared" si="14"/>
        <v>189.46981953956174</v>
      </c>
      <c r="CY9" s="59">
        <f ca="1">AVERAGE(OFFSET($CX$3,0,0,'Données projet'!$E$13+1,1))-AVERAGE(OFFSET($H$3,0,0,'Données projet'!$E$13+1,1))</f>
        <v>472.96224519385396</v>
      </c>
      <c r="CZ9" s="59">
        <f t="shared" si="42"/>
        <v>297.32483725004136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5.85</v>
      </c>
      <c r="DO9" s="12">
        <f>IF('Données projet'!$A$166&gt;35,DO8+DN9-DW8,IF(A9&lt;'Données projet'!$A$166,$DL$205^A9,IF(A9='Données projet'!$A$166,'Données projet'!$B$166,DO8+DN9-DW8)))</f>
        <v>4.1730708532587206</v>
      </c>
      <c r="DP9" s="17">
        <f>DO9*VLOOKUP('Données projet'!$B$14,Paramètres!$A$1:$I$89,3,0)*VLOOKUP('Données projet'!$B$14,Paramètres!$A$1:$I$89,5,0)</f>
        <v>3.2549952655418024</v>
      </c>
      <c r="DQ9" s="13">
        <f t="shared" si="43"/>
        <v>1.3074995980786071</v>
      </c>
      <c r="DR9" s="20">
        <f t="shared" si="16"/>
        <v>7.9463452208055463</v>
      </c>
      <c r="DS9" s="59">
        <f t="shared" si="17"/>
        <v>189.41659731706451</v>
      </c>
      <c r="DT9" s="59">
        <f ca="1">AVERAGE(OFFSET($DS$3,0,0,'Données projet'!$E$14+1,1))-AVERAGE(OFFSET($H$3,0,0,'Données projet'!$E$14+1,1))</f>
        <v>381.55743422692029</v>
      </c>
      <c r="DU9" s="59">
        <f t="shared" si="44"/>
        <v>360.34132229290537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2.8</v>
      </c>
      <c r="EJ9" s="12">
        <f>IF('Données projet'!$A$192&gt;35,EJ8+EI9-ER8,IF(A9&lt;'Données projet'!$A$192,$EG$205^A9,IF(A9='Données projet'!$A$192,'Données projet'!$B$192,EJ8+EI9-ER8)))</f>
        <v>3.3454643638562565</v>
      </c>
      <c r="EK9" s="17">
        <f>EJ9*VLOOKUP('Données projet'!$B$15,Paramètres!$A$1:$I$89,3,0)*VLOOKUP('Données projet'!$B$15,Paramètres!$A$1:$I$89,5,0)</f>
        <v>2.8704084241886685</v>
      </c>
      <c r="EL9" s="13">
        <f t="shared" si="45"/>
        <v>1.170014151433729</v>
      </c>
      <c r="EM9" s="20">
        <f t="shared" si="19"/>
        <v>7.0370693192090075</v>
      </c>
      <c r="EN9" s="59">
        <f t="shared" si="20"/>
        <v>188.50732141546797</v>
      </c>
      <c r="EO9" s="59">
        <f ca="1">AVERAGE(OFFSET($EN$3,0,0,'Données projet'!$E$15+1,1))-AVERAGE(OFFSET($H$3,0,0,'Données projet'!$E$15+1,1))</f>
        <v>569.97793593332699</v>
      </c>
      <c r="EP9" s="59">
        <f t="shared" si="46"/>
        <v>331.25104323342907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1.6</v>
      </c>
      <c r="FE9" s="12">
        <f>IF('Données projet'!$A$218&gt;35,FE8+FD9-FM8,IF(A9&lt;'Données projet'!$A$218,$FB$205^A9,IF(A9='Données projet'!$A$218,'Données projet'!$B$218,FE8+FD9-FM8)))</f>
        <v>2.8284271247461894</v>
      </c>
      <c r="FF9" s="17">
        <f>FE9*VLOOKUP('Données projet'!$B$16,Paramètres!$A$1:$I$89,3,0)*VLOOKUP('Données projet'!$B$16,Paramètres!$A$1:$I$89,5,0)</f>
        <v>2.2944200835941091</v>
      </c>
      <c r="FG9" s="13">
        <f t="shared" si="47"/>
        <v>0.95993686546858847</v>
      </c>
      <c r="FH9" s="20">
        <f t="shared" si="22"/>
        <v>5.6680050196175316</v>
      </c>
      <c r="FI9" s="59">
        <f t="shared" si="23"/>
        <v>187.13825711587651</v>
      </c>
      <c r="FJ9" s="59">
        <f ca="1">AVERAGE(OFFSET($FI$3,0,0,'Données projet'!$E$16+1,1))-AVERAGE(OFFSET($H$3,0,0,'Données projet'!$E$16+1,1))</f>
        <v>458.72067631594132</v>
      </c>
      <c r="FK9" s="59">
        <f t="shared" si="48"/>
        <v>264.165337354597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6">
        <f t="shared" si="1"/>
        <v>183.33333333333334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4.5519864020441929</v>
      </c>
      <c r="P10" s="13">
        <f t="shared" si="33"/>
        <v>1.7584840343783612</v>
      </c>
      <c r="Q10" s="20">
        <f t="shared" si="2"/>
        <v>10.990736010102614</v>
      </c>
      <c r="R10" s="59">
        <f t="shared" si="0"/>
        <v>195.11491694583884</v>
      </c>
      <c r="S10" s="59">
        <f ca="1">AVERAGE(OFFSET($R$3,0,0,'Données projet'!$E$9+1,1))-AVERAGE(OFFSET($H$3,0,0,'Données projet'!$E$9+1,1))</f>
        <v>520.95202773768222</v>
      </c>
      <c r="T10" s="59">
        <f t="shared" si="34"/>
        <v>325.72635759450861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</v>
      </c>
      <c r="AI10" s="13">
        <f>IF('Données projet'!$A$62&gt;35,AI9+AH10-AQ9,IF(A10&lt;'Données projet'!$A$62,$AF$205^A10,IF(A10='Données projet'!$A$62,'Données projet'!$B$62,AI9+AH10-AQ9)))</f>
        <v>18.978083883364974</v>
      </c>
      <c r="AJ10" s="13">
        <f>AI10*VLOOKUP('Données projet'!$B$10,Paramètres!$A$1:$I$89,3,0)*VLOOKUP('Données projet'!$B$10,Paramètres!$A$1:$I$89,5,0)</f>
        <v>18.059544623410108</v>
      </c>
      <c r="AK10" s="13">
        <f t="shared" si="35"/>
        <v>5.942623132279782</v>
      </c>
      <c r="AL10" s="20">
        <f t="shared" si="4"/>
        <v>41.80377550782655</v>
      </c>
      <c r="AM10" s="59">
        <f t="shared" si="5"/>
        <v>225.92795644356278</v>
      </c>
      <c r="AN10" s="59">
        <f ca="1">AVERAGE(OFFSET($AM$3,0,0,'Données projet'!$E$10+1,1))-AVERAGE(OFFSET($H$3,0,0,'Données projet'!$E$10+1,1))</f>
        <v>480.2304577348516</v>
      </c>
      <c r="AO10" s="59">
        <f t="shared" si="36"/>
        <v>488.3750281502389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2.4666666666666668</v>
      </c>
      <c r="BD10" s="12">
        <f>IF('Données projet'!$A$88&gt;35,BD9+BC10-BL9,IF(A10&lt;'Données projet'!$A$88,$BA$205^A10,IF(A10='Données projet'!$A$88,'Données projet'!$B$88,BD9+BC10-BL9)))</f>
        <v>5.3929633792034757</v>
      </c>
      <c r="BE10" s="13">
        <f>BD10*VLOOKUP('Données projet'!$B$11,Paramètres!$A$1:$I$89,3,0)*VLOOKUP('Données projet'!$B$11,Paramètres!$A$1:$I$89,5,0)</f>
        <v>5.2160741803656014</v>
      </c>
      <c r="BF10" s="13">
        <f t="shared" si="37"/>
        <v>1.9833392673758889</v>
      </c>
      <c r="BG10" s="20">
        <f t="shared" si="7"/>
        <v>12.538978421483094</v>
      </c>
      <c r="BH10" s="59">
        <f t="shared" si="8"/>
        <v>196.66315935721934</v>
      </c>
      <c r="BI10" s="59">
        <f ca="1">AVERAGE(OFFSET($BH$3,0,0,'Données projet'!$E$11+1,1))-AVERAGE(OFFSET($H$3,0,0,'Données projet'!$E$11+1,1))</f>
        <v>379.62749807313804</v>
      </c>
      <c r="BJ10" s="59">
        <f t="shared" si="38"/>
        <v>365.4172319777357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6.2491693656129108</v>
      </c>
      <c r="CA10" s="13">
        <f t="shared" si="39"/>
        <v>2.326701366112224</v>
      </c>
      <c r="CB10" s="20">
        <f t="shared" si="10"/>
        <v>14.936308191087944</v>
      </c>
      <c r="CC10" s="59">
        <f t="shared" si="11"/>
        <v>199.06048912682417</v>
      </c>
      <c r="CD10" s="59">
        <f ca="1">AVERAGE(OFFSET($CC$3,0,0,'Données projet'!$E$12+1,1))-AVERAGE(OFFSET($H$3,0,0,'Données projet'!$E$12+1,1))</f>
        <v>429.30603040255431</v>
      </c>
      <c r="CE10" s="59">
        <f t="shared" si="40"/>
        <v>412.18613903804726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3.65</v>
      </c>
      <c r="CT10" s="12">
        <f>IF('Données projet'!$A$140&gt;35,CT9+CS10-DB9,IF(A10&lt;'Données projet'!$A$140,$CQ$205^A10,IF(A10='Données projet'!$A$140,'Données projet'!$B$140,CT9+CS10-DB9)))</f>
        <v>4.4891384635544309</v>
      </c>
      <c r="CU10" s="17">
        <f>CT10*VLOOKUP('Données projet'!$B$13,Paramètres!$A$1:$I$89,3,0)*VLOOKUP('Données projet'!$B$13,Paramètres!$A$1:$I$89,5,0)</f>
        <v>4.0617724818240486</v>
      </c>
      <c r="CV10" s="13">
        <f t="shared" si="41"/>
        <v>1.590058719758437</v>
      </c>
      <c r="CW10" s="20">
        <f t="shared" si="13"/>
        <v>9.8436060094228282</v>
      </c>
      <c r="CX10" s="59">
        <f t="shared" si="14"/>
        <v>193.96778694515905</v>
      </c>
      <c r="CY10" s="59">
        <f ca="1">AVERAGE(OFFSET($CX$3,0,0,'Données projet'!$E$13+1,1))-AVERAGE(OFFSET($H$3,0,0,'Données projet'!$E$13+1,1))</f>
        <v>472.96224519385396</v>
      </c>
      <c r="CZ10" s="59">
        <f t="shared" si="42"/>
        <v>297.32483725004136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5.85</v>
      </c>
      <c r="DO10" s="12">
        <f>IF('Données projet'!$A$166&gt;35,DO9+DN10-DW9,IF(A10&lt;'Données projet'!$A$166,$DL$205^A10,IF(A10='Données projet'!$A$166,'Données projet'!$B$166,DO9+DN10-DW9)))</f>
        <v>5.2949888705880443</v>
      </c>
      <c r="DP10" s="17">
        <f>DO10*VLOOKUP('Données projet'!$B$14,Paramètres!$A$1:$I$89,3,0)*VLOOKUP('Données projet'!$B$14,Paramètres!$A$1:$I$89,5,0)</f>
        <v>4.1300913190586748</v>
      </c>
      <c r="DQ10" s="13">
        <f t="shared" si="43"/>
        <v>1.6136673633027767</v>
      </c>
      <c r="DR10" s="20">
        <f t="shared" si="16"/>
        <v>10.003713038446195</v>
      </c>
      <c r="DS10" s="59">
        <f t="shared" si="17"/>
        <v>194.12789397418243</v>
      </c>
      <c r="DT10" s="59">
        <f ca="1">AVERAGE(OFFSET($DS$3,0,0,'Données projet'!$E$14+1,1))-AVERAGE(OFFSET($H$3,0,0,'Données projet'!$E$14+1,1))</f>
        <v>381.55743422692029</v>
      </c>
      <c r="DU10" s="59">
        <f t="shared" si="44"/>
        <v>360.34132229290537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2.8</v>
      </c>
      <c r="EJ10" s="12">
        <f>IF('Données projet'!$A$192&gt;35,EJ9+EI10-ER9,IF(A10&lt;'Données projet'!$A$192,$EG$205^A10,IF(A10='Données projet'!$A$192,'Données projet'!$B$192,EJ9+EI10-ER9)))</f>
        <v>4.091342237960264</v>
      </c>
      <c r="EK10" s="17">
        <f>EJ10*VLOOKUP('Données projet'!$B$15,Paramètres!$A$1:$I$89,3,0)*VLOOKUP('Données projet'!$B$15,Paramètres!$A$1:$I$89,5,0)</f>
        <v>3.510371640169907</v>
      </c>
      <c r="EL10" s="13">
        <f t="shared" si="45"/>
        <v>1.3977389309136552</v>
      </c>
      <c r="EM10" s="20">
        <f t="shared" si="19"/>
        <v>8.5482925779705372</v>
      </c>
      <c r="EN10" s="59">
        <f t="shared" si="20"/>
        <v>192.67247351370676</v>
      </c>
      <c r="EO10" s="59">
        <f ca="1">AVERAGE(OFFSET($EN$3,0,0,'Données projet'!$E$15+1,1))-AVERAGE(OFFSET($H$3,0,0,'Données projet'!$E$15+1,1))</f>
        <v>569.97793593332699</v>
      </c>
      <c r="EP10" s="59">
        <f t="shared" si="46"/>
        <v>331.25104323342907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1.6</v>
      </c>
      <c r="FE10" s="12">
        <f>IF('Données projet'!$A$218&gt;35,FE9+FD10-FM9,IF(A10&lt;'Données projet'!$A$218,$FB$205^A10,IF(A10='Données projet'!$A$218,'Données projet'!$B$218,FE9+FD10-FM9)))</f>
        <v>3.3635856610148567</v>
      </c>
      <c r="FF10" s="17">
        <f>FE10*VLOOKUP('Données projet'!$B$16,Paramètres!$A$1:$I$89,3,0)*VLOOKUP('Données projet'!$B$16,Paramètres!$A$1:$I$89,5,0)</f>
        <v>2.7285406882152516</v>
      </c>
      <c r="FG10" s="13">
        <f t="shared" si="47"/>
        <v>1.1187684145069301</v>
      </c>
      <c r="FH10" s="20">
        <f t="shared" si="22"/>
        <v>6.7007300205744658</v>
      </c>
      <c r="FI10" s="59">
        <f t="shared" si="23"/>
        <v>190.8249109563107</v>
      </c>
      <c r="FJ10" s="59">
        <f ca="1">AVERAGE(OFFSET($FI$3,0,0,'Données projet'!$E$16+1,1))-AVERAGE(OFFSET($H$3,0,0,'Données projet'!$E$16+1,1))</f>
        <v>458.72067631594132</v>
      </c>
      <c r="FK10" s="59">
        <f t="shared" si="48"/>
        <v>264.165337354597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6">
        <f t="shared" si="1"/>
        <v>183.33333333333334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5.6411428706857674</v>
      </c>
      <c r="P11" s="13">
        <f t="shared" si="33"/>
        <v>2.125494735292019</v>
      </c>
      <c r="Q11" s="20">
        <f t="shared" si="2"/>
        <v>13.526893830411311</v>
      </c>
      <c r="R11" s="59">
        <f t="shared" si="0"/>
        <v>200.28016669663185</v>
      </c>
      <c r="S11" s="59">
        <f ca="1">AVERAGE(OFFSET($R$3,0,0,'Données projet'!$E$9+1,1))-AVERAGE(OFFSET($H$3,0,0,'Données projet'!$E$9+1,1))</f>
        <v>520.95202773768222</v>
      </c>
      <c r="T11" s="59">
        <f t="shared" si="34"/>
        <v>325.72635759450861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</v>
      </c>
      <c r="AI11" s="13">
        <f>IF('Données projet'!$A$62&gt;35,AI10+AH11-AQ10,IF(A11&lt;'Données projet'!$A$62,$AF$205^A11,IF(A11='Données projet'!$A$62,'Données projet'!$B$62,AI10+AH11-AQ10)))</f>
        <v>28.897471372026349</v>
      </c>
      <c r="AJ11" s="13">
        <f>AI11*VLOOKUP('Données projet'!$B$10,Paramètres!$A$1:$I$89,3,0)*VLOOKUP('Données projet'!$B$10,Paramètres!$A$1:$I$89,5,0)</f>
        <v>27.498833757620275</v>
      </c>
      <c r="AK11" s="13">
        <f t="shared" si="35"/>
        <v>8.6164854447332626</v>
      </c>
      <c r="AL11" s="20">
        <f t="shared" si="4"/>
        <v>62.900847610765744</v>
      </c>
      <c r="AM11" s="59">
        <f t="shared" si="5"/>
        <v>249.65412047698629</v>
      </c>
      <c r="AN11" s="59">
        <f ca="1">AVERAGE(OFFSET($AM$3,0,0,'Données projet'!$E$10+1,1))-AVERAGE(OFFSET($H$3,0,0,'Données projet'!$E$10+1,1))</f>
        <v>480.2304577348516</v>
      </c>
      <c r="AO11" s="59">
        <f t="shared" si="36"/>
        <v>488.3750281502389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2.4666666666666668</v>
      </c>
      <c r="BD11" s="12">
        <f>IF('Données projet'!$A$88&gt;35,BD10+BC11-BL10,IF(A11&lt;'Données projet'!$A$88,$BA$205^A11,IF(A11='Données projet'!$A$88,'Données projet'!$B$88,BD10+BC11-BL10)))</f>
        <v>6.8607919984549888</v>
      </c>
      <c r="BE11" s="13">
        <f>BD11*VLOOKUP('Données projet'!$B$11,Paramètres!$A$1:$I$89,3,0)*VLOOKUP('Données projet'!$B$11,Paramètres!$A$1:$I$89,5,0)</f>
        <v>6.6357580209056657</v>
      </c>
      <c r="BF11" s="13">
        <f t="shared" si="37"/>
        <v>2.4534349441808394</v>
      </c>
      <c r="BG11" s="20">
        <f t="shared" si="7"/>
        <v>15.830344414192332</v>
      </c>
      <c r="BH11" s="59">
        <f t="shared" si="8"/>
        <v>202.58361728041288</v>
      </c>
      <c r="BI11" s="59">
        <f ca="1">AVERAGE(OFFSET($BH$3,0,0,'Données projet'!$E$11+1,1))-AVERAGE(OFFSET($H$3,0,0,'Données projet'!$E$11+1,1))</f>
        <v>379.62749807313804</v>
      </c>
      <c r="BJ11" s="59">
        <f t="shared" si="38"/>
        <v>365.4172319777357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8.3887577918145393</v>
      </c>
      <c r="CA11" s="13">
        <f t="shared" si="39"/>
        <v>3.0180839306915423</v>
      </c>
      <c r="CB11" s="20">
        <f t="shared" si="10"/>
        <v>19.866916000031427</v>
      </c>
      <c r="CC11" s="59">
        <f t="shared" si="11"/>
        <v>206.62018886625199</v>
      </c>
      <c r="CD11" s="59">
        <f ca="1">AVERAGE(OFFSET($CC$3,0,0,'Données projet'!$E$12+1,1))-AVERAGE(OFFSET($H$3,0,0,'Données projet'!$E$12+1,1))</f>
        <v>429.30603040255431</v>
      </c>
      <c r="CE11" s="59">
        <f t="shared" si="40"/>
        <v>412.18613903804726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3.65</v>
      </c>
      <c r="CT11" s="12">
        <f>IF('Données projet'!$A$140&gt;35,CT10+CS11-DB10,IF(A11&lt;'Données projet'!$A$140,$CQ$205^A11,IF(A11='Données projet'!$A$140,'Données projet'!$B$140,CT10+CS11-DB10)))</f>
        <v>5.563257268920875</v>
      </c>
      <c r="CU11" s="17">
        <f>CT11*VLOOKUP('Données projet'!$B$13,Paramètres!$A$1:$I$89,3,0)*VLOOKUP('Données projet'!$B$13,Paramètres!$A$1:$I$89,5,0)</f>
        <v>5.0336351769196082</v>
      </c>
      <c r="CV11" s="13">
        <f t="shared" si="41"/>
        <v>1.9219176128866391</v>
      </c>
      <c r="CW11" s="20">
        <f t="shared" si="13"/>
        <v>12.11425444224588</v>
      </c>
      <c r="CX11" s="59">
        <f t="shared" si="14"/>
        <v>198.86752730846644</v>
      </c>
      <c r="CY11" s="59">
        <f ca="1">AVERAGE(OFFSET($CX$3,0,0,'Données projet'!$E$13+1,1))-AVERAGE(OFFSET($H$3,0,0,'Données projet'!$E$13+1,1))</f>
        <v>472.96224519385396</v>
      </c>
      <c r="CZ11" s="59">
        <f t="shared" si="42"/>
        <v>297.32483725004136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5.85</v>
      </c>
      <c r="DO11" s="12">
        <f>IF('Données projet'!$A$166&gt;35,DO10+DN11-DW10,IF(A11&lt;'Données projet'!$A$166,$DL$205^A11,IF(A11='Données projet'!$A$166,'Données projet'!$B$166,DO10+DN11-DW10)))</f>
        <v>6.718531298781433</v>
      </c>
      <c r="DP11" s="17">
        <f>DO11*VLOOKUP('Données projet'!$B$14,Paramètres!$A$1:$I$89,3,0)*VLOOKUP('Données projet'!$B$14,Paramètres!$A$1:$I$89,5,0)</f>
        <v>5.2404544130495179</v>
      </c>
      <c r="DQ11" s="13">
        <f t="shared" si="43"/>
        <v>1.9915282293126844</v>
      </c>
      <c r="DR11" s="20">
        <f t="shared" si="16"/>
        <v>12.59570310211417</v>
      </c>
      <c r="DS11" s="59">
        <f t="shared" si="17"/>
        <v>199.34897596833471</v>
      </c>
      <c r="DT11" s="59">
        <f ca="1">AVERAGE(OFFSET($DS$3,0,0,'Données projet'!$E$14+1,1))-AVERAGE(OFFSET($H$3,0,0,'Données projet'!$E$14+1,1))</f>
        <v>381.55743422692029</v>
      </c>
      <c r="DU11" s="59">
        <f t="shared" si="44"/>
        <v>360.34132229290537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2.8</v>
      </c>
      <c r="EJ11" s="12">
        <f>IF('Données projet'!$A$192&gt;35,EJ10+EI11-ER10,IF(A11&lt;'Données projet'!$A$192,$EG$205^A11,IF(A11='Données projet'!$A$192,'Données projet'!$B$192,EJ10+EI11-ER10)))</f>
        <v>5.0035150542816931</v>
      </c>
      <c r="EK11" s="17">
        <f>EJ11*VLOOKUP('Données projet'!$B$15,Paramètres!$A$1:$I$89,3,0)*VLOOKUP('Données projet'!$B$15,Paramètres!$A$1:$I$89,5,0)</f>
        <v>4.293015916573693</v>
      </c>
      <c r="EL11" s="13">
        <f t="shared" si="45"/>
        <v>1.669786742833518</v>
      </c>
      <c r="EM11" s="20">
        <f t="shared" si="19"/>
        <v>10.385214631800892</v>
      </c>
      <c r="EN11" s="59">
        <f t="shared" si="20"/>
        <v>197.13848749802145</v>
      </c>
      <c r="EO11" s="59">
        <f ca="1">AVERAGE(OFFSET($EN$3,0,0,'Données projet'!$E$15+1,1))-AVERAGE(OFFSET($H$3,0,0,'Données projet'!$E$15+1,1))</f>
        <v>569.97793593332699</v>
      </c>
      <c r="EP11" s="59">
        <f t="shared" si="46"/>
        <v>331.25104323342907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1.6</v>
      </c>
      <c r="FE11" s="12">
        <f>IF('Données projet'!$A$218&gt;35,FE10+FD11-FM10,IF(A11&lt;'Données projet'!$A$218,$FB$205^A11,IF(A11='Données projet'!$A$218,'Données projet'!$B$218,FE10+FD11-FM10)))</f>
        <v>3.9999999999999982</v>
      </c>
      <c r="FF11" s="17">
        <f>FE11*VLOOKUP('Données projet'!$B$16,Paramètres!$A$1:$I$89,3,0)*VLOOKUP('Données projet'!$B$16,Paramètres!$A$1:$I$89,5,0)</f>
        <v>3.2447999999999988</v>
      </c>
      <c r="FG11" s="13">
        <f t="shared" si="47"/>
        <v>1.3038802970520014</v>
      </c>
      <c r="FH11" s="20">
        <f t="shared" si="22"/>
        <v>7.9222848506988983</v>
      </c>
      <c r="FI11" s="59">
        <f t="shared" si="23"/>
        <v>194.67555771691946</v>
      </c>
      <c r="FJ11" s="59">
        <f ca="1">AVERAGE(OFFSET($FI$3,0,0,'Données projet'!$E$16+1,1))-AVERAGE(OFFSET($H$3,0,0,'Données projet'!$E$16+1,1))</f>
        <v>458.72067631594132</v>
      </c>
      <c r="FK11" s="59">
        <f t="shared" si="48"/>
        <v>264.165337354597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6">
        <f t="shared" si="1"/>
        <v>183.33333333333334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6.9909024493566383</v>
      </c>
      <c r="P12" s="13">
        <f t="shared" si="33"/>
        <v>2.5691037174250742</v>
      </c>
      <c r="Q12" s="20">
        <f t="shared" si="2"/>
        <v>16.650344073811482</v>
      </c>
      <c r="R12" s="59">
        <f t="shared" si="0"/>
        <v>206.00830282636755</v>
      </c>
      <c r="S12" s="59">
        <f ca="1">AVERAGE(OFFSET($R$3,0,0,'Données projet'!$E$9+1,1))-AVERAGE(OFFSET($H$3,0,0,'Données projet'!$E$9+1,1))</f>
        <v>520.95202773768222</v>
      </c>
      <c r="T12" s="59">
        <f t="shared" si="34"/>
        <v>325.72635759450861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</v>
      </c>
      <c r="AI12" s="13">
        <f>IF('Données projet'!$A$62&gt;35,AI11+AH12-AQ11,IF(A12&lt;'Données projet'!$A$62,$AF$205^A12,IF(A12='Données projet'!$A$62,'Données projet'!$B$62,AI11+AH12-AQ11)))</f>
        <v>44.001483860499121</v>
      </c>
      <c r="AJ12" s="13">
        <f>AI12*VLOOKUP('Données projet'!$B$10,Paramètres!$A$1:$I$89,3,0)*VLOOKUP('Données projet'!$B$10,Paramètres!$A$1:$I$89,5,0)</f>
        <v>41.871812041650962</v>
      </c>
      <c r="AK12" s="13">
        <f t="shared" si="35"/>
        <v>12.493442671135341</v>
      </c>
      <c r="AL12" s="20">
        <f t="shared" si="4"/>
        <v>94.686151958102812</v>
      </c>
      <c r="AM12" s="59">
        <f t="shared" si="5"/>
        <v>284.04411071065886</v>
      </c>
      <c r="AN12" s="59">
        <f ca="1">AVERAGE(OFFSET($AM$3,0,0,'Données projet'!$E$10+1,1))-AVERAGE(OFFSET($H$3,0,0,'Données projet'!$E$10+1,1))</f>
        <v>480.2304577348516</v>
      </c>
      <c r="AO12" s="59">
        <f t="shared" si="36"/>
        <v>488.3750281502389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2.4666666666666668</v>
      </c>
      <c r="BD12" s="12">
        <f>IF('Données projet'!$A$88&gt;35,BD11+BC12-BL11,IF(A12&lt;'Données projet'!$A$88,$BA$205^A12,IF(A12='Données projet'!$A$88,'Données projet'!$B$88,BD11+BC12-BL11)))</f>
        <v>8.7281265486761299</v>
      </c>
      <c r="BE12" s="13">
        <f>BD12*VLOOKUP('Données projet'!$B$11,Paramètres!$A$1:$I$89,3,0)*VLOOKUP('Données projet'!$B$11,Paramètres!$A$1:$I$89,5,0)</f>
        <v>8.4418439978795536</v>
      </c>
      <c r="BF12" s="13">
        <f t="shared" si="37"/>
        <v>3.0349537894702676</v>
      </c>
      <c r="BG12" s="20">
        <f t="shared" si="7"/>
        <v>19.988756146300936</v>
      </c>
      <c r="BH12" s="59">
        <f t="shared" si="8"/>
        <v>209.34671489885702</v>
      </c>
      <c r="BI12" s="59">
        <f ca="1">AVERAGE(OFFSET($BH$3,0,0,'Données projet'!$E$11+1,1))-AVERAGE(OFFSET($H$3,0,0,'Données projet'!$E$11+1,1))</f>
        <v>379.62749807313804</v>
      </c>
      <c r="BJ12" s="59">
        <f t="shared" si="38"/>
        <v>365.4172319777357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11.260897756581638</v>
      </c>
      <c r="CA12" s="13">
        <f t="shared" si="39"/>
        <v>3.9149117911590028</v>
      </c>
      <c r="CB12" s="20">
        <f t="shared" si="10"/>
        <v>26.431201628981615</v>
      </c>
      <c r="CC12" s="59">
        <f t="shared" si="11"/>
        <v>215.7891603815377</v>
      </c>
      <c r="CD12" s="59">
        <f ca="1">AVERAGE(OFFSET($CC$3,0,0,'Données projet'!$E$12+1,1))-AVERAGE(OFFSET($H$3,0,0,'Données projet'!$E$12+1,1))</f>
        <v>429.30603040255431</v>
      </c>
      <c r="CE12" s="59">
        <f t="shared" si="40"/>
        <v>412.18613903804726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3.65</v>
      </c>
      <c r="CT12" s="12">
        <f>IF('Données projet'!$A$140&gt;35,CT11+CS12-DB11,IF(A12&lt;'Données projet'!$A$140,$CQ$205^A12,IF(A12='Données projet'!$A$140,'Données projet'!$B$140,CT11+CS12-DB11)))</f>
        <v>6.8943811137639424</v>
      </c>
      <c r="CU12" s="17">
        <f>CT12*VLOOKUP('Données projet'!$B$13,Paramètres!$A$1:$I$89,3,0)*VLOOKUP('Données projet'!$B$13,Paramètres!$A$1:$I$89,5,0)</f>
        <v>6.2380360317336141</v>
      </c>
      <c r="CV12" s="13">
        <f t="shared" si="41"/>
        <v>2.3230383034439352</v>
      </c>
      <c r="CW12" s="20">
        <f t="shared" si="13"/>
        <v>14.910537800434229</v>
      </c>
      <c r="CX12" s="59">
        <f t="shared" si="14"/>
        <v>204.26849655299031</v>
      </c>
      <c r="CY12" s="59">
        <f ca="1">AVERAGE(OFFSET($CX$3,0,0,'Données projet'!$E$13+1,1))-AVERAGE(OFFSET($H$3,0,0,'Données projet'!$E$13+1,1))</f>
        <v>472.96224519385396</v>
      </c>
      <c r="CZ12" s="59">
        <f t="shared" si="42"/>
        <v>297.32483725004136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5.85</v>
      </c>
      <c r="DO12" s="12">
        <f>IF('Données projet'!$A$166&gt;35,DO11+DN12-DW11,IF(A12&lt;'Données projet'!$A$166,$DL$205^A12,IF(A12='Données projet'!$A$166,'Données projet'!$B$166,DO11+DN12-DW11)))</f>
        <v>8.5247889874587734</v>
      </c>
      <c r="DP12" s="17">
        <f>DO12*VLOOKUP('Données projet'!$B$14,Paramètres!$A$1:$I$89,3,0)*VLOOKUP('Données projet'!$B$14,Paramètres!$A$1:$I$89,5,0)</f>
        <v>6.6493354102178435</v>
      </c>
      <c r="DQ12" s="13">
        <f t="shared" si="43"/>
        <v>2.4578700532379361</v>
      </c>
      <c r="DR12" s="20">
        <f t="shared" si="16"/>
        <v>15.86171618218548</v>
      </c>
      <c r="DS12" s="59">
        <f t="shared" si="17"/>
        <v>205.21967493474156</v>
      </c>
      <c r="DT12" s="59">
        <f ca="1">AVERAGE(OFFSET($DS$3,0,0,'Données projet'!$E$14+1,1))-AVERAGE(OFFSET($H$3,0,0,'Données projet'!$E$14+1,1))</f>
        <v>381.55743422692029</v>
      </c>
      <c r="DU12" s="59">
        <f t="shared" si="44"/>
        <v>360.34132229290537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2.8</v>
      </c>
      <c r="EJ12" s="12">
        <f>IF('Données projet'!$A$192&gt;35,EJ11+EI12-ER11,IF(A12&lt;'Données projet'!$A$192,$EG$205^A12,IF(A12='Données projet'!$A$192,'Données projet'!$B$192,EJ11+EI12-ER11)))</f>
        <v>6.1190585979687659</v>
      </c>
      <c r="EK12" s="17">
        <f>EJ12*VLOOKUP('Données projet'!$B$15,Paramètres!$A$1:$I$89,3,0)*VLOOKUP('Données projet'!$B$15,Paramètres!$A$1:$I$89,5,0)</f>
        <v>5.250152277057202</v>
      </c>
      <c r="EL12" s="13">
        <f t="shared" si="45"/>
        <v>1.9947843655753528</v>
      </c>
      <c r="EM12" s="20">
        <f t="shared" si="19"/>
        <v>12.618264652585031</v>
      </c>
      <c r="EN12" s="59">
        <f t="shared" si="20"/>
        <v>201.9762234051411</v>
      </c>
      <c r="EO12" s="59">
        <f ca="1">AVERAGE(OFFSET($EN$3,0,0,'Données projet'!$E$15+1,1))-AVERAGE(OFFSET($H$3,0,0,'Données projet'!$E$15+1,1))</f>
        <v>569.97793593332699</v>
      </c>
      <c r="EP12" s="59">
        <f t="shared" si="46"/>
        <v>331.25104323342907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1.6</v>
      </c>
      <c r="FE12" s="12">
        <f>IF('Données projet'!$A$218&gt;35,FE11+FD12-FM11,IF(A12&lt;'Données projet'!$A$218,$FB$205^A12,IF(A12='Données projet'!$A$218,'Données projet'!$B$218,FE11+FD12-FM11)))</f>
        <v>4.7568284600108823</v>
      </c>
      <c r="FF12" s="17">
        <f>FE12*VLOOKUP('Données projet'!$B$16,Paramètres!$A$1:$I$89,3,0)*VLOOKUP('Données projet'!$B$16,Paramètres!$A$1:$I$89,5,0)</f>
        <v>3.8587392467608281</v>
      </c>
      <c r="FG12" s="13">
        <f t="shared" si="47"/>
        <v>1.5196208679074081</v>
      </c>
      <c r="FH12" s="20">
        <f t="shared" si="22"/>
        <v>9.3673105330471778</v>
      </c>
      <c r="FI12" s="59">
        <f t="shared" si="23"/>
        <v>198.72526928560325</v>
      </c>
      <c r="FJ12" s="59">
        <f ca="1">AVERAGE(OFFSET($FI$3,0,0,'Données projet'!$E$16+1,1))-AVERAGE(OFFSET($H$3,0,0,'Données projet'!$E$16+1,1))</f>
        <v>458.72067631594132</v>
      </c>
      <c r="FK12" s="59">
        <f t="shared" si="48"/>
        <v>264.165337354597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6">
        <f t="shared" si="1"/>
        <v>183.33333333333334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8.6636197977519771</v>
      </c>
      <c r="P13" s="13">
        <f t="shared" si="33"/>
        <v>3.1052976990698267</v>
      </c>
      <c r="Q13" s="20">
        <f t="shared" si="2"/>
        <v>20.497531306964643</v>
      </c>
      <c r="R13" s="59">
        <f t="shared" si="0"/>
        <v>212.43619329200953</v>
      </c>
      <c r="S13" s="59">
        <f ca="1">AVERAGE(OFFSET($R$3,0,0,'Données projet'!$E$9+1,1))-AVERAGE(OFFSET($H$3,0,0,'Données projet'!$E$9+1,1))</f>
        <v>520.95202773768222</v>
      </c>
      <c r="T13" s="59">
        <f t="shared" si="34"/>
        <v>325.72635759450861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67</v>
      </c>
      <c r="AG13" s="12">
        <f>VLOOKUP(A13,'Données projet'!$A$61:$I$81,9,0)</f>
        <v>6.7</v>
      </c>
      <c r="AH13" s="12">
        <f t="array" ref="AH13">INDEX(AG:AG,MIN(IF(ISNUMBER(AG13:AG209),ROW(AG13:AG209),"")))</f>
        <v>6.7</v>
      </c>
      <c r="AI13" s="13">
        <f>IF('Données projet'!$A$62&gt;35,AI12+AH13-AQ12,IF(A13&lt;'Données projet'!$A$62,$AF$205^A13,IF(A13='Données projet'!$A$62,'Données projet'!$B$62,AI12+AH13-AQ12)))</f>
        <v>67</v>
      </c>
      <c r="AJ13" s="13">
        <f>AI13*VLOOKUP('Données projet'!$B$10,Paramètres!$A$1:$I$89,3,0)*VLOOKUP('Données projet'!$B$10,Paramètres!$A$1:$I$89,5,0)</f>
        <v>63.757199999999997</v>
      </c>
      <c r="AK13" s="13">
        <f t="shared" si="35"/>
        <v>18.114823123429215</v>
      </c>
      <c r="AL13" s="20">
        <f t="shared" si="4"/>
        <v>142.59377360663922</v>
      </c>
      <c r="AM13" s="59">
        <f t="shared" si="5"/>
        <v>334.53243559168413</v>
      </c>
      <c r="AN13" s="59">
        <f ca="1">AVERAGE(OFFSET($AM$3,0,0,'Données projet'!$E$10+1,1))-AVERAGE(OFFSET($H$3,0,0,'Données projet'!$E$10+1,1))</f>
        <v>480.2304577348516</v>
      </c>
      <c r="AO13" s="59">
        <f t="shared" si="36"/>
        <v>488.3750281502389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2.4666666666666668</v>
      </c>
      <c r="BD13" s="12">
        <f>IF('Données projet'!$A$88&gt;35,BD12+BC13-BL12,IF(A13&lt;'Données projet'!$A$88,$BA$205^A13,IF(A13='Données projet'!$A$88,'Données projet'!$B$88,BD12+BC13-BL12)))</f>
        <v>11.103702468586782</v>
      </c>
      <c r="BE13" s="13">
        <f>BD13*VLOOKUP('Données projet'!$B$11,Paramètres!$A$1:$I$89,3,0)*VLOOKUP('Données projet'!$B$11,Paramètres!$A$1:$I$89,5,0)</f>
        <v>10.739501027617136</v>
      </c>
      <c r="BF13" s="13">
        <f t="shared" si="37"/>
        <v>3.7543055812695765</v>
      </c>
      <c r="BG13" s="20">
        <f t="shared" si="7"/>
        <v>25.243379843811024</v>
      </c>
      <c r="BH13" s="59">
        <f t="shared" si="8"/>
        <v>217.18204182885592</v>
      </c>
      <c r="BI13" s="59">
        <f ca="1">AVERAGE(OFFSET($BH$3,0,0,'Données projet'!$E$11+1,1))-AVERAGE(OFFSET($H$3,0,0,'Données projet'!$E$11+1,1))</f>
        <v>379.62749807313804</v>
      </c>
      <c r="BJ13" s="59">
        <f t="shared" si="38"/>
        <v>365.4172319777357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15.116400000000001</v>
      </c>
      <c r="CA13" s="13">
        <f t="shared" si="39"/>
        <v>5.0782333044806913</v>
      </c>
      <c r="CB13" s="20">
        <f t="shared" si="10"/>
        <v>35.172319671970541</v>
      </c>
      <c r="CC13" s="59">
        <f t="shared" si="11"/>
        <v>227.11098165701543</v>
      </c>
      <c r="CD13" s="59">
        <f ca="1">AVERAGE(OFFSET($CC$3,0,0,'Données projet'!$E$12+1,1))-AVERAGE(OFFSET($H$3,0,0,'Données projet'!$E$12+1,1))</f>
        <v>429.30603040255431</v>
      </c>
      <c r="CE13" s="59">
        <f t="shared" si="40"/>
        <v>412.18613903804726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3.65</v>
      </c>
      <c r="CT13" s="12">
        <f>IF('Données projet'!$A$140&gt;35,CT12+CS13-DB12,IF(A13&lt;'Données projet'!$A$140,$CQ$205^A13,IF(A13='Données projet'!$A$140,'Données projet'!$B$140,CT12+CS13-DB12)))</f>
        <v>8.5440037453175322</v>
      </c>
      <c r="CU13" s="17">
        <f>CT13*VLOOKUP('Données projet'!$B$13,Paramètres!$A$1:$I$89,3,0)*VLOOKUP('Données projet'!$B$13,Paramètres!$A$1:$I$89,5,0)</f>
        <v>7.7306145887633031</v>
      </c>
      <c r="CV13" s="13">
        <f t="shared" si="41"/>
        <v>2.8078763226288115</v>
      </c>
      <c r="CW13" s="20">
        <f t="shared" si="13"/>
        <v>18.354538337341264</v>
      </c>
      <c r="CX13" s="59">
        <f t="shared" si="14"/>
        <v>210.29320032238616</v>
      </c>
      <c r="CY13" s="59">
        <f ca="1">AVERAGE(OFFSET($CX$3,0,0,'Données projet'!$E$13+1,1))-AVERAGE(OFFSET($H$3,0,0,'Données projet'!$E$13+1,1))</f>
        <v>472.96224519385396</v>
      </c>
      <c r="CZ13" s="59">
        <f t="shared" si="42"/>
        <v>297.32483725004136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5.85</v>
      </c>
      <c r="DO13" s="12">
        <f>IF('Données projet'!$A$166&gt;35,DO12+DN13-DW12,IF(A13&lt;'Données projet'!$A$166,$DL$205^A13,IF(A13='Données projet'!$A$166,'Données projet'!$B$166,DO12+DN13-DW12)))</f>
        <v>10.816653826391967</v>
      </c>
      <c r="DP13" s="17">
        <f>DO13*VLOOKUP('Données projet'!$B$14,Paramètres!$A$1:$I$89,3,0)*VLOOKUP('Données projet'!$B$14,Paramètres!$A$1:$I$89,5,0)</f>
        <v>8.4369899845857343</v>
      </c>
      <c r="DQ13" s="13">
        <f t="shared" si="43"/>
        <v>3.0334117838182832</v>
      </c>
      <c r="DR13" s="20">
        <f t="shared" si="16"/>
        <v>19.977616413303661</v>
      </c>
      <c r="DS13" s="59">
        <f t="shared" si="17"/>
        <v>211.91627839834854</v>
      </c>
      <c r="DT13" s="59">
        <f ca="1">AVERAGE(OFFSET($DS$3,0,0,'Données projet'!$E$14+1,1))-AVERAGE(OFFSET($H$3,0,0,'Données projet'!$E$14+1,1))</f>
        <v>381.55743422692029</v>
      </c>
      <c r="DU13" s="59">
        <f t="shared" si="44"/>
        <v>360.34132229290537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2.8</v>
      </c>
      <c r="EJ13" s="12">
        <f>IF('Données projet'!$A$192&gt;35,EJ12+EI13-ER12,IF(A13&lt;'Données projet'!$A$192,$EG$205^A13,IF(A13='Données projet'!$A$192,'Données projet'!$B$192,EJ12+EI13-ER12)))</f>
        <v>7.4833147735478933</v>
      </c>
      <c r="EK13" s="17">
        <f>EJ13*VLOOKUP('Données projet'!$B$15,Paramètres!$A$1:$I$89,3,0)*VLOOKUP('Données projet'!$B$15,Paramètres!$A$1:$I$89,5,0)</f>
        <v>6.4206840757040933</v>
      </c>
      <c r="EL13" s="13">
        <f t="shared" si="45"/>
        <v>2.3830376437122043</v>
      </c>
      <c r="EM13" s="20">
        <f t="shared" si="19"/>
        <v>15.33314866131672</v>
      </c>
      <c r="EN13" s="59">
        <f t="shared" si="20"/>
        <v>207.27181064636162</v>
      </c>
      <c r="EO13" s="59">
        <f ca="1">AVERAGE(OFFSET($EN$3,0,0,'Données projet'!$E$15+1,1))-AVERAGE(OFFSET($H$3,0,0,'Données projet'!$E$15+1,1))</f>
        <v>569.97793593332699</v>
      </c>
      <c r="EP13" s="59">
        <f t="shared" si="46"/>
        <v>331.25104323342907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1.6</v>
      </c>
      <c r="FE13" s="12">
        <f>IF('Données projet'!$A$218&gt;35,FE12+FD13-FM12,IF(A13&lt;'Données projet'!$A$218,$FB$205^A13,IF(A13='Données projet'!$A$218,'Données projet'!$B$218,FE12+FD13-FM12)))</f>
        <v>5.656854249492377</v>
      </c>
      <c r="FF13" s="17">
        <f>FE13*VLOOKUP('Données projet'!$B$16,Paramètres!$A$1:$I$89,3,0)*VLOOKUP('Données projet'!$B$16,Paramètres!$A$1:$I$89,5,0)</f>
        <v>4.5888401671882164</v>
      </c>
      <c r="FG13" s="13">
        <f t="shared" si="47"/>
        <v>1.7710579624531029</v>
      </c>
      <c r="FH13" s="20">
        <f t="shared" si="22"/>
        <v>11.076822575791965</v>
      </c>
      <c r="FI13" s="59">
        <f t="shared" si="23"/>
        <v>203.01548456083685</v>
      </c>
      <c r="FJ13" s="59">
        <f ca="1">AVERAGE(OFFSET($FI$3,0,0,'Données projet'!$E$16+1,1))-AVERAGE(OFFSET($H$3,0,0,'Données projet'!$E$16+1,1))</f>
        <v>458.72067631594132</v>
      </c>
      <c r="FK13" s="59">
        <f t="shared" si="48"/>
        <v>264.165337354597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6">
        <f t="shared" si="1"/>
        <v>183.33333333333334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10.736569211734251</v>
      </c>
      <c r="P14" s="13">
        <f t="shared" si="33"/>
        <v>3.7533999637480915</v>
      </c>
      <c r="Q14" s="20">
        <f t="shared" si="2"/>
        <v>25.23669631396508</v>
      </c>
      <c r="R14" s="59">
        <f t="shared" si="0"/>
        <v>219.7324949230792</v>
      </c>
      <c r="S14" s="59">
        <f ca="1">AVERAGE(OFFSET($R$3,0,0,'Données projet'!$E$9+1,1))-AVERAGE(OFFSET($H$3,0,0,'Données projet'!$E$9+1,1))</f>
        <v>520.95202773768222</v>
      </c>
      <c r="T14" s="59">
        <f t="shared" si="34"/>
        <v>325.72635759450861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12.2</v>
      </c>
      <c r="AI14" s="13">
        <f>IF('Données projet'!$A$62&gt;35,AI13+AH14-AQ13,IF(A14&lt;'Données projet'!$A$62,$AF$205^A14,IF(A14='Données projet'!$A$62,'Données projet'!$B$62,AI13+AH14-AQ13)))</f>
        <v>69.2</v>
      </c>
      <c r="AJ14" s="13">
        <f>AI14*VLOOKUP('Données projet'!$B$10,Paramètres!$A$1:$I$89,3,0)*VLOOKUP('Données projet'!$B$10,Paramètres!$A$1:$I$89,5,0)</f>
        <v>65.85072000000001</v>
      </c>
      <c r="AK14" s="13">
        <f t="shared" si="35"/>
        <v>18.639409394765782</v>
      </c>
      <c r="AL14" s="20">
        <f t="shared" si="4"/>
        <v>147.15364202921708</v>
      </c>
      <c r="AM14" s="59">
        <f t="shared" si="5"/>
        <v>341.64944063833121</v>
      </c>
      <c r="AN14" s="59">
        <f ca="1">AVERAGE(OFFSET($AM$3,0,0,'Données projet'!$E$10+1,1))-AVERAGE(OFFSET($H$3,0,0,'Données projet'!$E$10+1,1))</f>
        <v>480.2304577348516</v>
      </c>
      <c r="AO14" s="59">
        <f t="shared" si="36"/>
        <v>488.3750281502389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2.4666666666666668</v>
      </c>
      <c r="BD14" s="12">
        <f>IF('Données projet'!$A$88&gt;35,BD13+BC14-BL13,IF(A14&lt;'Données projet'!$A$88,$BA$205^A14,IF(A14='Données projet'!$A$88,'Données projet'!$B$88,BD13+BC14-BL13)))</f>
        <v>14.125850240977657</v>
      </c>
      <c r="BE14" s="13">
        <f>BD14*VLOOKUP('Données projet'!$B$11,Paramètres!$A$1:$I$89,3,0)*VLOOKUP('Données projet'!$B$11,Paramètres!$A$1:$I$89,5,0)</f>
        <v>13.662522353073591</v>
      </c>
      <c r="BF14" s="13">
        <f t="shared" si="37"/>
        <v>4.6441598044931194</v>
      </c>
      <c r="BG14" s="20">
        <f t="shared" si="7"/>
        <v>31.884138091095355</v>
      </c>
      <c r="BH14" s="59">
        <f t="shared" si="8"/>
        <v>226.3799367002095</v>
      </c>
      <c r="BI14" s="59">
        <f ca="1">AVERAGE(OFFSET($BH$3,0,0,'Données projet'!$E$11+1,1))-AVERAGE(OFFSET($H$3,0,0,'Données projet'!$E$11+1,1))</f>
        <v>379.62749807313804</v>
      </c>
      <c r="BJ14" s="59">
        <f t="shared" si="38"/>
        <v>365.4172319777357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21.162960000000002</v>
      </c>
      <c r="CA14" s="13">
        <f t="shared" si="39"/>
        <v>6.8364616466980515</v>
      </c>
      <c r="CB14" s="20">
        <f t="shared" si="10"/>
        <v>48.765659367999113</v>
      </c>
      <c r="CC14" s="59">
        <f t="shared" si="11"/>
        <v>243.26145797711325</v>
      </c>
      <c r="CD14" s="59">
        <f ca="1">AVERAGE(OFFSET($CC$3,0,0,'Données projet'!$E$12+1,1))-AVERAGE(OFFSET($H$3,0,0,'Données projet'!$E$12+1,1))</f>
        <v>429.30603040255431</v>
      </c>
      <c r="CE14" s="59">
        <f t="shared" si="40"/>
        <v>412.18613903804726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3.65</v>
      </c>
      <c r="CT14" s="12">
        <f>IF('Données projet'!$A$140&gt;35,CT13+CS14-DB13,IF(A14&lt;'Données projet'!$A$140,$CQ$205^A14,IF(A14='Données projet'!$A$140,'Données projet'!$B$140,CT13+CS14-DB13)))</f>
        <v>10.588332555950936</v>
      </c>
      <c r="CU14" s="17">
        <f>CT14*VLOOKUP('Données projet'!$B$13,Paramètres!$A$1:$I$89,3,0)*VLOOKUP('Données projet'!$B$13,Paramètres!$A$1:$I$89,5,0)</f>
        <v>9.5803232966244067</v>
      </c>
      <c r="CV14" s="13">
        <f t="shared" si="41"/>
        <v>3.3939041949894282</v>
      </c>
      <c r="CW14" s="20">
        <f t="shared" si="13"/>
        <v>22.596779547894098</v>
      </c>
      <c r="CX14" s="59">
        <f t="shared" si="14"/>
        <v>217.09257815700823</v>
      </c>
      <c r="CY14" s="59">
        <f ca="1">AVERAGE(OFFSET($CX$3,0,0,'Données projet'!$E$13+1,1))-AVERAGE(OFFSET($H$3,0,0,'Données projet'!$E$13+1,1))</f>
        <v>472.96224519385396</v>
      </c>
      <c r="CZ14" s="59">
        <f t="shared" si="42"/>
        <v>297.32483725004136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5.85</v>
      </c>
      <c r="DO14" s="12">
        <f>IF('Données projet'!$A$166&gt;35,DO13+DN14-DW13,IF(A14&lt;'Données projet'!$A$166,$DL$205^A14,IF(A14='Données projet'!$A$166,'Données projet'!$B$166,DO13+DN14-DW13)))</f>
        <v>13.724679892033022</v>
      </c>
      <c r="DP14" s="17">
        <f>DO14*VLOOKUP('Données projet'!$B$14,Paramètres!$A$1:$I$89,3,0)*VLOOKUP('Données projet'!$B$14,Paramètres!$A$1:$I$89,5,0)</f>
        <v>10.705250315785758</v>
      </c>
      <c r="DQ14" s="13">
        <f t="shared" si="43"/>
        <v>3.7437239768171127</v>
      </c>
      <c r="DR14" s="20">
        <f t="shared" si="16"/>
        <v>25.165296892949996</v>
      </c>
      <c r="DS14" s="59">
        <f t="shared" si="17"/>
        <v>219.66109550206414</v>
      </c>
      <c r="DT14" s="59">
        <f ca="1">AVERAGE(OFFSET($DS$3,0,0,'Données projet'!$E$14+1,1))-AVERAGE(OFFSET($H$3,0,0,'Données projet'!$E$14+1,1))</f>
        <v>381.55743422692029</v>
      </c>
      <c r="DU14" s="59">
        <f t="shared" si="44"/>
        <v>360.34132229290537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2.8</v>
      </c>
      <c r="EJ14" s="12">
        <f>IF('Données projet'!$A$192&gt;35,EJ13+EI14-ER13,IF(A14&lt;'Données projet'!$A$192,$EG$205^A14,IF(A14='Données projet'!$A$192,'Données projet'!$B$192,EJ13+EI14-ER13)))</f>
        <v>9.1517345525322273</v>
      </c>
      <c r="EK14" s="17">
        <f>EJ14*VLOOKUP('Données projet'!$B$15,Paramètres!$A$1:$I$89,3,0)*VLOOKUP('Données projet'!$B$15,Paramètres!$A$1:$I$89,5,0)</f>
        <v>7.8521882460726511</v>
      </c>
      <c r="EL14" s="13">
        <f t="shared" si="45"/>
        <v>2.8468582917289242</v>
      </c>
      <c r="EM14" s="20">
        <f t="shared" si="19"/>
        <v>18.634172720004408</v>
      </c>
      <c r="EN14" s="59">
        <f t="shared" si="20"/>
        <v>213.12997132911855</v>
      </c>
      <c r="EO14" s="59">
        <f ca="1">AVERAGE(OFFSET($EN$3,0,0,'Données projet'!$E$15+1,1))-AVERAGE(OFFSET($H$3,0,0,'Données projet'!$E$15+1,1))</f>
        <v>569.97793593332699</v>
      </c>
      <c r="EP14" s="59">
        <f t="shared" si="46"/>
        <v>331.25104323342907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1.6</v>
      </c>
      <c r="FE14" s="12">
        <f>IF('Données projet'!$A$218&gt;35,FE13+FD14-FM13,IF(A14&lt;'Données projet'!$A$218,$FB$205^A14,IF(A14='Données projet'!$A$218,'Données projet'!$B$218,FE13+FD14-FM13)))</f>
        <v>6.7271713220297125</v>
      </c>
      <c r="FF14" s="17">
        <f>FE14*VLOOKUP('Données projet'!$B$16,Paramètres!$A$1:$I$89,3,0)*VLOOKUP('Données projet'!$B$16,Paramètres!$A$1:$I$89,5,0)</f>
        <v>5.4570813764305033</v>
      </c>
      <c r="FG14" s="13">
        <f t="shared" si="47"/>
        <v>2.064097942197813</v>
      </c>
      <c r="FH14" s="20">
        <f t="shared" si="22"/>
        <v>13.099387313277651</v>
      </c>
      <c r="FI14" s="59">
        <f t="shared" si="23"/>
        <v>207.59518592239178</v>
      </c>
      <c r="FJ14" s="59">
        <f ca="1">AVERAGE(OFFSET($FI$3,0,0,'Données projet'!$E$16+1,1))-AVERAGE(OFFSET($H$3,0,0,'Données projet'!$E$16+1,1))</f>
        <v>458.72067631594132</v>
      </c>
      <c r="FK14" s="59">
        <f t="shared" si="48"/>
        <v>264.165337354597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6">
        <f t="shared" si="1"/>
        <v>183.33333333333334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13.305514453470233</v>
      </c>
      <c r="P15" s="13">
        <f t="shared" si="33"/>
        <v>4.5367667299931158</v>
      </c>
      <c r="Q15" s="20">
        <f t="shared" si="2"/>
        <v>31.075306394532003</v>
      </c>
      <c r="R15" s="59">
        <f t="shared" si="0"/>
        <v>228.10508384726486</v>
      </c>
      <c r="S15" s="59">
        <f ca="1">AVERAGE(OFFSET($R$3,0,0,'Données projet'!$E$9+1,1))-AVERAGE(OFFSET($H$3,0,0,'Données projet'!$E$9+1,1))</f>
        <v>520.95202773768222</v>
      </c>
      <c r="T15" s="59">
        <f t="shared" si="34"/>
        <v>325.72635759450861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12.2</v>
      </c>
      <c r="AI15" s="13">
        <f>IF('Données projet'!$A$62&gt;35,AI14+AH15-AQ14,IF(A15&lt;'Données projet'!$A$62,$AF$205^A15,IF(A15='Données projet'!$A$62,'Données projet'!$B$62,AI14+AH15-AQ14)))</f>
        <v>81.400000000000006</v>
      </c>
      <c r="AJ15" s="13">
        <f>AI15*VLOOKUP('Données projet'!$B$10,Paramètres!$A$1:$I$89,3,0)*VLOOKUP('Données projet'!$B$10,Paramètres!$A$1:$I$89,5,0)</f>
        <v>77.460240000000013</v>
      </c>
      <c r="AK15" s="13">
        <f t="shared" si="35"/>
        <v>21.515038439826668</v>
      </c>
      <c r="AL15" s="20">
        <f t="shared" si="4"/>
        <v>172.3819432826981</v>
      </c>
      <c r="AM15" s="59">
        <f t="shared" si="5"/>
        <v>369.411720735431</v>
      </c>
      <c r="AN15" s="59">
        <f ca="1">AVERAGE(OFFSET($AM$3,0,0,'Données projet'!$E$10+1,1))-AVERAGE(OFFSET($H$3,0,0,'Données projet'!$E$10+1,1))</f>
        <v>480.2304577348516</v>
      </c>
      <c r="AO15" s="59">
        <f t="shared" si="36"/>
        <v>488.3750281502389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2.4666666666666668</v>
      </c>
      <c r="BD15" s="12">
        <f>IF('Données projet'!$A$88&gt;35,BD14+BC15-BL14,IF(A15&lt;'Données projet'!$A$88,$BA$205^A15,IF(A15='Données projet'!$A$88,'Données projet'!$B$88,BD14+BC15-BL14)))</f>
        <v>17.970550417308221</v>
      </c>
      <c r="BE15" s="13">
        <f>BD15*VLOOKUP('Données projet'!$B$11,Paramètres!$A$1:$I$89,3,0)*VLOOKUP('Données projet'!$B$11,Paramètres!$A$1:$I$89,5,0)</f>
        <v>17.38111636362051</v>
      </c>
      <c r="BF15" s="13">
        <f t="shared" si="37"/>
        <v>5.7449293412008142</v>
      </c>
      <c r="BG15" s="20">
        <f t="shared" si="7"/>
        <v>40.277862935897133</v>
      </c>
      <c r="BH15" s="59">
        <f t="shared" si="8"/>
        <v>237.30764038863001</v>
      </c>
      <c r="BI15" s="59">
        <f ca="1">AVERAGE(OFFSET($BH$3,0,0,'Données projet'!$E$11+1,1))-AVERAGE(OFFSET($H$3,0,0,'Données projet'!$E$11+1,1))</f>
        <v>379.62749807313804</v>
      </c>
      <c r="BJ15" s="59">
        <f t="shared" si="38"/>
        <v>365.4172319777357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32.77872</v>
      </c>
      <c r="CA15" s="13">
        <f t="shared" si="39"/>
        <v>10.063038810723747</v>
      </c>
      <c r="CB15" s="20">
        <f t="shared" si="10"/>
        <v>74.616063262010528</v>
      </c>
      <c r="CC15" s="59">
        <f t="shared" si="11"/>
        <v>271.64584071474337</v>
      </c>
      <c r="CD15" s="59">
        <f ca="1">AVERAGE(OFFSET($CC$3,0,0,'Données projet'!$E$12+1,1))-AVERAGE(OFFSET($H$3,0,0,'Données projet'!$E$12+1,1))</f>
        <v>429.30603040255431</v>
      </c>
      <c r="CE15" s="59">
        <f t="shared" si="40"/>
        <v>412.18613903804726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3.65</v>
      </c>
      <c r="CT15" s="12">
        <f>IF('Données projet'!$A$140&gt;35,CT14+CS15-DB14,IF(A15&lt;'Données projet'!$A$140,$CQ$205^A15,IF(A15='Données projet'!$A$140,'Données projet'!$B$140,CT14+CS15-DB14)))</f>
        <v>13.121809125710287</v>
      </c>
      <c r="CU15" s="17">
        <f>CT15*VLOOKUP('Données projet'!$B$13,Paramètres!$A$1:$I$89,3,0)*VLOOKUP('Données projet'!$B$13,Paramètres!$A$1:$I$89,5,0)</f>
        <v>11.872612896942668</v>
      </c>
      <c r="CV15" s="13">
        <f t="shared" si="41"/>
        <v>4.1022411108131784</v>
      </c>
      <c r="CW15" s="20">
        <f t="shared" si="13"/>
        <v>27.822870730174767</v>
      </c>
      <c r="CX15" s="59">
        <f t="shared" si="14"/>
        <v>224.85264818290764</v>
      </c>
      <c r="CY15" s="59">
        <f ca="1">AVERAGE(OFFSET($CX$3,0,0,'Données projet'!$E$13+1,1))-AVERAGE(OFFSET($H$3,0,0,'Données projet'!$E$13+1,1))</f>
        <v>472.96224519385396</v>
      </c>
      <c r="CZ15" s="59">
        <f t="shared" si="42"/>
        <v>297.32483725004136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5.85</v>
      </c>
      <c r="DO15" s="12">
        <f>IF('Données projet'!$A$166&gt;35,DO14+DN15-DW14,IF(A15&lt;'Données projet'!$A$166,$DL$205^A15,IF(A15='Données projet'!$A$166,'Données projet'!$B$166,DO14+DN15-DW14)))</f>
        <v>17.414520346317467</v>
      </c>
      <c r="DP15" s="17">
        <f>DO15*VLOOKUP('Données projet'!$B$14,Paramètres!$A$1:$I$89,3,0)*VLOOKUP('Données projet'!$B$14,Paramètres!$A$1:$I$89,5,0)</f>
        <v>13.583325870127625</v>
      </c>
      <c r="DQ15" s="13">
        <f t="shared" si="43"/>
        <v>4.6203648609004491</v>
      </c>
      <c r="DR15" s="20">
        <f t="shared" si="16"/>
        <v>31.704761356540562</v>
      </c>
      <c r="DS15" s="59">
        <f t="shared" si="17"/>
        <v>228.73453880927343</v>
      </c>
      <c r="DT15" s="59">
        <f ca="1">AVERAGE(OFFSET($DS$3,0,0,'Données projet'!$E$14+1,1))-AVERAGE(OFFSET($H$3,0,0,'Données projet'!$E$14+1,1))</f>
        <v>381.55743422692029</v>
      </c>
      <c r="DU15" s="59">
        <f t="shared" si="44"/>
        <v>360.34132229290537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2.8</v>
      </c>
      <c r="EJ15" s="12">
        <f>IF('Données projet'!$A$192&gt;35,EJ14+EI15-ER14,IF(A15&lt;'Données projet'!$A$192,$EG$205^A15,IF(A15='Données projet'!$A$192,'Données projet'!$B$192,EJ14+EI15-ER14)))</f>
        <v>11.19213180983215</v>
      </c>
      <c r="EK15" s="17">
        <f>EJ15*VLOOKUP('Données projet'!$B$15,Paramètres!$A$1:$I$89,3,0)*VLOOKUP('Données projet'!$B$15,Paramètres!$A$1:$I$89,5,0)</f>
        <v>9.6028490928359851</v>
      </c>
      <c r="EL15" s="13">
        <f t="shared" si="45"/>
        <v>3.4009543049268385</v>
      </c>
      <c r="EM15" s="20">
        <f t="shared" si="19"/>
        <v>22.64829091777025</v>
      </c>
      <c r="EN15" s="59">
        <f t="shared" si="20"/>
        <v>219.67806837050313</v>
      </c>
      <c r="EO15" s="59">
        <f ca="1">AVERAGE(OFFSET($EN$3,0,0,'Données projet'!$E$15+1,1))-AVERAGE(OFFSET($H$3,0,0,'Données projet'!$E$15+1,1))</f>
        <v>569.97793593332699</v>
      </c>
      <c r="EP15" s="59">
        <f t="shared" si="46"/>
        <v>331.25104323342907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1.6</v>
      </c>
      <c r="FE15" s="12">
        <f>IF('Données projet'!$A$218&gt;35,FE14+FD15-FM14,IF(A15&lt;'Données projet'!$A$218,$FB$205^A15,IF(A15='Données projet'!$A$218,'Données projet'!$B$218,FE14+FD15-FM14)))</f>
        <v>7.9999999999999947</v>
      </c>
      <c r="FF15" s="17">
        <f>FE15*VLOOKUP('Données projet'!$B$16,Paramètres!$A$1:$I$89,3,0)*VLOOKUP('Données projet'!$B$16,Paramètres!$A$1:$I$89,5,0)</f>
        <v>6.4895999999999967</v>
      </c>
      <c r="FG15" s="13">
        <f t="shared" si="47"/>
        <v>2.4056244376575915</v>
      </c>
      <c r="FH15" s="20">
        <f t="shared" si="22"/>
        <v>15.492515895586967</v>
      </c>
      <c r="FI15" s="59">
        <f t="shared" si="23"/>
        <v>212.52229334831983</v>
      </c>
      <c r="FJ15" s="59">
        <f ca="1">AVERAGE(OFFSET($FI$3,0,0,'Données projet'!$E$16+1,1))-AVERAGE(OFFSET($H$3,0,0,'Données projet'!$E$16+1,1))</f>
        <v>458.72067631594132</v>
      </c>
      <c r="FK15" s="59">
        <f t="shared" si="48"/>
        <v>264.165337354597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6">
        <f t="shared" si="1"/>
        <v>183.33333333333334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16.489132736928447</v>
      </c>
      <c r="P16" s="13">
        <f t="shared" si="33"/>
        <v>5.4836288594779292</v>
      </c>
      <c r="Q16" s="20">
        <f t="shared" si="2"/>
        <v>38.269226447074438</v>
      </c>
      <c r="R16" s="59">
        <f t="shared" si="0"/>
        <v>237.81022669869324</v>
      </c>
      <c r="S16" s="59">
        <f ca="1">AVERAGE(OFFSET($R$3,0,0,'Données projet'!$E$9+1,1))-AVERAGE(OFFSET($H$3,0,0,'Données projet'!$E$9+1,1))</f>
        <v>520.95202773768222</v>
      </c>
      <c r="T16" s="59">
        <f t="shared" si="34"/>
        <v>325.72635759450861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12.2</v>
      </c>
      <c r="AI16" s="13">
        <f>IF('Données projet'!$A$62&gt;35,AI15+AH16-AQ15,IF(A16&lt;'Données projet'!$A$62,$AF$205^A16,IF(A16='Données projet'!$A$62,'Données projet'!$B$62,AI15+AH16-AQ15)))</f>
        <v>93.600000000000009</v>
      </c>
      <c r="AJ16" s="13">
        <f>AI16*VLOOKUP('Données projet'!$B$10,Paramètres!$A$1:$I$89,3,0)*VLOOKUP('Données projet'!$B$10,Paramètres!$A$1:$I$89,5,0)</f>
        <v>89.069760000000002</v>
      </c>
      <c r="AK16" s="13">
        <f t="shared" si="35"/>
        <v>24.340738024274106</v>
      </c>
      <c r="AL16" s="20">
        <f t="shared" si="4"/>
        <v>197.52328405894409</v>
      </c>
      <c r="AM16" s="59">
        <f t="shared" si="5"/>
        <v>397.06428431056293</v>
      </c>
      <c r="AN16" s="59">
        <f ca="1">AVERAGE(OFFSET($AM$3,0,0,'Données projet'!$E$10+1,1))-AVERAGE(OFFSET($H$3,0,0,'Données projet'!$E$10+1,1))</f>
        <v>480.2304577348516</v>
      </c>
      <c r="AO16" s="59">
        <f t="shared" si="36"/>
        <v>488.3750281502389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2.4666666666666668</v>
      </c>
      <c r="BD16" s="12">
        <f>IF('Données projet'!$A$88&gt;35,BD15+BC16-BL15,IF(A16&lt;'Données projet'!$A$88,$BA$205^A16,IF(A16='Données projet'!$A$88,'Données projet'!$B$88,BD15+BC16-BL15)))</f>
        <v>22.86168101684942</v>
      </c>
      <c r="BE16" s="13">
        <f>BD16*VLOOKUP('Données projet'!$B$11,Paramètres!$A$1:$I$89,3,0)*VLOOKUP('Données projet'!$B$11,Paramètres!$A$1:$I$89,5,0)</f>
        <v>22.111817879496762</v>
      </c>
      <c r="BF16" s="13">
        <f t="shared" si="37"/>
        <v>7.1066058285632661</v>
      </c>
      <c r="BG16" s="20">
        <f t="shared" si="7"/>
        <v>50.888754624871218</v>
      </c>
      <c r="BH16" s="59">
        <f t="shared" si="8"/>
        <v>250.42975487649002</v>
      </c>
      <c r="BI16" s="59">
        <f ca="1">AVERAGE(OFFSET($BH$3,0,0,'Données projet'!$E$11+1,1))-AVERAGE(OFFSET($H$3,0,0,'Données projet'!$E$11+1,1))</f>
        <v>379.62749807313804</v>
      </c>
      <c r="BJ16" s="59">
        <f t="shared" si="38"/>
        <v>365.4172319777357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44.394480000000001</v>
      </c>
      <c r="CA16" s="13">
        <f t="shared" si="39"/>
        <v>13.1562447968447</v>
      </c>
      <c r="CB16" s="20">
        <f t="shared" si="10"/>
        <v>100.2341790211712</v>
      </c>
      <c r="CC16" s="59">
        <f t="shared" si="11"/>
        <v>299.77517927279001</v>
      </c>
      <c r="CD16" s="59">
        <f ca="1">AVERAGE(OFFSET($CC$3,0,0,'Données projet'!$E$12+1,1))-AVERAGE(OFFSET($H$3,0,0,'Données projet'!$E$12+1,1))</f>
        <v>429.30603040255431</v>
      </c>
      <c r="CE16" s="59">
        <f t="shared" si="40"/>
        <v>412.18613903804726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3.65</v>
      </c>
      <c r="CT16" s="12">
        <f>IF('Données projet'!$A$140&gt;35,CT15+CS16-DB15,IF(A16&lt;'Données projet'!$A$140,$CQ$205^A16,IF(A16='Données projet'!$A$140,'Données projet'!$B$140,CT15+CS16-DB15)))</f>
        <v>16.261472127148366</v>
      </c>
      <c r="CU16" s="17">
        <f>CT16*VLOOKUP('Données projet'!$B$13,Paramètres!$A$1:$I$89,3,0)*VLOOKUP('Données projet'!$B$13,Paramètres!$A$1:$I$89,5,0)</f>
        <v>14.713379980643843</v>
      </c>
      <c r="CV16" s="13">
        <f t="shared" si="41"/>
        <v>4.9584140165447881</v>
      </c>
      <c r="CW16" s="20">
        <f t="shared" si="13"/>
        <v>34.261707878436859</v>
      </c>
      <c r="CX16" s="59">
        <f t="shared" si="14"/>
        <v>233.80270813005566</v>
      </c>
      <c r="CY16" s="59">
        <f ca="1">AVERAGE(OFFSET($CX$3,0,0,'Données projet'!$E$13+1,1))-AVERAGE(OFFSET($H$3,0,0,'Données projet'!$E$13+1,1))</f>
        <v>472.96224519385396</v>
      </c>
      <c r="CZ16" s="59">
        <f t="shared" si="42"/>
        <v>297.32483725004136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5.85</v>
      </c>
      <c r="DO16" s="12">
        <f>IF('Données projet'!$A$166&gt;35,DO15+DN16-DW15,IF(A16&lt;'Données projet'!$A$166,$DL$205^A16,IF(A16='Données projet'!$A$166,'Données projet'!$B$166,DO15+DN16-DW15)))</f>
        <v>22.096363724180279</v>
      </c>
      <c r="DP16" s="17">
        <f>DO16*VLOOKUP('Données projet'!$B$14,Paramètres!$A$1:$I$89,3,0)*VLOOKUP('Données projet'!$B$14,Paramètres!$A$1:$I$89,5,0)</f>
        <v>17.235163704860618</v>
      </c>
      <c r="DQ16" s="13">
        <f t="shared" si="43"/>
        <v>5.7022824278817001</v>
      </c>
      <c r="DR16" s="20">
        <f t="shared" si="16"/>
        <v>39.949385347859533</v>
      </c>
      <c r="DS16" s="59">
        <f t="shared" si="17"/>
        <v>239.49038559947834</v>
      </c>
      <c r="DT16" s="59">
        <f ca="1">AVERAGE(OFFSET($DS$3,0,0,'Données projet'!$E$14+1,1))-AVERAGE(OFFSET($H$3,0,0,'Données projet'!$E$14+1,1))</f>
        <v>381.55743422692029</v>
      </c>
      <c r="DU16" s="59">
        <f t="shared" si="44"/>
        <v>360.34132229290537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2.8</v>
      </c>
      <c r="EJ16" s="12">
        <f>IF('Données projet'!$A$192&gt;35,EJ15+EI16-ER15,IF(A16&lt;'Données projet'!$A$192,$EG$205^A16,IF(A16='Données projet'!$A$192,'Données projet'!$B$192,EJ15+EI16-ER15)))</f>
        <v>13.687439657435972</v>
      </c>
      <c r="EK16" s="17">
        <f>EJ16*VLOOKUP('Données projet'!$B$15,Paramètres!$A$1:$I$89,3,0)*VLOOKUP('Données projet'!$B$15,Paramètres!$A$1:$I$89,5,0)</f>
        <v>11.743823226080066</v>
      </c>
      <c r="EL16" s="13">
        <f t="shared" si="45"/>
        <v>4.0628963576462231</v>
      </c>
      <c r="EM16" s="20">
        <f t="shared" si="19"/>
        <v>27.530036608323286</v>
      </c>
      <c r="EN16" s="59">
        <f t="shared" si="20"/>
        <v>227.0710368599421</v>
      </c>
      <c r="EO16" s="59">
        <f ca="1">AVERAGE(OFFSET($EN$3,0,0,'Données projet'!$E$15+1,1))-AVERAGE(OFFSET($H$3,0,0,'Données projet'!$E$15+1,1))</f>
        <v>569.97793593332699</v>
      </c>
      <c r="EP16" s="59">
        <f t="shared" si="46"/>
        <v>331.25104323342907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1.6</v>
      </c>
      <c r="FE16" s="12">
        <f>IF('Données projet'!$A$218&gt;35,FE15+FD16-FM15,IF(A16&lt;'Données projet'!$A$218,$FB$205^A16,IF(A16='Données projet'!$A$218,'Données projet'!$B$218,FE15+FD16-FM15)))</f>
        <v>9.5136569200217629</v>
      </c>
      <c r="FF16" s="17">
        <f>FE16*VLOOKUP('Données projet'!$B$16,Paramètres!$A$1:$I$89,3,0)*VLOOKUP('Données projet'!$B$16,Paramètres!$A$1:$I$89,5,0)</f>
        <v>7.7174784935216545</v>
      </c>
      <c r="FG16" s="13">
        <f t="shared" si="47"/>
        <v>2.8036600476881857</v>
      </c>
      <c r="FH16" s="20">
        <f t="shared" si="22"/>
        <v>18.324316292607136</v>
      </c>
      <c r="FI16" s="59">
        <f t="shared" si="23"/>
        <v>217.86531654422595</v>
      </c>
      <c r="FJ16" s="59">
        <f ca="1">AVERAGE(OFFSET($FI$3,0,0,'Données projet'!$E$16+1,1))-AVERAGE(OFFSET($H$3,0,0,'Données projet'!$E$16+1,1))</f>
        <v>458.72067631594132</v>
      </c>
      <c r="FK16" s="59">
        <f t="shared" si="48"/>
        <v>264.165337354597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6">
        <f t="shared" si="1"/>
        <v>183.33333333333334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20.434497242993334</v>
      </c>
      <c r="P17" s="13">
        <f t="shared" si="33"/>
        <v>6.6281092368495731</v>
      </c>
      <c r="Q17" s="20">
        <f t="shared" si="2"/>
        <v>47.134039619059727</v>
      </c>
      <c r="R17" s="59">
        <f t="shared" si="0"/>
        <v>249.16390139133293</v>
      </c>
      <c r="S17" s="59">
        <f ca="1">AVERAGE(OFFSET($R$3,0,0,'Données projet'!$E$9+1,1))-AVERAGE(OFFSET($H$3,0,0,'Données projet'!$E$9+1,1))</f>
        <v>520.95202773768222</v>
      </c>
      <c r="T17" s="59">
        <f t="shared" si="34"/>
        <v>325.72635759450861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12.2</v>
      </c>
      <c r="AI17" s="13">
        <f>IF('Données projet'!$A$62&gt;35,AI16+AH17-AQ16,IF(A17&lt;'Données projet'!$A$62,$AF$205^A17,IF(A17='Données projet'!$A$62,'Données projet'!$B$62,AI16+AH17-AQ16)))</f>
        <v>105.80000000000001</v>
      </c>
      <c r="AJ17" s="13">
        <f>AI17*VLOOKUP('Données projet'!$B$10,Paramètres!$A$1:$I$89,3,0)*VLOOKUP('Données projet'!$B$10,Paramètres!$A$1:$I$89,5,0)</f>
        <v>100.67928000000002</v>
      </c>
      <c r="AK17" s="13">
        <f t="shared" si="35"/>
        <v>27.123762824785597</v>
      </c>
      <c r="AL17" s="20">
        <f t="shared" si="4"/>
        <v>222.5902995865016</v>
      </c>
      <c r="AM17" s="59">
        <f t="shared" si="5"/>
        <v>424.62016135877479</v>
      </c>
      <c r="AN17" s="59">
        <f ca="1">AVERAGE(OFFSET($AM$3,0,0,'Données projet'!$E$10+1,1))-AVERAGE(OFFSET($H$3,0,0,'Données projet'!$E$10+1,1))</f>
        <v>480.2304577348516</v>
      </c>
      <c r="AO17" s="59">
        <f t="shared" si="36"/>
        <v>488.3750281502389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2.4666666666666668</v>
      </c>
      <c r="BD17" s="12">
        <f>IF('Données projet'!$A$88&gt;35,BD16+BC17-BL16,IF(A17&lt;'Données projet'!$A$88,$BA$205^A17,IF(A17='Données projet'!$A$88,'Données projet'!$B$88,BD16+BC17-BL16)))</f>
        <v>29.084054009429774</v>
      </c>
      <c r="BE17" s="13">
        <f>BD17*VLOOKUP('Données projet'!$B$11,Paramètres!$A$1:$I$89,3,0)*VLOOKUP('Données projet'!$B$11,Paramètres!$A$1:$I$89,5,0)</f>
        <v>28.130097037920478</v>
      </c>
      <c r="BF17" s="13">
        <f t="shared" si="37"/>
        <v>8.7910300376319253</v>
      </c>
      <c r="BG17" s="20">
        <f t="shared" si="7"/>
        <v>64.30429632325378</v>
      </c>
      <c r="BH17" s="59">
        <f t="shared" si="8"/>
        <v>266.33415809552696</v>
      </c>
      <c r="BI17" s="59">
        <f ca="1">AVERAGE(OFFSET($BH$3,0,0,'Données projet'!$E$11+1,1))-AVERAGE(OFFSET($H$3,0,0,'Données projet'!$E$11+1,1))</f>
        <v>379.62749807313804</v>
      </c>
      <c r="BJ17" s="59">
        <f t="shared" si="38"/>
        <v>365.4172319777357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56.01024000000001</v>
      </c>
      <c r="CA17" s="13">
        <f t="shared" si="39"/>
        <v>16.155528478402793</v>
      </c>
      <c r="CB17" s="20">
        <f t="shared" si="10"/>
        <v>125.68871343321821</v>
      </c>
      <c r="CC17" s="59">
        <f t="shared" si="11"/>
        <v>327.71857520549139</v>
      </c>
      <c r="CD17" s="59">
        <f ca="1">AVERAGE(OFFSET($CC$3,0,0,'Données projet'!$E$12+1,1))-AVERAGE(OFFSET($H$3,0,0,'Données projet'!$E$12+1,1))</f>
        <v>429.30603040255431</v>
      </c>
      <c r="CE17" s="59">
        <f t="shared" si="40"/>
        <v>412.18613903804726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3.65</v>
      </c>
      <c r="CT17" s="12">
        <f>IF('Données projet'!$A$140&gt;35,CT16+CS17-DB16,IF(A17&lt;'Données projet'!$A$140,$CQ$205^A17,IF(A17='Données projet'!$A$140,'Données projet'!$B$140,CT16+CS17-DB16)))</f>
        <v>20.152364144963837</v>
      </c>
      <c r="CU17" s="17">
        <f>CT17*VLOOKUP('Données projet'!$B$13,Paramètres!$A$1:$I$89,3,0)*VLOOKUP('Données projet'!$B$13,Paramètres!$A$1:$I$89,5,0)</f>
        <v>18.233859078363277</v>
      </c>
      <c r="CV17" s="13">
        <f t="shared" si="41"/>
        <v>5.9932775513027368</v>
      </c>
      <c r="CW17" s="20">
        <f t="shared" si="13"/>
        <v>42.195596296668306</v>
      </c>
      <c r="CX17" s="59">
        <f t="shared" si="14"/>
        <v>244.22545806894149</v>
      </c>
      <c r="CY17" s="59">
        <f ca="1">AVERAGE(OFFSET($CX$3,0,0,'Données projet'!$E$13+1,1))-AVERAGE(OFFSET($H$3,0,0,'Données projet'!$E$13+1,1))</f>
        <v>472.96224519385396</v>
      </c>
      <c r="CZ17" s="59">
        <f t="shared" si="42"/>
        <v>297.32483725004136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5.85</v>
      </c>
      <c r="DO17" s="12">
        <f>IF('Données projet'!$A$166&gt;35,DO16+DN17-DW16,IF(A17&lt;'Données projet'!$A$166,$DL$205^A17,IF(A17='Données projet'!$A$166,'Données projet'!$B$166,DO16+DN17-DW16)))</f>
        <v>28.036907139651255</v>
      </c>
      <c r="DP17" s="17">
        <f>DO17*VLOOKUP('Données projet'!$B$14,Paramètres!$A$1:$I$89,3,0)*VLOOKUP('Données projet'!$B$14,Paramètres!$A$1:$I$89,5,0)</f>
        <v>21.868787568927981</v>
      </c>
      <c r="DQ17" s="13">
        <f t="shared" si="43"/>
        <v>7.0375448403422114</v>
      </c>
      <c r="DR17" s="20">
        <f t="shared" si="16"/>
        <v>50.34519561281224</v>
      </c>
      <c r="DS17" s="59">
        <f t="shared" si="17"/>
        <v>252.37505738508543</v>
      </c>
      <c r="DT17" s="59">
        <f ca="1">AVERAGE(OFFSET($DS$3,0,0,'Données projet'!$E$14+1,1))-AVERAGE(OFFSET($H$3,0,0,'Données projet'!$E$14+1,1))</f>
        <v>381.55743422692029</v>
      </c>
      <c r="DU17" s="59">
        <f t="shared" si="44"/>
        <v>360.34132229290537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2.8</v>
      </c>
      <c r="EJ17" s="12">
        <f>IF('Données projet'!$A$192&gt;35,EJ16+EI17-ER16,IF(A17&lt;'Données projet'!$A$192,$EG$205^A17,IF(A17='Données projet'!$A$192,'Données projet'!$B$192,EJ16+EI17-ER16)))</f>
        <v>16.739081308117708</v>
      </c>
      <c r="EK17" s="17">
        <f>EJ17*VLOOKUP('Données projet'!$B$15,Paramètres!$A$1:$I$89,3,0)*VLOOKUP('Données projet'!$B$15,Paramètres!$A$1:$I$89,5,0)</f>
        <v>14.362131762364994</v>
      </c>
      <c r="EL17" s="13">
        <f t="shared" si="45"/>
        <v>4.8536749785381312</v>
      </c>
      <c r="EM17" s="20">
        <f t="shared" si="19"/>
        <v>33.46753007373961</v>
      </c>
      <c r="EN17" s="59">
        <f t="shared" si="20"/>
        <v>235.49739184601282</v>
      </c>
      <c r="EO17" s="59">
        <f ca="1">AVERAGE(OFFSET($EN$3,0,0,'Données projet'!$E$15+1,1))-AVERAGE(OFFSET($H$3,0,0,'Données projet'!$E$15+1,1))</f>
        <v>569.97793593332699</v>
      </c>
      <c r="EP17" s="59">
        <f t="shared" si="46"/>
        <v>331.25104323342907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1.6</v>
      </c>
      <c r="FE17" s="12">
        <f>IF('Données projet'!$A$218&gt;35,FE16+FD17-FM16,IF(A17&lt;'Données projet'!$A$218,$FB$205^A17,IF(A17='Données projet'!$A$218,'Données projet'!$B$218,FE16+FD17-FM16)))</f>
        <v>11.313708498984752</v>
      </c>
      <c r="FF17" s="17">
        <f>FE17*VLOOKUP('Données projet'!$B$16,Paramètres!$A$1:$I$89,3,0)*VLOOKUP('Données projet'!$B$16,Paramètres!$A$1:$I$89,5,0)</f>
        <v>9.177680334376431</v>
      </c>
      <c r="FG17" s="13">
        <f t="shared" si="47"/>
        <v>3.2675547936555143</v>
      </c>
      <c r="FH17" s="20">
        <f t="shared" si="22"/>
        <v>21.675451181322305</v>
      </c>
      <c r="FI17" s="59">
        <f t="shared" si="23"/>
        <v>223.7053129535955</v>
      </c>
      <c r="FJ17" s="59">
        <f ca="1">AVERAGE(OFFSET($FI$3,0,0,'Données projet'!$E$16+1,1))-AVERAGE(OFFSET($H$3,0,0,'Données projet'!$E$16+1,1))</f>
        <v>458.72067631594132</v>
      </c>
      <c r="FK17" s="59">
        <f t="shared" si="48"/>
        <v>264.165337354597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6">
        <f t="shared" si="1"/>
        <v>183.33333333333334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25.323871439201337</v>
      </c>
      <c r="P18" s="13">
        <f t="shared" si="33"/>
        <v>8.0114524854610902</v>
      </c>
      <c r="Q18" s="20">
        <f t="shared" si="2"/>
        <v>58.059022502120392</v>
      </c>
      <c r="R18" s="59">
        <f t="shared" si="0"/>
        <v>262.55577243500142</v>
      </c>
      <c r="S18" s="59">
        <f ca="1">AVERAGE(OFFSET($R$3,0,0,'Données projet'!$E$9+1,1))-AVERAGE(OFFSET($H$3,0,0,'Données projet'!$E$9+1,1))</f>
        <v>520.95202773768222</v>
      </c>
      <c r="T18" s="59">
        <f t="shared" si="34"/>
        <v>325.72635759450861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118</v>
      </c>
      <c r="AG18" s="12">
        <f>VLOOKUP(A18,'Données projet'!$A$61:$I$81,9,0)</f>
        <v>12.2</v>
      </c>
      <c r="AH18" s="12">
        <f t="array" ref="AH18">INDEX(AG:AG,MIN(IF(ISNUMBER(AG18:AG214),ROW(AG18:AG214),"")))</f>
        <v>12.2</v>
      </c>
      <c r="AI18" s="13">
        <f>IF('Données projet'!$A$62&gt;35,AI17+AH18-AQ17,IF(A18&lt;'Données projet'!$A$62,$AF$205^A18,IF(A18='Données projet'!$A$62,'Données projet'!$B$62,AI17+AH18-AQ17)))</f>
        <v>118.00000000000001</v>
      </c>
      <c r="AJ18" s="13">
        <f>AI18*VLOOKUP('Données projet'!$B$10,Paramètres!$A$1:$I$89,3,0)*VLOOKUP('Données projet'!$B$10,Paramètres!$A$1:$I$89,5,0)</f>
        <v>112.28880000000001</v>
      </c>
      <c r="AK18" s="13">
        <f t="shared" si="35"/>
        <v>29.869595672288149</v>
      </c>
      <c r="AL18" s="20">
        <f t="shared" si="4"/>
        <v>247.59253912923518</v>
      </c>
      <c r="AM18" s="59">
        <f t="shared" si="5"/>
        <v>452.08928906211622</v>
      </c>
      <c r="AN18" s="59">
        <f ca="1">AVERAGE(OFFSET($AM$3,0,0,'Données projet'!$E$10+1,1))-AVERAGE(OFFSET($H$3,0,0,'Données projet'!$E$10+1,1))</f>
        <v>480.2304577348516</v>
      </c>
      <c r="AO18" s="59">
        <f t="shared" si="36"/>
        <v>488.3750281502389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17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37</v>
      </c>
      <c r="BB18" s="12">
        <f>VLOOKUP(A18,'Données projet'!$A$87:$I$107,9,0)</f>
        <v>2.4666666666666668</v>
      </c>
      <c r="BC18" s="12">
        <f t="array" ref="BC18">INDEX(BB:BB,MIN(IF(ISNUMBER(BB18:BB214),ROW(BB18:BB214),"")))</f>
        <v>2.4666666666666668</v>
      </c>
      <c r="BD18" s="12">
        <f>IF('Données projet'!$A$88&gt;35,BD17+BC18-BL17,IF(A18&lt;'Données projet'!$A$88,$BA$205^A18,IF(A18='Données projet'!$A$88,'Données projet'!$B$88,BD17+BC18-BL17)))</f>
        <v>37</v>
      </c>
      <c r="BE18" s="13">
        <f>BD18*VLOOKUP('Données projet'!$B$11,Paramètres!$A$1:$I$89,3,0)*VLOOKUP('Données projet'!$B$11,Paramètres!$A$1:$I$89,5,0)</f>
        <v>35.7864</v>
      </c>
      <c r="BF18" s="13">
        <f t="shared" si="37"/>
        <v>10.874700382555321</v>
      </c>
      <c r="BG18" s="20">
        <f t="shared" si="7"/>
        <v>81.26808316628383</v>
      </c>
      <c r="BH18" s="59">
        <f t="shared" si="8"/>
        <v>285.76483309916489</v>
      </c>
      <c r="BI18" s="59">
        <f ca="1">AVERAGE(OFFSET($BH$3,0,0,'Données projet'!$E$11+1,1))-AVERAGE(OFFSET($H$3,0,0,'Données projet'!$E$11+1,1))</f>
        <v>379.62749807313804</v>
      </c>
      <c r="BJ18" s="59">
        <f t="shared" si="38"/>
        <v>365.4172319777357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15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67.626000000000005</v>
      </c>
      <c r="CA18" s="13">
        <f t="shared" si="39"/>
        <v>19.082731089464875</v>
      </c>
      <c r="CB18" s="20">
        <f t="shared" si="10"/>
        <v>151.01770664748466</v>
      </c>
      <c r="CC18" s="59">
        <f t="shared" si="11"/>
        <v>355.51445658036573</v>
      </c>
      <c r="CD18" s="59">
        <f ca="1">AVERAGE(OFFSET($CC$3,0,0,'Données projet'!$E$12+1,1))-AVERAGE(OFFSET($H$3,0,0,'Données projet'!$E$12+1,1))</f>
        <v>429.30603040255431</v>
      </c>
      <c r="CE18" s="59">
        <f t="shared" si="40"/>
        <v>412.18613903804726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3.65</v>
      </c>
      <c r="CT18" s="12">
        <f>IF('Données projet'!$A$140&gt;35,CT17+CS18-DB17,IF(A18&lt;'Données projet'!$A$140,$CQ$205^A18,IF(A18='Données projet'!$A$140,'Données projet'!$B$140,CT17+CS18-DB17)))</f>
        <v>24.974232188561476</v>
      </c>
      <c r="CU18" s="17">
        <f>CT18*VLOOKUP('Données projet'!$B$13,Paramètres!$A$1:$I$89,3,0)*VLOOKUP('Données projet'!$B$13,Paramètres!$A$1:$I$89,5,0)</f>
        <v>22.596685284210423</v>
      </c>
      <c r="CV18" s="13">
        <f t="shared" si="41"/>
        <v>7.2441259820371586</v>
      </c>
      <c r="CW18" s="20">
        <f t="shared" si="13"/>
        <v>51.972746288714539</v>
      </c>
      <c r="CX18" s="59">
        <f t="shared" si="14"/>
        <v>256.46949622159559</v>
      </c>
      <c r="CY18" s="59">
        <f ca="1">AVERAGE(OFFSET($CX$3,0,0,'Données projet'!$E$13+1,1))-AVERAGE(OFFSET($H$3,0,0,'Données projet'!$E$13+1,1))</f>
        <v>472.96224519385396</v>
      </c>
      <c r="CZ18" s="59">
        <f t="shared" si="42"/>
        <v>297.32483725004136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5.85</v>
      </c>
      <c r="DO18" s="12">
        <f>IF('Données projet'!$A$166&gt;35,DO17+DN18-DW17,IF(A18&lt;'Données projet'!$A$166,$DL$205^A18,IF(A18='Données projet'!$A$166,'Données projet'!$B$166,DO17+DN18-DW17)))</f>
        <v>35.574548453745123</v>
      </c>
      <c r="DP18" s="17">
        <f>DO18*VLOOKUP('Données projet'!$B$14,Paramètres!$A$1:$I$89,3,0)*VLOOKUP('Données projet'!$B$14,Paramètres!$A$1:$I$89,5,0)</f>
        <v>27.748147793921198</v>
      </c>
      <c r="DQ18" s="13">
        <f t="shared" si="43"/>
        <v>8.6854760363431716</v>
      </c>
      <c r="DR18" s="20">
        <f t="shared" si="16"/>
        <v>63.455228171043764</v>
      </c>
      <c r="DS18" s="59">
        <f t="shared" si="17"/>
        <v>267.95197810392483</v>
      </c>
      <c r="DT18" s="59">
        <f ca="1">AVERAGE(OFFSET($DS$3,0,0,'Données projet'!$E$14+1,1))-AVERAGE(OFFSET($H$3,0,0,'Données projet'!$E$14+1,1))</f>
        <v>381.55743422692029</v>
      </c>
      <c r="DU18" s="59">
        <f t="shared" si="44"/>
        <v>360.34132229290537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2.8</v>
      </c>
      <c r="EJ18" s="12">
        <f>IF('Données projet'!$A$192&gt;35,EJ17+EI18-ER17,IF(A18&lt;'Données projet'!$A$192,$EG$205^A18,IF(A18='Données projet'!$A$192,'Données projet'!$B$192,EJ17+EI18-ER17)))</f>
        <v>20.471092479852732</v>
      </c>
      <c r="EK18" s="17">
        <f>EJ18*VLOOKUP('Données projet'!$B$15,Paramètres!$A$1:$I$89,3,0)*VLOOKUP('Données projet'!$B$15,Paramètres!$A$1:$I$89,5,0)</f>
        <v>17.564197347713648</v>
      </c>
      <c r="EL18" s="13">
        <f t="shared" si="45"/>
        <v>5.7983661712048189</v>
      </c>
      <c r="EM18" s="20">
        <f t="shared" si="19"/>
        <v>40.689798128782996</v>
      </c>
      <c r="EN18" s="59">
        <f t="shared" si="20"/>
        <v>245.18654806166404</v>
      </c>
      <c r="EO18" s="59">
        <f ca="1">AVERAGE(OFFSET($EN$3,0,0,'Données projet'!$E$15+1,1))-AVERAGE(OFFSET($H$3,0,0,'Données projet'!$E$15+1,1))</f>
        <v>569.97793593332699</v>
      </c>
      <c r="EP18" s="59">
        <f t="shared" si="46"/>
        <v>331.25104323342907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1.6</v>
      </c>
      <c r="FE18" s="12">
        <f>IF('Données projet'!$A$218&gt;35,FE17+FD18-FM17,IF(A18&lt;'Données projet'!$A$218,$FB$205^A18,IF(A18='Données projet'!$A$218,'Données projet'!$B$218,FE17+FD18-FM17)))</f>
        <v>13.454342644059421</v>
      </c>
      <c r="FF18" s="17">
        <f>FE18*VLOOKUP('Données projet'!$B$16,Paramètres!$A$1:$I$89,3,0)*VLOOKUP('Données projet'!$B$16,Paramètres!$A$1:$I$89,5,0)</f>
        <v>10.914162752861003</v>
      </c>
      <c r="FG18" s="13">
        <f t="shared" si="47"/>
        <v>3.8082057553108122</v>
      </c>
      <c r="FH18" s="20">
        <f t="shared" si="22"/>
        <v>25.641458485065911</v>
      </c>
      <c r="FI18" s="59">
        <f t="shared" si="23"/>
        <v>230.13820841794694</v>
      </c>
      <c r="FJ18" s="59">
        <f ca="1">AVERAGE(OFFSET($FI$3,0,0,'Données projet'!$E$16+1,1))-AVERAGE(OFFSET($H$3,0,0,'Données projet'!$E$16+1,1))</f>
        <v>458.72067631594132</v>
      </c>
      <c r="FK18" s="59">
        <f t="shared" si="48"/>
        <v>264.165337354597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6">
        <f t="shared" si="1"/>
        <v>183.33333333333334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31.383129080363769</v>
      </c>
      <c r="P19" s="13">
        <f t="shared" si="33"/>
        <v>9.6835113353243223</v>
      </c>
      <c r="Q19" s="20">
        <f t="shared" si="2"/>
        <v>71.524398723990075</v>
      </c>
      <c r="R19" s="59">
        <f t="shared" si="0"/>
        <v>278.46644464610415</v>
      </c>
      <c r="S19" s="59">
        <f ca="1">AVERAGE(OFFSET($R$3,0,0,'Données projet'!$E$9+1,1))-AVERAGE(OFFSET($H$3,0,0,'Données projet'!$E$9+1,1))</f>
        <v>520.95202773768222</v>
      </c>
      <c r="T19" s="59">
        <f t="shared" si="34"/>
        <v>325.72635759450861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11.4</v>
      </c>
      <c r="AI19" s="13">
        <f>IF('Données projet'!$A$62&gt;35,AI18+AH19-AQ18,IF(A19&lt;'Données projet'!$A$62,$AF$205^A19,IF(A19='Données projet'!$A$62,'Données projet'!$B$62,AI18+AH19-AQ18)))</f>
        <v>112.4</v>
      </c>
      <c r="AJ19" s="13">
        <f>AI19*VLOOKUP('Données projet'!$B$10,Paramètres!$A$1:$I$89,3,0)*VLOOKUP('Données projet'!$B$10,Paramètres!$A$1:$I$89,5,0)</f>
        <v>106.95984000000001</v>
      </c>
      <c r="AK19" s="13">
        <f t="shared" si="35"/>
        <v>28.613534977813039</v>
      </c>
      <c r="AL19" s="20">
        <f t="shared" si="4"/>
        <v>236.12362808635771</v>
      </c>
      <c r="AM19" s="59">
        <f t="shared" si="5"/>
        <v>443.06567400847177</v>
      </c>
      <c r="AN19" s="59">
        <f ca="1">AVERAGE(OFFSET($AM$3,0,0,'Données projet'!$E$10+1,1))-AVERAGE(OFFSET($H$3,0,0,'Données projet'!$E$10+1,1))</f>
        <v>480.2304577348516</v>
      </c>
      <c r="AO19" s="59">
        <f t="shared" si="36"/>
        <v>488.3750281502389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11.6</v>
      </c>
      <c r="BD19" s="12">
        <f>IF('Données projet'!$A$88&gt;35,BD18+BC19-BL18,IF(A19&lt;'Données projet'!$A$88,$BA$205^A19,IF(A19='Données projet'!$A$88,'Données projet'!$B$88,BD18+BC19-BL18)))</f>
        <v>33.6</v>
      </c>
      <c r="BE19" s="13">
        <f>BD19*VLOOKUP('Données projet'!$B$11,Paramètres!$A$1:$I$89,3,0)*VLOOKUP('Données projet'!$B$11,Paramètres!$A$1:$I$89,5,0)</f>
        <v>32.497920000000001</v>
      </c>
      <c r="BF19" s="13">
        <f t="shared" si="37"/>
        <v>9.9868296578509597</v>
      </c>
      <c r="BG19" s="20">
        <f t="shared" si="7"/>
        <v>73.994272320757076</v>
      </c>
      <c r="BH19" s="59">
        <f t="shared" si="8"/>
        <v>280.93631824287115</v>
      </c>
      <c r="BI19" s="59">
        <f ca="1">AVERAGE(OFFSET($BH$3,0,0,'Données projet'!$E$11+1,1))-AVERAGE(OFFSET($H$3,0,0,'Données projet'!$E$11+1,1))</f>
        <v>379.62749807313804</v>
      </c>
      <c r="BJ19" s="59">
        <f t="shared" si="38"/>
        <v>365.4172319777357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46.940400000000004</v>
      </c>
      <c r="CA19" s="13">
        <f t="shared" si="39"/>
        <v>13.82072434588865</v>
      </c>
      <c r="CB19" s="20">
        <f t="shared" si="10"/>
        <v>105.82562490242275</v>
      </c>
      <c r="CC19" s="59">
        <f t="shared" si="11"/>
        <v>312.76767082453682</v>
      </c>
      <c r="CD19" s="59">
        <f ca="1">AVERAGE(OFFSET($CC$3,0,0,'Données projet'!$E$12+1,1))-AVERAGE(OFFSET($H$3,0,0,'Données projet'!$E$12+1,1))</f>
        <v>429.30603040255431</v>
      </c>
      <c r="CE19" s="59">
        <f t="shared" si="40"/>
        <v>412.18613903804726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3.65</v>
      </c>
      <c r="CT19" s="12">
        <f>IF('Données projet'!$A$140&gt;35,CT18+CS19-DB18,IF(A19&lt;'Données projet'!$A$140,$CQ$205^A19,IF(A19='Données projet'!$A$140,'Données projet'!$B$140,CT18+CS19-DB18)))</f>
        <v>30.949831440200953</v>
      </c>
      <c r="CU19" s="17">
        <f>CT19*VLOOKUP('Données projet'!$B$13,Paramètres!$A$1:$I$89,3,0)*VLOOKUP('Données projet'!$B$13,Paramètres!$A$1:$I$89,5,0)</f>
        <v>28.003407487093821</v>
      </c>
      <c r="CV19" s="13">
        <f t="shared" si="41"/>
        <v>8.7560372090925433</v>
      </c>
      <c r="CW19" s="20">
        <f t="shared" si="13"/>
        <v>64.022699512524582</v>
      </c>
      <c r="CX19" s="59">
        <f t="shared" si="14"/>
        <v>270.96474543463864</v>
      </c>
      <c r="CY19" s="59">
        <f ca="1">AVERAGE(OFFSET($CX$3,0,0,'Données projet'!$E$13+1,1))-AVERAGE(OFFSET($H$3,0,0,'Données projet'!$E$13+1,1))</f>
        <v>472.96224519385396</v>
      </c>
      <c r="CZ19" s="59">
        <f t="shared" si="42"/>
        <v>297.32483725004136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5.85</v>
      </c>
      <c r="DO19" s="12">
        <f>IF('Données projet'!$A$166&gt;35,DO18+DN19-DW18,IF(A19&lt;'Données projet'!$A$166,$DL$205^A19,IF(A19='Données projet'!$A$166,'Données projet'!$B$166,DO18+DN19-DW18)))</f>
        <v>45.138662812705725</v>
      </c>
      <c r="DP19" s="17">
        <f>DO19*VLOOKUP('Données projet'!$B$14,Paramètres!$A$1:$I$89,3,0)*VLOOKUP('Données projet'!$B$14,Paramètres!$A$1:$I$89,5,0)</f>
        <v>35.208156993910464</v>
      </c>
      <c r="DQ19" s="13">
        <f t="shared" si="43"/>
        <v>10.71929141331386</v>
      </c>
      <c r="DR19" s="20">
        <f t="shared" si="16"/>
        <v>79.990305975915703</v>
      </c>
      <c r="DS19" s="59">
        <f t="shared" si="17"/>
        <v>286.93235189802976</v>
      </c>
      <c r="DT19" s="59">
        <f ca="1">AVERAGE(OFFSET($DS$3,0,0,'Données projet'!$E$14+1,1))-AVERAGE(OFFSET($H$3,0,0,'Données projet'!$E$14+1,1))</f>
        <v>381.55743422692029</v>
      </c>
      <c r="DU19" s="59">
        <f t="shared" si="44"/>
        <v>360.34132229290537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2.8</v>
      </c>
      <c r="EJ19" s="12">
        <f>IF('Données projet'!$A$192&gt;35,EJ18+EI19-ER18,IF(A19&lt;'Données projet'!$A$192,$EG$205^A19,IF(A19='Données projet'!$A$192,'Données projet'!$B$192,EJ18+EI19-ER18)))</f>
        <v>25.035162898423533</v>
      </c>
      <c r="EK19" s="17">
        <f>EJ19*VLOOKUP('Données projet'!$B$15,Paramètres!$A$1:$I$89,3,0)*VLOOKUP('Données projet'!$B$15,Paramètres!$A$1:$I$89,5,0)</f>
        <v>21.480169766847393</v>
      </c>
      <c r="EL19" s="13">
        <f t="shared" si="45"/>
        <v>6.9269265873873334</v>
      </c>
      <c r="EM19" s="20">
        <f t="shared" si="19"/>
        <v>49.475692816958805</v>
      </c>
      <c r="EN19" s="59">
        <f t="shared" si="20"/>
        <v>256.41773873907289</v>
      </c>
      <c r="EO19" s="59">
        <f ca="1">AVERAGE(OFFSET($EN$3,0,0,'Données projet'!$E$15+1,1))-AVERAGE(OFFSET($H$3,0,0,'Données projet'!$E$15+1,1))</f>
        <v>569.97793593332699</v>
      </c>
      <c r="EP19" s="59">
        <f t="shared" si="46"/>
        <v>331.25104323342907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1.6</v>
      </c>
      <c r="FE19" s="12">
        <f>IF('Données projet'!$A$218&gt;35,FE18+FD19-FM18,IF(A19&lt;'Données projet'!$A$218,$FB$205^A19,IF(A19='Données projet'!$A$218,'Données projet'!$B$218,FE18+FD19-FM18)))</f>
        <v>15.999999999999986</v>
      </c>
      <c r="FF19" s="17">
        <f>FE19*VLOOKUP('Données projet'!$B$16,Paramètres!$A$1:$I$89,3,0)*VLOOKUP('Données projet'!$B$16,Paramètres!$A$1:$I$89,5,0)</f>
        <v>12.97919999999999</v>
      </c>
      <c r="FG19" s="13">
        <f t="shared" si="47"/>
        <v>4.4383130477080934</v>
      </c>
      <c r="FH19" s="20">
        <f t="shared" si="22"/>
        <v>30.335501891424911</v>
      </c>
      <c r="FI19" s="59">
        <f t="shared" si="23"/>
        <v>237.27754781353897</v>
      </c>
      <c r="FJ19" s="59">
        <f ca="1">AVERAGE(OFFSET($FI$3,0,0,'Données projet'!$E$16+1,1))-AVERAGE(OFFSET($H$3,0,0,'Données projet'!$E$16+1,1))</f>
        <v>458.72067631594132</v>
      </c>
      <c r="FK19" s="59">
        <f t="shared" si="48"/>
        <v>264.165337354597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6">
        <f t="shared" si="1"/>
        <v>183.33333333333334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38.892188867700071</v>
      </c>
      <c r="P20" s="13">
        <f t="shared" si="33"/>
        <v>11.704543208803392</v>
      </c>
      <c r="Q20" s="20">
        <f t="shared" si="2"/>
        <v>88.122641699910204</v>
      </c>
      <c r="R20" s="59">
        <f t="shared" si="0"/>
        <v>297.48876601578291</v>
      </c>
      <c r="S20" s="59">
        <f ca="1">AVERAGE(OFFSET($R$3,0,0,'Données projet'!$E$9+1,1))-AVERAGE(OFFSET($H$3,0,0,'Données projet'!$E$9+1,1))</f>
        <v>520.95202773768222</v>
      </c>
      <c r="T20" s="59">
        <f t="shared" si="34"/>
        <v>325.72635759450861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11.4</v>
      </c>
      <c r="AI20" s="13">
        <f>IF('Données projet'!$A$62&gt;35,AI19+AH20-AQ19,IF(A20&lt;'Données projet'!$A$62,$AF$205^A20,IF(A20='Données projet'!$A$62,'Données projet'!$B$62,AI19+AH20-AQ19)))</f>
        <v>123.80000000000001</v>
      </c>
      <c r="AJ20" s="13">
        <f>AI20*VLOOKUP('Données projet'!$B$10,Paramètres!$A$1:$I$89,3,0)*VLOOKUP('Données projet'!$B$10,Paramètres!$A$1:$I$89,5,0)</f>
        <v>117.80808</v>
      </c>
      <c r="AK20" s="13">
        <f t="shared" si="35"/>
        <v>31.163222740883366</v>
      </c>
      <c r="AL20" s="20">
        <f t="shared" si="4"/>
        <v>259.4583522737052</v>
      </c>
      <c r="AM20" s="59">
        <f t="shared" si="5"/>
        <v>468.8244765895779</v>
      </c>
      <c r="AN20" s="59">
        <f ca="1">AVERAGE(OFFSET($AM$3,0,0,'Données projet'!$E$10+1,1))-AVERAGE(OFFSET($H$3,0,0,'Données projet'!$E$10+1,1))</f>
        <v>480.2304577348516</v>
      </c>
      <c r="AO20" s="59">
        <f t="shared" si="36"/>
        <v>488.3750281502389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11.6</v>
      </c>
      <c r="BD20" s="12">
        <f>IF('Données projet'!$A$88&gt;35,BD19+BC20-BL19,IF(A20&lt;'Données projet'!$A$88,$BA$205^A20,IF(A20='Données projet'!$A$88,'Données projet'!$B$88,BD19+BC20-BL19)))</f>
        <v>45.2</v>
      </c>
      <c r="BE20" s="13">
        <f>BD20*VLOOKUP('Données projet'!$B$11,Paramètres!$A$1:$I$89,3,0)*VLOOKUP('Données projet'!$B$11,Paramètres!$A$1:$I$89,5,0)</f>
        <v>43.717440000000003</v>
      </c>
      <c r="BF20" s="13">
        <f t="shared" si="37"/>
        <v>12.978801126616625</v>
      </c>
      <c r="BG20" s="20">
        <f t="shared" si="7"/>
        <v>98.745953295523961</v>
      </c>
      <c r="BH20" s="59">
        <f t="shared" si="8"/>
        <v>308.11207761139667</v>
      </c>
      <c r="BI20" s="59">
        <f ca="1">AVERAGE(OFFSET($BH$3,0,0,'Données projet'!$E$11+1,1))-AVERAGE(OFFSET($H$3,0,0,'Données projet'!$E$11+1,1))</f>
        <v>379.62749807313804</v>
      </c>
      <c r="BJ20" s="59">
        <f t="shared" si="38"/>
        <v>365.4172319777357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59.67</v>
      </c>
      <c r="CA20" s="13">
        <f t="shared" si="39"/>
        <v>17.084807896591332</v>
      </c>
      <c r="CB20" s="20">
        <f t="shared" si="10"/>
        <v>133.68129041989656</v>
      </c>
      <c r="CC20" s="59">
        <f t="shared" si="11"/>
        <v>343.04741473576928</v>
      </c>
      <c r="CD20" s="59">
        <f ca="1">AVERAGE(OFFSET($CC$3,0,0,'Données projet'!$E$12+1,1))-AVERAGE(OFFSET($H$3,0,0,'Données projet'!$E$12+1,1))</f>
        <v>429.30603040255431</v>
      </c>
      <c r="CE20" s="59">
        <f t="shared" si="40"/>
        <v>412.18613903804726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3.65</v>
      </c>
      <c r="CT20" s="12">
        <f>IF('Données projet'!$A$140&gt;35,CT19+CS20-DB19,IF(A20&lt;'Données projet'!$A$140,$CQ$205^A20,IF(A20='Données projet'!$A$140,'Données projet'!$B$140,CT19+CS20-DB19)))</f>
        <v>38.355215845858055</v>
      </c>
      <c r="CU20" s="17">
        <f>CT20*VLOOKUP('Données projet'!$B$13,Paramètres!$A$1:$I$89,3,0)*VLOOKUP('Données projet'!$B$13,Paramètres!$A$1:$I$89,5,0)</f>
        <v>34.703799297332367</v>
      </c>
      <c r="CV20" s="13">
        <f t="shared" si="41"/>
        <v>10.583497277259243</v>
      </c>
      <c r="CW20" s="20">
        <f t="shared" si="13"/>
        <v>78.875374867413711</v>
      </c>
      <c r="CX20" s="59">
        <f t="shared" si="14"/>
        <v>288.24149918328646</v>
      </c>
      <c r="CY20" s="59">
        <f ca="1">AVERAGE(OFFSET($CX$3,0,0,'Données projet'!$E$13+1,1))-AVERAGE(OFFSET($H$3,0,0,'Données projet'!$E$13+1,1))</f>
        <v>472.96224519385396</v>
      </c>
      <c r="CZ20" s="59">
        <f t="shared" si="42"/>
        <v>297.32483725004136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5.85</v>
      </c>
      <c r="DO20" s="12">
        <f>IF('Données projet'!$A$166&gt;35,DO19+DN20-DW19,IF(A20&lt;'Données projet'!$A$166,$DL$205^A20,IF(A20='Données projet'!$A$166,'Données projet'!$B$166,DO19+DN20-DW19)))</f>
        <v>57.274061627749042</v>
      </c>
      <c r="DP20" s="17">
        <f>DO20*VLOOKUP('Données projet'!$B$14,Paramètres!$A$1:$I$89,3,0)*VLOOKUP('Données projet'!$B$14,Paramètres!$A$1:$I$89,5,0)</f>
        <v>44.673768069644254</v>
      </c>
      <c r="DQ20" s="13">
        <f t="shared" si="43"/>
        <v>13.229350691055696</v>
      </c>
      <c r="DR20" s="20">
        <f t="shared" si="16"/>
        <v>100.84793184155241</v>
      </c>
      <c r="DS20" s="59">
        <f t="shared" si="17"/>
        <v>310.21405615742515</v>
      </c>
      <c r="DT20" s="59">
        <f ca="1">AVERAGE(OFFSET($DS$3,0,0,'Données projet'!$E$14+1,1))-AVERAGE(OFFSET($H$3,0,0,'Données projet'!$E$14+1,1))</f>
        <v>381.55743422692029</v>
      </c>
      <c r="DU20" s="59">
        <f t="shared" si="44"/>
        <v>360.34132229290537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2.8</v>
      </c>
      <c r="EJ20" s="12">
        <f>IF('Données projet'!$A$192&gt;35,EJ19+EI20-ER19,IF(A20&lt;'Données projet'!$A$192,$EG$205^A20,IF(A20='Données projet'!$A$192,'Données projet'!$B$192,EJ19+EI20-ER19)))</f>
        <v>30.61680181296855</v>
      </c>
      <c r="EK20" s="17">
        <f>EJ20*VLOOKUP('Données projet'!$B$15,Paramètres!$A$1:$I$89,3,0)*VLOOKUP('Données projet'!$B$15,Paramètres!$A$1:$I$89,5,0)</f>
        <v>26.26921595552702</v>
      </c>
      <c r="EL20" s="13">
        <f t="shared" si="45"/>
        <v>8.2751434680579159</v>
      </c>
      <c r="EM20" s="20">
        <f t="shared" si="19"/>
        <v>60.164759329410423</v>
      </c>
      <c r="EN20" s="59">
        <f t="shared" si="20"/>
        <v>269.53088364528315</v>
      </c>
      <c r="EO20" s="59">
        <f ca="1">AVERAGE(OFFSET($EN$3,0,0,'Données projet'!$E$15+1,1))-AVERAGE(OFFSET($H$3,0,0,'Données projet'!$E$15+1,1))</f>
        <v>569.97793593332699</v>
      </c>
      <c r="EP20" s="59">
        <f t="shared" si="46"/>
        <v>331.25104323342907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1.6</v>
      </c>
      <c r="FE20" s="12">
        <f>IF('Données projet'!$A$218&gt;35,FE19+FD20-FM19,IF(A20&lt;'Données projet'!$A$218,$FB$205^A20,IF(A20='Données projet'!$A$218,'Données projet'!$B$218,FE19+FD20-FM19)))</f>
        <v>19.027313840043519</v>
      </c>
      <c r="FF20" s="17">
        <f>FE20*VLOOKUP('Données projet'!$B$16,Paramètres!$A$1:$I$89,3,0)*VLOOKUP('Données projet'!$B$16,Paramètres!$A$1:$I$89,5,0)</f>
        <v>15.434956987043304</v>
      </c>
      <c r="FG20" s="13">
        <f t="shared" si="47"/>
        <v>5.1726781521677969</v>
      </c>
      <c r="FH20" s="20">
        <f t="shared" si="22"/>
        <v>35.891631200792666</v>
      </c>
      <c r="FI20" s="59">
        <f t="shared" si="23"/>
        <v>245.25775551666538</v>
      </c>
      <c r="FJ20" s="59">
        <f ca="1">AVERAGE(OFFSET($FI$3,0,0,'Données projet'!$E$16+1,1))-AVERAGE(OFFSET($H$3,0,0,'Données projet'!$E$16+1,1))</f>
        <v>458.72067631594132</v>
      </c>
      <c r="FK20" s="59">
        <f t="shared" si="48"/>
        <v>264.165337354597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6">
        <f t="shared" si="1"/>
        <v>183.33333333333334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48.197945815010499</v>
      </c>
      <c r="P21" s="13">
        <f t="shared" si="33"/>
        <v>14.147381769152156</v>
      </c>
      <c r="Q21" s="20">
        <f t="shared" si="2"/>
        <v>108.58477887574996</v>
      </c>
      <c r="R21" s="59">
        <f t="shared" si="0"/>
        <v>320.35413206775308</v>
      </c>
      <c r="S21" s="59">
        <f ca="1">AVERAGE(OFFSET($R$3,0,0,'Données projet'!$E$9+1,1))-AVERAGE(OFFSET($H$3,0,0,'Données projet'!$E$9+1,1))</f>
        <v>520.95202773768222</v>
      </c>
      <c r="T21" s="59">
        <f t="shared" si="34"/>
        <v>325.72635759450861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11.4</v>
      </c>
      <c r="AI21" s="13">
        <f>IF('Données projet'!$A$62&gt;35,AI20+AH21-AQ20,IF(A21&lt;'Données projet'!$A$62,$AF$205^A21,IF(A21='Données projet'!$A$62,'Données projet'!$B$62,AI20+AH21-AQ20)))</f>
        <v>135.20000000000002</v>
      </c>
      <c r="AJ21" s="13">
        <f>AI21*VLOOKUP('Données projet'!$B$10,Paramètres!$A$1:$I$89,3,0)*VLOOKUP('Données projet'!$B$10,Paramètres!$A$1:$I$89,5,0)</f>
        <v>128.65632000000002</v>
      </c>
      <c r="AK21" s="13">
        <f t="shared" si="35"/>
        <v>33.685686839545582</v>
      </c>
      <c r="AL21" s="20">
        <f t="shared" si="4"/>
        <v>282.74566191220862</v>
      </c>
      <c r="AM21" s="59">
        <f t="shared" si="5"/>
        <v>494.51501510421173</v>
      </c>
      <c r="AN21" s="59">
        <f ca="1">AVERAGE(OFFSET($AM$3,0,0,'Données projet'!$E$10+1,1))-AVERAGE(OFFSET($H$3,0,0,'Données projet'!$E$10+1,1))</f>
        <v>480.2304577348516</v>
      </c>
      <c r="AO21" s="59">
        <f t="shared" si="36"/>
        <v>488.3750281502389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11.6</v>
      </c>
      <c r="BD21" s="12">
        <f>IF('Données projet'!$A$88&gt;35,BD20+BC21-BL20,IF(A21&lt;'Données projet'!$A$88,$BA$205^A21,IF(A21='Données projet'!$A$88,'Données projet'!$B$88,BD20+BC21-BL20)))</f>
        <v>56.800000000000004</v>
      </c>
      <c r="BE21" s="13">
        <f>BD21*VLOOKUP('Données projet'!$B$11,Paramètres!$A$1:$I$89,3,0)*VLOOKUP('Données projet'!$B$11,Paramètres!$A$1:$I$89,5,0)</f>
        <v>54.936960000000006</v>
      </c>
      <c r="BF21" s="13">
        <f t="shared" si="37"/>
        <v>15.88168018568401</v>
      </c>
      <c r="BG21" s="20">
        <f t="shared" si="7"/>
        <v>123.34246499006633</v>
      </c>
      <c r="BH21" s="59">
        <f t="shared" si="8"/>
        <v>335.11181818206944</v>
      </c>
      <c r="BI21" s="59">
        <f ca="1">AVERAGE(OFFSET($BH$3,0,0,'Données projet'!$E$11+1,1))-AVERAGE(OFFSET($H$3,0,0,'Données projet'!$E$11+1,1))</f>
        <v>379.62749807313804</v>
      </c>
      <c r="BJ21" s="59">
        <f t="shared" si="38"/>
        <v>365.4172319777357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72.399600000000007</v>
      </c>
      <c r="CA21" s="13">
        <f t="shared" si="39"/>
        <v>20.268188832715463</v>
      </c>
      <c r="CB21" s="20">
        <f t="shared" si="10"/>
        <v>161.39639888364613</v>
      </c>
      <c r="CC21" s="59">
        <f t="shared" si="11"/>
        <v>373.16575207564927</v>
      </c>
      <c r="CD21" s="59">
        <f ca="1">AVERAGE(OFFSET($CC$3,0,0,'Données projet'!$E$12+1,1))-AVERAGE(OFFSET($H$3,0,0,'Données projet'!$E$12+1,1))</f>
        <v>429.30603040255431</v>
      </c>
      <c r="CE21" s="59">
        <f t="shared" si="40"/>
        <v>412.18613903804726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3.65</v>
      </c>
      <c r="CT21" s="12">
        <f>IF('Données projet'!$A$140&gt;35,CT20+CS21-DB20,IF(A21&lt;'Données projet'!$A$140,$CQ$205^A21,IF(A21='Données projet'!$A$140,'Données projet'!$B$140,CT20+CS21-DB20)))</f>
        <v>47.532490941824946</v>
      </c>
      <c r="CU21" s="17">
        <f>CT21*VLOOKUP('Données projet'!$B$13,Paramètres!$A$1:$I$89,3,0)*VLOOKUP('Données projet'!$B$13,Paramètres!$A$1:$I$89,5,0)</f>
        <v>43.007397804163212</v>
      </c>
      <c r="CV21" s="13">
        <f t="shared" si="41"/>
        <v>12.792363936215189</v>
      </c>
      <c r="CW21" s="20">
        <f t="shared" si="13"/>
        <v>97.184585031159045</v>
      </c>
      <c r="CX21" s="59">
        <f t="shared" si="14"/>
        <v>308.95393822316214</v>
      </c>
      <c r="CY21" s="59">
        <f ca="1">AVERAGE(OFFSET($CX$3,0,0,'Données projet'!$E$13+1,1))-AVERAGE(OFFSET($H$3,0,0,'Données projet'!$E$13+1,1))</f>
        <v>472.96224519385396</v>
      </c>
      <c r="CZ21" s="59">
        <f t="shared" si="42"/>
        <v>297.32483725004136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5.85</v>
      </c>
      <c r="DO21" s="12">
        <f>IF('Données projet'!$A$166&gt;35,DO20+DN21-DW20,IF(A21&lt;'Données projet'!$A$166,$DL$205^A21,IF(A21='Données projet'!$A$166,'Données projet'!$B$166,DO20+DN21-DW20)))</f>
        <v>72.672027280698373</v>
      </c>
      <c r="DP21" s="17">
        <f>DO21*VLOOKUP('Données projet'!$B$14,Paramètres!$A$1:$I$89,3,0)*VLOOKUP('Données projet'!$B$14,Paramètres!$A$1:$I$89,5,0)</f>
        <v>56.684181278944735</v>
      </c>
      <c r="DQ21" s="13">
        <f t="shared" si="43"/>
        <v>16.327172474251263</v>
      </c>
      <c r="DR21" s="20">
        <f t="shared" si="16"/>
        <v>127.16144112014972</v>
      </c>
      <c r="DS21" s="59">
        <f t="shared" si="17"/>
        <v>338.93079431215284</v>
      </c>
      <c r="DT21" s="59">
        <f ca="1">AVERAGE(OFFSET($DS$3,0,0,'Données projet'!$E$14+1,1))-AVERAGE(OFFSET($H$3,0,0,'Données projet'!$E$14+1,1))</f>
        <v>381.55743422692029</v>
      </c>
      <c r="DU21" s="59">
        <f t="shared" si="44"/>
        <v>360.34132229290537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2.8</v>
      </c>
      <c r="EJ21" s="12">
        <f>IF('Données projet'!$A$192&gt;35,EJ20+EI21-ER20,IF(A21&lt;'Données projet'!$A$192,$EG$205^A21,IF(A21='Données projet'!$A$192,'Données projet'!$B$192,EJ20+EI21-ER20)))</f>
        <v>37.442878125375486</v>
      </c>
      <c r="EK21" s="17">
        <f>EJ21*VLOOKUP('Données projet'!$B$15,Paramètres!$A$1:$I$89,3,0)*VLOOKUP('Données projet'!$B$15,Paramètres!$A$1:$I$89,5,0)</f>
        <v>32.125989431572172</v>
      </c>
      <c r="EL21" s="13">
        <f t="shared" si="45"/>
        <v>9.8857694755459775</v>
      </c>
      <c r="EM21" s="20">
        <f t="shared" si="19"/>
        <v>73.170480096564106</v>
      </c>
      <c r="EN21" s="59">
        <f t="shared" si="20"/>
        <v>284.93983328856723</v>
      </c>
      <c r="EO21" s="59">
        <f ca="1">AVERAGE(OFFSET($EN$3,0,0,'Données projet'!$E$15+1,1))-AVERAGE(OFFSET($H$3,0,0,'Données projet'!$E$15+1,1))</f>
        <v>569.97793593332699</v>
      </c>
      <c r="EP21" s="59">
        <f t="shared" si="46"/>
        <v>331.25104323342907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1.6</v>
      </c>
      <c r="FE21" s="12">
        <f>IF('Données projet'!$A$218&gt;35,FE20+FD21-FM20,IF(A21&lt;'Données projet'!$A$218,$FB$205^A21,IF(A21='Données projet'!$A$218,'Données projet'!$B$218,FE20+FD21-FM20)))</f>
        <v>22.627416997969497</v>
      </c>
      <c r="FF21" s="17">
        <f>FE21*VLOOKUP('Données projet'!$B$16,Paramètres!$A$1:$I$89,3,0)*VLOOKUP('Données projet'!$B$16,Paramètres!$A$1:$I$89,5,0)</f>
        <v>18.355360668752859</v>
      </c>
      <c r="FG21" s="13">
        <f t="shared" si="47"/>
        <v>6.0285516092045226</v>
      </c>
      <c r="FH21" s="20">
        <f t="shared" si="22"/>
        <v>42.468647217442438</v>
      </c>
      <c r="FI21" s="59">
        <f t="shared" si="23"/>
        <v>254.23800040944553</v>
      </c>
      <c r="FJ21" s="59">
        <f ca="1">AVERAGE(OFFSET($FI$3,0,0,'Données projet'!$E$16+1,1))-AVERAGE(OFFSET($H$3,0,0,'Données projet'!$E$16+1,1))</f>
        <v>458.72067631594132</v>
      </c>
      <c r="FK21" s="59">
        <f t="shared" si="48"/>
        <v>264.165337354597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6">
        <f t="shared" si="1"/>
        <v>183.33333333333334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59.730296710452635</v>
      </c>
      <c r="P22" s="13">
        <f t="shared" si="33"/>
        <v>17.100061689857345</v>
      </c>
      <c r="Q22" s="20">
        <f t="shared" si="2"/>
        <v>133.81287421387319</v>
      </c>
      <c r="R22" s="59">
        <f t="shared" si="0"/>
        <v>347.96496845689671</v>
      </c>
      <c r="S22" s="59">
        <f ca="1">AVERAGE(OFFSET($R$3,0,0,'Données projet'!$E$9+1,1))-AVERAGE(OFFSET($H$3,0,0,'Données projet'!$E$9+1,1))</f>
        <v>520.95202773768222</v>
      </c>
      <c r="T22" s="59">
        <f t="shared" si="34"/>
        <v>325.72635759450861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11.4</v>
      </c>
      <c r="AI22" s="13">
        <f>IF('Données projet'!$A$62&gt;35,AI21+AH22-AQ21,IF(A22&lt;'Données projet'!$A$62,$AF$205^A22,IF(A22='Données projet'!$A$62,'Données projet'!$B$62,AI21+AH22-AQ21)))</f>
        <v>146.60000000000002</v>
      </c>
      <c r="AJ22" s="13">
        <f>AI22*VLOOKUP('Données projet'!$B$10,Paramètres!$A$1:$I$89,3,0)*VLOOKUP('Données projet'!$B$10,Paramètres!$A$1:$I$89,5,0)</f>
        <v>139.50456000000003</v>
      </c>
      <c r="AK22" s="13">
        <f t="shared" si="35"/>
        <v>36.183483741074348</v>
      </c>
      <c r="AL22" s="20">
        <f t="shared" si="4"/>
        <v>305.99000951570451</v>
      </c>
      <c r="AM22" s="59">
        <f t="shared" si="5"/>
        <v>520.14210375872801</v>
      </c>
      <c r="AN22" s="59">
        <f ca="1">AVERAGE(OFFSET($AM$3,0,0,'Données projet'!$E$10+1,1))-AVERAGE(OFFSET($H$3,0,0,'Données projet'!$E$10+1,1))</f>
        <v>480.2304577348516</v>
      </c>
      <c r="AO22" s="59">
        <f t="shared" si="36"/>
        <v>488.3750281502389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11.6</v>
      </c>
      <c r="BD22" s="12">
        <f>IF('Données projet'!$A$88&gt;35,BD21+BC22-BL21,IF(A22&lt;'Données projet'!$A$88,$BA$205^A22,IF(A22='Données projet'!$A$88,'Données projet'!$B$88,BD21+BC22-BL21)))</f>
        <v>68.400000000000006</v>
      </c>
      <c r="BE22" s="13">
        <f>BD22*VLOOKUP('Données projet'!$B$11,Paramètres!$A$1:$I$89,3,0)*VLOOKUP('Données projet'!$B$11,Paramètres!$A$1:$I$89,5,0)</f>
        <v>66.156480000000002</v>
      </c>
      <c r="BF22" s="13">
        <f t="shared" si="37"/>
        <v>18.71586174150994</v>
      </c>
      <c r="BG22" s="20">
        <f t="shared" si="7"/>
        <v>147.81932853312981</v>
      </c>
      <c r="BH22" s="59">
        <f t="shared" si="8"/>
        <v>361.9714227761533</v>
      </c>
      <c r="BI22" s="59">
        <f ca="1">AVERAGE(OFFSET($BH$3,0,0,'Données projet'!$E$11+1,1))-AVERAGE(OFFSET($H$3,0,0,'Données projet'!$E$11+1,1))</f>
        <v>379.62749807313804</v>
      </c>
      <c r="BJ22" s="59">
        <f t="shared" si="38"/>
        <v>365.4172319777357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85.129199999999997</v>
      </c>
      <c r="CA22" s="13">
        <f t="shared" si="39"/>
        <v>23.386728480923388</v>
      </c>
      <c r="CB22" s="20">
        <f t="shared" si="10"/>
        <v>188.99857543760822</v>
      </c>
      <c r="CC22" s="59">
        <f t="shared" si="11"/>
        <v>403.15066968063172</v>
      </c>
      <c r="CD22" s="59">
        <f ca="1">AVERAGE(OFFSET($CC$3,0,0,'Données projet'!$E$12+1,1))-AVERAGE(OFFSET($H$3,0,0,'Données projet'!$E$12+1,1))</f>
        <v>429.30603040255431</v>
      </c>
      <c r="CE22" s="59">
        <f t="shared" si="40"/>
        <v>412.18613903804726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3.65</v>
      </c>
      <c r="CT22" s="12">
        <f>IF('Données projet'!$A$140&gt;35,CT21+CS22-DB21,IF(A22&lt;'Données projet'!$A$140,$CQ$205^A22,IF(A22='Données projet'!$A$140,'Données projet'!$B$140,CT21+CS22-DB21)))</f>
        <v>58.90561805764559</v>
      </c>
      <c r="CU22" s="17">
        <f>CT22*VLOOKUP('Données projet'!$B$13,Paramètres!$A$1:$I$89,3,0)*VLOOKUP('Données projet'!$B$13,Paramètres!$A$1:$I$89,5,0)</f>
        <v>53.297803218557732</v>
      </c>
      <c r="CV22" s="13">
        <f t="shared" si="41"/>
        <v>15.462240012873817</v>
      </c>
      <c r="CW22" s="20">
        <f t="shared" si="13"/>
        <v>119.75707529474329</v>
      </c>
      <c r="CX22" s="59">
        <f t="shared" si="14"/>
        <v>333.90916953776684</v>
      </c>
      <c r="CY22" s="59">
        <f ca="1">AVERAGE(OFFSET($CX$3,0,0,'Données projet'!$E$13+1,1))-AVERAGE(OFFSET($H$3,0,0,'Données projet'!$E$13+1,1))</f>
        <v>472.96224519385396</v>
      </c>
      <c r="CZ22" s="59">
        <f t="shared" si="42"/>
        <v>297.32483725004136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5.85</v>
      </c>
      <c r="DO22" s="12">
        <f>IF('Données projet'!$A$166&gt;35,DO21+DN22-DW21,IF(A22&lt;'Données projet'!$A$166,$DL$205^A22,IF(A22='Données projet'!$A$166,'Données projet'!$B$166,DO21+DN22-DW21)))</f>
        <v>92.209691420380025</v>
      </c>
      <c r="DP22" s="17">
        <f>DO22*VLOOKUP('Données projet'!$B$14,Paramètres!$A$1:$I$89,3,0)*VLOOKUP('Données projet'!$B$14,Paramètres!$A$1:$I$89,5,0)</f>
        <v>71.923559307896426</v>
      </c>
      <c r="DQ22" s="13">
        <f t="shared" si="43"/>
        <v>20.150388876166009</v>
      </c>
      <c r="DR22" s="20">
        <f t="shared" si="16"/>
        <v>160.36212642057541</v>
      </c>
      <c r="DS22" s="59">
        <f t="shared" si="17"/>
        <v>374.51422066359896</v>
      </c>
      <c r="DT22" s="59">
        <f ca="1">AVERAGE(OFFSET($DS$3,0,0,'Données projet'!$E$14+1,1))-AVERAGE(OFFSET($H$3,0,0,'Données projet'!$E$14+1,1))</f>
        <v>381.55743422692029</v>
      </c>
      <c r="DU22" s="59">
        <f t="shared" si="44"/>
        <v>360.34132229290537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2.8</v>
      </c>
      <c r="EJ22" s="12">
        <f>IF('Données projet'!$A$192&gt;35,EJ21+EI22-ER21,IF(A22&lt;'Données projet'!$A$192,$EG$205^A22,IF(A22='Données projet'!$A$192,'Données projet'!$B$192,EJ21+EI22-ER21)))</f>
        <v>45.79084160638493</v>
      </c>
      <c r="EK22" s="17">
        <f>EJ22*VLOOKUP('Données projet'!$B$15,Paramètres!$A$1:$I$89,3,0)*VLOOKUP('Données projet'!$B$15,Paramètres!$A$1:$I$89,5,0)</f>
        <v>39.28854209827827</v>
      </c>
      <c r="EL22" s="13">
        <f t="shared" si="45"/>
        <v>11.809878402817876</v>
      </c>
      <c r="EM22" s="20">
        <f t="shared" si="19"/>
        <v>88.99641570607578</v>
      </c>
      <c r="EN22" s="59">
        <f t="shared" si="20"/>
        <v>303.14850994909932</v>
      </c>
      <c r="EO22" s="59">
        <f ca="1">AVERAGE(OFFSET($EN$3,0,0,'Données projet'!$E$15+1,1))-AVERAGE(OFFSET($H$3,0,0,'Données projet'!$E$15+1,1))</f>
        <v>569.97793593332699</v>
      </c>
      <c r="EP22" s="59">
        <f t="shared" si="46"/>
        <v>331.25104323342907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1.6</v>
      </c>
      <c r="FE22" s="12">
        <f>IF('Données projet'!$A$218&gt;35,FE21+FD22-FM21,IF(A22&lt;'Données projet'!$A$218,$FB$205^A22,IF(A22='Données projet'!$A$218,'Données projet'!$B$218,FE21+FD22-FM21)))</f>
        <v>26.908685288118836</v>
      </c>
      <c r="FF22" s="17">
        <f>FE22*VLOOKUP('Données projet'!$B$16,Paramètres!$A$1:$I$89,3,0)*VLOOKUP('Données projet'!$B$16,Paramètres!$A$1:$I$89,5,0)</f>
        <v>21.828325505721999</v>
      </c>
      <c r="FG22" s="13">
        <f t="shared" si="47"/>
        <v>7.0260382408697506</v>
      </c>
      <c r="FH22" s="20">
        <f t="shared" si="22"/>
        <v>50.254683525313965</v>
      </c>
      <c r="FI22" s="59">
        <f t="shared" si="23"/>
        <v>264.40677776833752</v>
      </c>
      <c r="FJ22" s="59">
        <f ca="1">AVERAGE(OFFSET($FI$3,0,0,'Données projet'!$E$16+1,1))-AVERAGE(OFFSET($H$3,0,0,'Données projet'!$E$16+1,1))</f>
        <v>458.72067631594132</v>
      </c>
      <c r="FK22" s="59">
        <f t="shared" si="48"/>
        <v>264.165337354597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6">
        <f t="shared" si="1"/>
        <v>183.33333333333334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74.022000000000006</v>
      </c>
      <c r="P23" s="13">
        <f t="shared" si="33"/>
        <v>20.668991235856851</v>
      </c>
      <c r="Q23" s="20">
        <f t="shared" si="2"/>
        <v>164.92014306911736</v>
      </c>
      <c r="R23" s="59">
        <f t="shared" si="0"/>
        <v>381.43484595601308</v>
      </c>
      <c r="S23" s="59">
        <f ca="1">AVERAGE(OFFSET($R$3,0,0,'Données projet'!$E$9+1,1))-AVERAGE(OFFSET($H$3,0,0,'Données projet'!$E$9+1,1))</f>
        <v>520.95202773768222</v>
      </c>
      <c r="T23" s="59">
        <f t="shared" si="34"/>
        <v>325.72635759450861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158</v>
      </c>
      <c r="AG23" s="12">
        <f>VLOOKUP(A23,'Données projet'!$A$61:$I$81,9,0)</f>
        <v>11.4</v>
      </c>
      <c r="AH23" s="12">
        <f t="array" ref="AH23">INDEX(AG:AG,MIN(IF(ISNUMBER(AG23:AG219),ROW(AG23:AG219),"")))</f>
        <v>11.4</v>
      </c>
      <c r="AI23" s="13">
        <f>IF('Données projet'!$A$62&gt;35,AI22+AH23-AQ22,IF(A23&lt;'Données projet'!$A$62,$AF$205^A23,IF(A23='Données projet'!$A$62,'Données projet'!$B$62,AI22+AH23-AQ22)))</f>
        <v>158.00000000000003</v>
      </c>
      <c r="AJ23" s="13">
        <f>AI23*VLOOKUP('Données projet'!$B$10,Paramètres!$A$1:$I$89,3,0)*VLOOKUP('Données projet'!$B$10,Paramètres!$A$1:$I$89,5,0)</f>
        <v>150.35280000000003</v>
      </c>
      <c r="AK23" s="13">
        <f t="shared" si="35"/>
        <v>38.658749721546236</v>
      </c>
      <c r="AL23" s="20">
        <f t="shared" si="4"/>
        <v>329.1951157650264</v>
      </c>
      <c r="AM23" s="59">
        <f t="shared" si="5"/>
        <v>545.70981865192209</v>
      </c>
      <c r="AN23" s="59">
        <f ca="1">AVERAGE(OFFSET($AM$3,0,0,'Données projet'!$E$10+1,1))-AVERAGE(OFFSET($H$3,0,0,'Données projet'!$E$10+1,1))</f>
        <v>480.2304577348516</v>
      </c>
      <c r="AO23" s="59">
        <f t="shared" si="36"/>
        <v>488.3750281502389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22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80</v>
      </c>
      <c r="BB23" s="12">
        <f>VLOOKUP(A23,'Données projet'!$A$87:$I$107,9,0)</f>
        <v>11.6</v>
      </c>
      <c r="BC23" s="12">
        <f t="array" ref="BC23">INDEX(BB:BB,MIN(IF(ISNUMBER(BB23:BB219),ROW(BB23:BB219),"")))</f>
        <v>11.6</v>
      </c>
      <c r="BD23" s="12">
        <f>IF('Données projet'!$A$88&gt;35,BD22+BC23-BL22,IF(A23&lt;'Données projet'!$A$88,$BA$205^A23,IF(A23='Données projet'!$A$88,'Données projet'!$B$88,BD22+BC23-BL22)))</f>
        <v>80</v>
      </c>
      <c r="BE23" s="13">
        <f>BD23*VLOOKUP('Données projet'!$B$11,Paramètres!$A$1:$I$89,3,0)*VLOOKUP('Données projet'!$B$11,Paramètres!$A$1:$I$89,5,0)</f>
        <v>77.376000000000005</v>
      </c>
      <c r="BF23" s="13">
        <f t="shared" si="37"/>
        <v>21.494362519405076</v>
      </c>
      <c r="BG23" s="20">
        <f t="shared" si="7"/>
        <v>172.19921472129715</v>
      </c>
      <c r="BH23" s="59">
        <f t="shared" si="8"/>
        <v>388.7139176081929</v>
      </c>
      <c r="BI23" s="59">
        <f ca="1">AVERAGE(OFFSET($BH$3,0,0,'Données projet'!$E$11+1,1))-AVERAGE(OFFSET($H$3,0,0,'Données projet'!$E$11+1,1))</f>
        <v>379.62749807313804</v>
      </c>
      <c r="BJ23" s="59">
        <f t="shared" si="38"/>
        <v>365.4172319777357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28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97.858800000000016</v>
      </c>
      <c r="CA23" s="13">
        <f t="shared" si="39"/>
        <v>26.45124536158788</v>
      </c>
      <c r="CB23" s="20">
        <f t="shared" si="10"/>
        <v>216.50666233809889</v>
      </c>
      <c r="CC23" s="59">
        <f t="shared" si="11"/>
        <v>433.02136522499461</v>
      </c>
      <c r="CD23" s="59">
        <f ca="1">AVERAGE(OFFSET($CC$3,0,0,'Données projet'!$E$12+1,1))-AVERAGE(OFFSET($H$3,0,0,'Données projet'!$E$12+1,1))</f>
        <v>429.30603040255431</v>
      </c>
      <c r="CE23" s="59">
        <f t="shared" si="40"/>
        <v>412.18613903804726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73</v>
      </c>
      <c r="CR23" s="12">
        <f>VLOOKUP(A23,'Données projet'!$A$139:$I$159,9,0)</f>
        <v>3.65</v>
      </c>
      <c r="CS23" s="12">
        <f t="array" ref="CS23">INDEX(CR:CR,MIN(IF(ISNUMBER(CR23:CR219),ROW(CR23:CR219),"")))</f>
        <v>3.65</v>
      </c>
      <c r="CT23" s="12">
        <f>IF('Données projet'!$A$140&gt;35,CT22+CS23-DB22,IF(A23&lt;'Données projet'!$A$140,$CQ$205^A23,IF(A23='Données projet'!$A$140,'Données projet'!$B$140,CT22+CS23-DB22)))</f>
        <v>73</v>
      </c>
      <c r="CU23" s="17">
        <f>CT23*VLOOKUP('Données projet'!$B$13,Paramètres!$A$1:$I$89,3,0)*VLOOKUP('Données projet'!$B$13,Paramètres!$A$1:$I$89,5,0)</f>
        <v>66.050399999999996</v>
      </c>
      <c r="CV23" s="13">
        <f t="shared" si="41"/>
        <v>18.689342126897891</v>
      </c>
      <c r="CW23" s="20">
        <f t="shared" si="13"/>
        <v>147.58838420434714</v>
      </c>
      <c r="CX23" s="59">
        <f t="shared" si="14"/>
        <v>364.10308709124286</v>
      </c>
      <c r="CY23" s="59">
        <f ca="1">AVERAGE(OFFSET($CX$3,0,0,'Données projet'!$E$13+1,1))-AVERAGE(OFFSET($H$3,0,0,'Données projet'!$E$13+1,1))</f>
        <v>472.96224519385396</v>
      </c>
      <c r="CZ23" s="59">
        <f t="shared" si="42"/>
        <v>297.32483725004136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117</v>
      </c>
      <c r="DM23" s="12">
        <f>VLOOKUP(A23,'Données projet'!$A$165:$I$185,9,0)</f>
        <v>5.85</v>
      </c>
      <c r="DN23" s="12">
        <f t="array" ref="DN23">INDEX(DM:DM,MIN(IF(ISNUMBER(DM23:DM219),ROW(DM23:DM219),"")))</f>
        <v>5.85</v>
      </c>
      <c r="DO23" s="12">
        <f>IF('Données projet'!$A$166&gt;35,DO22+DN23-DW22,IF(A23&lt;'Données projet'!$A$166,$DL$205^A23,IF(A23='Données projet'!$A$166,'Données projet'!$B$166,DO22+DN23-DW22)))</f>
        <v>117</v>
      </c>
      <c r="DP23" s="17">
        <f>DO23*VLOOKUP('Données projet'!$B$14,Paramètres!$A$1:$I$89,3,0)*VLOOKUP('Données projet'!$B$14,Paramètres!$A$1:$I$89,5,0)</f>
        <v>91.26</v>
      </c>
      <c r="DQ23" s="13">
        <f t="shared" si="43"/>
        <v>24.868860330902777</v>
      </c>
      <c r="DR23" s="20">
        <f t="shared" si="16"/>
        <v>202.25776507632233</v>
      </c>
      <c r="DS23" s="59">
        <f t="shared" si="17"/>
        <v>418.77246796321805</v>
      </c>
      <c r="DT23" s="59">
        <f ca="1">AVERAGE(OFFSET($DS$3,0,0,'Données projet'!$E$14+1,1))-AVERAGE(OFFSET($H$3,0,0,'Données projet'!$E$14+1,1))</f>
        <v>381.55743422692029</v>
      </c>
      <c r="DU23" s="59">
        <f t="shared" si="44"/>
        <v>360.34132229290537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56</v>
      </c>
      <c r="EH23" s="12">
        <f>VLOOKUP(A23,'Données projet'!$A$191:$I$211,9,0)</f>
        <v>2.8</v>
      </c>
      <c r="EI23" s="12">
        <f t="array" ref="EI23">INDEX(EH:EH,MIN(IF(ISNUMBER(EH23:EH219),ROW(EH23:EH219),"")))</f>
        <v>2.8</v>
      </c>
      <c r="EJ23" s="12">
        <f>IF('Données projet'!$A$192&gt;35,EJ22+EI23-ER22,IF(A23&lt;'Données projet'!$A$192,$EG$205^A23,IF(A23='Données projet'!$A$192,'Données projet'!$B$192,EJ22+EI23-ER22)))</f>
        <v>56</v>
      </c>
      <c r="EK23" s="17">
        <f>EJ23*VLOOKUP('Données projet'!$B$15,Paramètres!$A$1:$I$89,3,0)*VLOOKUP('Données projet'!$B$15,Paramètres!$A$1:$I$89,5,0)</f>
        <v>48.048000000000009</v>
      </c>
      <c r="EL23" s="13">
        <f t="shared" si="45"/>
        <v>14.108484750160622</v>
      </c>
      <c r="EM23" s="20">
        <f t="shared" si="19"/>
        <v>108.25587760652975</v>
      </c>
      <c r="EN23" s="59">
        <f t="shared" si="20"/>
        <v>324.77058049342548</v>
      </c>
      <c r="EO23" s="59">
        <f ca="1">AVERAGE(OFFSET($EN$3,0,0,'Données projet'!$E$15+1,1))-AVERAGE(OFFSET($H$3,0,0,'Données projet'!$E$15+1,1))</f>
        <v>569.97793593332699</v>
      </c>
      <c r="EP23" s="59">
        <f t="shared" si="46"/>
        <v>331.25104323342907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32</v>
      </c>
      <c r="FC23" s="12">
        <f>VLOOKUP(A23,'Données projet'!$A$217:$I$237,9,0)</f>
        <v>1.6</v>
      </c>
      <c r="FD23" s="12">
        <f t="array" ref="FD23">INDEX(FC:FC,MIN(IF(ISNUMBER(FC23:FC219),ROW(FC23:FC219),"")))</f>
        <v>1.6</v>
      </c>
      <c r="FE23" s="12">
        <f>IF('Données projet'!$A$218&gt;35,FE22+FD23-FM22,IF(A23&lt;'Données projet'!$A$218,$FB$205^A23,IF(A23='Données projet'!$A$218,'Données projet'!$B$218,FE22+FD23-FM22)))</f>
        <v>32</v>
      </c>
      <c r="FF23" s="17">
        <f>FE23*VLOOKUP('Données projet'!$B$16,Paramètres!$A$1:$I$89,3,0)*VLOOKUP('Données projet'!$B$16,Paramètres!$A$1:$I$89,5,0)</f>
        <v>25.958400000000001</v>
      </c>
      <c r="FG23" s="13">
        <f t="shared" si="47"/>
        <v>8.1885694213502802</v>
      </c>
      <c r="FH23" s="20">
        <f t="shared" si="22"/>
        <v>59.472638408851729</v>
      </c>
      <c r="FI23" s="59">
        <f t="shared" si="23"/>
        <v>275.98734129574746</v>
      </c>
      <c r="FJ23" s="59">
        <f ca="1">AVERAGE(OFFSET($FI$3,0,0,'Données projet'!$E$16+1,1))-AVERAGE(OFFSET($H$3,0,0,'Données projet'!$E$16+1,1))</f>
        <v>458.72067631594132</v>
      </c>
      <c r="FK23" s="59">
        <f t="shared" si="48"/>
        <v>264.165337354597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6">
        <f t="shared" si="1"/>
        <v>183.33333333333334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</v>
      </c>
      <c r="N24" s="13">
        <f>IF('Données projet'!$A$36&gt;35,N23+M24-V23,IF(A24&lt;'Données projet'!$A$36,$K$205^A24,IF(A24='Données projet'!$A$36,'Données projet'!$B$36,N23+M24-V23)))</f>
        <v>74.2</v>
      </c>
      <c r="O24" s="13">
        <f>N24*VLOOKUP('Données projet'!$B$9,Paramètres!$A$1:$I$89,3,0)*VLOOKUP('Données projet'!$B$9,Paramètres!$A$1:$I$89,5,0)</f>
        <v>75.238800000000012</v>
      </c>
      <c r="P24" s="13">
        <f t="shared" si="33"/>
        <v>20.96892143970209</v>
      </c>
      <c r="Q24" s="20">
        <f t="shared" si="2"/>
        <v>167.56178150748116</v>
      </c>
      <c r="R24" s="59">
        <f t="shared" si="0"/>
        <v>386.41930988335554</v>
      </c>
      <c r="S24" s="59">
        <f ca="1">AVERAGE(OFFSET($R$3,0,0,'Données projet'!$E$9+1,1))-AVERAGE(OFFSET($H$3,0,0,'Données projet'!$E$9+1,1))</f>
        <v>520.95202773768222</v>
      </c>
      <c r="T24" s="59">
        <f t="shared" si="34"/>
        <v>325.72635759450861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10.4</v>
      </c>
      <c r="AI24" s="13">
        <f>IF('Données projet'!$A$62&gt;35,AI23+AH24-AQ23,IF(A24&lt;'Données projet'!$A$62,$AF$205^A24,IF(A24='Données projet'!$A$62,'Données projet'!$B$62,AI23+AH24-AQ23)))</f>
        <v>146.40000000000003</v>
      </c>
      <c r="AJ24" s="13">
        <f>AI24*VLOOKUP('Données projet'!$B$10,Paramètres!$A$1:$I$89,3,0)*VLOOKUP('Données projet'!$B$10,Paramètres!$A$1:$I$89,5,0)</f>
        <v>139.31424000000004</v>
      </c>
      <c r="AK24" s="13">
        <f t="shared" si="35"/>
        <v>36.139862641388611</v>
      </c>
      <c r="AL24" s="20">
        <f t="shared" si="4"/>
        <v>305.58256210041856</v>
      </c>
      <c r="AM24" s="59">
        <f t="shared" si="5"/>
        <v>524.44009047629288</v>
      </c>
      <c r="AN24" s="59">
        <f ca="1">AVERAGE(OFFSET($AM$3,0,0,'Données projet'!$E$10+1,1))-AVERAGE(OFFSET($H$3,0,0,'Données projet'!$E$10+1,1))</f>
        <v>480.2304577348516</v>
      </c>
      <c r="AO24" s="59">
        <f t="shared" si="36"/>
        <v>488.3750281502389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12.6</v>
      </c>
      <c r="BD24" s="12">
        <f>IF('Données projet'!$A$88&gt;35,BD23+BC24-BL23,IF(A24&lt;'Données projet'!$A$88,$BA$205^A24,IF(A24='Données projet'!$A$88,'Données projet'!$B$88,BD23+BC24-BL23)))</f>
        <v>64.599999999999994</v>
      </c>
      <c r="BE24" s="13">
        <f>BD24*VLOOKUP('Données projet'!$B$11,Paramètres!$A$1:$I$89,3,0)*VLOOKUP('Données projet'!$B$11,Paramètres!$A$1:$I$89,5,0)</f>
        <v>62.481120000000004</v>
      </c>
      <c r="BF24" s="13">
        <f t="shared" si="37"/>
        <v>17.794087004039255</v>
      </c>
      <c r="BG24" s="20">
        <f t="shared" si="7"/>
        <v>139.81265219870173</v>
      </c>
      <c r="BH24" s="59">
        <f t="shared" si="8"/>
        <v>358.67018057457608</v>
      </c>
      <c r="BI24" s="59">
        <f ca="1">AVERAGE(OFFSET($BH$3,0,0,'Données projet'!$E$11+1,1))-AVERAGE(OFFSET($H$3,0,0,'Données projet'!$E$11+1,1))</f>
        <v>379.62749807313804</v>
      </c>
      <c r="BJ24" s="59">
        <f t="shared" si="38"/>
        <v>365.4172319777357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77.809680000000014</v>
      </c>
      <c r="CA24" s="13">
        <f t="shared" si="39"/>
        <v>21.600777311280577</v>
      </c>
      <c r="CB24" s="20">
        <f t="shared" si="10"/>
        <v>173.13987981714703</v>
      </c>
      <c r="CC24" s="59">
        <f t="shared" si="11"/>
        <v>391.99740819302144</v>
      </c>
      <c r="CD24" s="59">
        <f ca="1">AVERAGE(OFFSET($CC$3,0,0,'Données projet'!$E$12+1,1))-AVERAGE(OFFSET($H$3,0,0,'Données projet'!$E$12+1,1))</f>
        <v>429.30603040255431</v>
      </c>
      <c r="CE24" s="59">
        <f t="shared" si="40"/>
        <v>412.18613903804726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7.2</v>
      </c>
      <c r="CT24" s="12">
        <f>IF('Données projet'!$A$140&gt;35,CT23+CS24-DB23,IF(A24&lt;'Données projet'!$A$140,$CQ$205^A24,IF(A24='Données projet'!$A$140,'Données projet'!$B$140,CT23+CS24-DB23)))</f>
        <v>74.2</v>
      </c>
      <c r="CU24" s="17">
        <f>CT24*VLOOKUP('Données projet'!$B$13,Paramètres!$A$1:$I$89,3,0)*VLOOKUP('Données projet'!$B$13,Paramètres!$A$1:$I$89,5,0)</f>
        <v>67.136160000000004</v>
      </c>
      <c r="CV24" s="13">
        <f t="shared" si="41"/>
        <v>18.960545405756019</v>
      </c>
      <c r="CW24" s="20">
        <f t="shared" si="13"/>
        <v>149.95176191502506</v>
      </c>
      <c r="CX24" s="59">
        <f t="shared" si="14"/>
        <v>368.80929029089941</v>
      </c>
      <c r="CY24" s="59">
        <f ca="1">AVERAGE(OFFSET($CX$3,0,0,'Données projet'!$E$13+1,1))-AVERAGE(OFFSET($H$3,0,0,'Données projet'!$E$13+1,1))</f>
        <v>472.96224519385396</v>
      </c>
      <c r="CZ24" s="59">
        <f t="shared" si="42"/>
        <v>297.32483725004136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</v>
      </c>
      <c r="DO24" s="12">
        <f>IF('Données projet'!$A$166&gt;35,DO23+DN24-DW23,IF(A24&lt;'Données projet'!$A$166,$DL$205^A24,IF(A24='Données projet'!$A$166,'Données projet'!$B$166,DO23+DN24-DW23)))</f>
        <v>100</v>
      </c>
      <c r="DP24" s="17">
        <f>DO24*VLOOKUP('Données projet'!$B$14,Paramètres!$A$1:$I$89,3,0)*VLOOKUP('Données projet'!$B$14,Paramètres!$A$1:$I$89,5,0)</f>
        <v>78</v>
      </c>
      <c r="DQ24" s="13">
        <f t="shared" si="43"/>
        <v>21.647455512768612</v>
      </c>
      <c r="DR24" s="20">
        <f t="shared" si="16"/>
        <v>173.55265168473866</v>
      </c>
      <c r="DS24" s="59">
        <f t="shared" si="17"/>
        <v>392.41018006061302</v>
      </c>
      <c r="DT24" s="59">
        <f ca="1">AVERAGE(OFFSET($DS$3,0,0,'Données projet'!$E$14+1,1))-AVERAGE(OFFSET($H$3,0,0,'Données projet'!$E$14+1,1))</f>
        <v>381.55743422692029</v>
      </c>
      <c r="DU24" s="59">
        <f t="shared" si="44"/>
        <v>360.34132229290537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11</v>
      </c>
      <c r="EJ24" s="12">
        <f>IF('Données projet'!$A$192&gt;35,EJ23+EI24-ER23,IF(A24&lt;'Données projet'!$A$192,$EG$205^A24,IF(A24='Données projet'!$A$192,'Données projet'!$B$192,EJ23+EI24-ER23)))</f>
        <v>67</v>
      </c>
      <c r="EK24" s="17">
        <f>EJ24*VLOOKUP('Données projet'!$B$15,Paramètres!$A$1:$I$89,3,0)*VLOOKUP('Données projet'!$B$15,Paramètres!$A$1:$I$89,5,0)</f>
        <v>57.486000000000004</v>
      </c>
      <c r="EL24" s="13">
        <f t="shared" si="45"/>
        <v>16.531076211754396</v>
      </c>
      <c r="EM24" s="20">
        <f t="shared" si="19"/>
        <v>128.9130744021389</v>
      </c>
      <c r="EN24" s="59">
        <f t="shared" si="20"/>
        <v>347.77060277801331</v>
      </c>
      <c r="EO24" s="59">
        <f ca="1">AVERAGE(OFFSET($EN$3,0,0,'Données projet'!$E$15+1,1))-AVERAGE(OFFSET($H$3,0,0,'Données projet'!$E$15+1,1))</f>
        <v>569.97793593332699</v>
      </c>
      <c r="EP24" s="59">
        <f t="shared" si="46"/>
        <v>331.25104323342907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8.8000000000000007</v>
      </c>
      <c r="FE24" s="12">
        <f>IF('Données projet'!$A$218&gt;35,FE23+FD24-FM23,IF(A24&lt;'Données projet'!$A$218,$FB$205^A24,IF(A24='Données projet'!$A$218,'Données projet'!$B$218,FE23+FD24-FM23)))</f>
        <v>40.799999999999997</v>
      </c>
      <c r="FF24" s="17">
        <f>FE24*VLOOKUP('Données projet'!$B$16,Paramètres!$A$1:$I$89,3,0)*VLOOKUP('Données projet'!$B$16,Paramètres!$A$1:$I$89,5,0)</f>
        <v>33.096959999999996</v>
      </c>
      <c r="FG24" s="13">
        <f t="shared" si="47"/>
        <v>10.149317402083243</v>
      </c>
      <c r="FH24" s="20">
        <f t="shared" si="22"/>
        <v>75.320599808628302</v>
      </c>
      <c r="FI24" s="59">
        <f t="shared" si="23"/>
        <v>294.17812818450267</v>
      </c>
      <c r="FJ24" s="59">
        <f ca="1">AVERAGE(OFFSET($FI$3,0,0,'Données projet'!$E$16+1,1))-AVERAGE(OFFSET($H$3,0,0,'Données projet'!$E$16+1,1))</f>
        <v>458.72067631594132</v>
      </c>
      <c r="FK24" s="59">
        <f t="shared" si="48"/>
        <v>264.165337354597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6">
        <f t="shared" si="1"/>
        <v>183.33333333333334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</v>
      </c>
      <c r="N25" s="13">
        <f>IF('Données projet'!$A$36&gt;35,N24+M25-V24,IF(A25&lt;'Données projet'!$A$36,$K$205^A25,IF(A25='Données projet'!$A$36,'Données projet'!$B$36,N24+M25-V24)))</f>
        <v>81.400000000000006</v>
      </c>
      <c r="O25" s="13">
        <f>N25*VLOOKUP('Données projet'!$B$9,Paramètres!$A$1:$I$89,3,0)*VLOOKUP('Données projet'!$B$9,Paramètres!$A$1:$I$89,5,0)</f>
        <v>82.539600000000007</v>
      </c>
      <c r="P25" s="13">
        <f t="shared" si="33"/>
        <v>22.756995627482848</v>
      </c>
      <c r="Q25" s="20">
        <f t="shared" si="2"/>
        <v>183.39157071786599</v>
      </c>
      <c r="R25" s="59">
        <f t="shared" si="0"/>
        <v>404.57248462133441</v>
      </c>
      <c r="S25" s="59">
        <f ca="1">AVERAGE(OFFSET($R$3,0,0,'Données projet'!$E$9+1,1))-AVERAGE(OFFSET($H$3,0,0,'Données projet'!$E$9+1,1))</f>
        <v>520.95202773768222</v>
      </c>
      <c r="T25" s="59">
        <f t="shared" si="34"/>
        <v>325.72635759450861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10.4</v>
      </c>
      <c r="AI25" s="13">
        <f>IF('Données projet'!$A$62&gt;35,AI24+AH25-AQ24,IF(A25&lt;'Données projet'!$A$62,$AF$205^A25,IF(A25='Données projet'!$A$62,'Données projet'!$B$62,AI24+AH25-AQ24)))</f>
        <v>156.80000000000004</v>
      </c>
      <c r="AJ25" s="13">
        <f>AI25*VLOOKUP('Données projet'!$B$10,Paramètres!$A$1:$I$89,3,0)*VLOOKUP('Données projet'!$B$10,Paramètres!$A$1:$I$89,5,0)</f>
        <v>149.21088000000003</v>
      </c>
      <c r="AK25" s="13">
        <f t="shared" si="35"/>
        <v>38.399200254302222</v>
      </c>
      <c r="AL25" s="20">
        <f t="shared" si="4"/>
        <v>326.75422310957646</v>
      </c>
      <c r="AM25" s="59">
        <f t="shared" si="5"/>
        <v>547.93513701304482</v>
      </c>
      <c r="AN25" s="59">
        <f ca="1">AVERAGE(OFFSET($AM$3,0,0,'Données projet'!$E$10+1,1))-AVERAGE(OFFSET($H$3,0,0,'Données projet'!$E$10+1,1))</f>
        <v>480.2304577348516</v>
      </c>
      <c r="AO25" s="59">
        <f t="shared" si="36"/>
        <v>488.3750281502389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12.6</v>
      </c>
      <c r="BD25" s="12">
        <f>IF('Données projet'!$A$88&gt;35,BD24+BC25-BL24,IF(A25&lt;'Données projet'!$A$88,$BA$205^A25,IF(A25='Données projet'!$A$88,'Données projet'!$B$88,BD24+BC25-BL24)))</f>
        <v>77.199999999999989</v>
      </c>
      <c r="BE25" s="13">
        <f>BD25*VLOOKUP('Données projet'!$B$11,Paramètres!$A$1:$I$89,3,0)*VLOOKUP('Données projet'!$B$11,Paramètres!$A$1:$I$89,5,0)</f>
        <v>74.667839999999984</v>
      </c>
      <c r="BF25" s="13">
        <f t="shared" si="37"/>
        <v>20.8282558295016</v>
      </c>
      <c r="BG25" s="20">
        <f t="shared" si="7"/>
        <v>166.32236690304859</v>
      </c>
      <c r="BH25" s="59">
        <f t="shared" si="8"/>
        <v>387.50328080651695</v>
      </c>
      <c r="BI25" s="59">
        <f ca="1">AVERAGE(OFFSET($BH$3,0,0,'Données projet'!$E$11+1,1))-AVERAGE(OFFSET($H$3,0,0,'Données projet'!$E$11+1,1))</f>
        <v>379.62749807313804</v>
      </c>
      <c r="BJ25" s="59">
        <f t="shared" si="38"/>
        <v>365.4172319777357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91.175760000000011</v>
      </c>
      <c r="CA25" s="13">
        <f t="shared" si="39"/>
        <v>24.848575433138123</v>
      </c>
      <c r="CB25" s="20">
        <f t="shared" si="10"/>
        <v>202.07571754604893</v>
      </c>
      <c r="CC25" s="59">
        <f t="shared" si="11"/>
        <v>423.25663144951733</v>
      </c>
      <c r="CD25" s="59">
        <f ca="1">AVERAGE(OFFSET($CC$3,0,0,'Données projet'!$E$12+1,1))-AVERAGE(OFFSET($H$3,0,0,'Données projet'!$E$12+1,1))</f>
        <v>429.30603040255431</v>
      </c>
      <c r="CE25" s="59">
        <f t="shared" si="40"/>
        <v>412.18613903804726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7.2</v>
      </c>
      <c r="CT25" s="12">
        <f>IF('Données projet'!$A$140&gt;35,CT24+CS25-DB24,IF(A25&lt;'Données projet'!$A$140,$CQ$205^A25,IF(A25='Données projet'!$A$140,'Données projet'!$B$140,CT24+CS25-DB24)))</f>
        <v>81.400000000000006</v>
      </c>
      <c r="CU25" s="17">
        <f>CT25*VLOOKUP('Données projet'!$B$13,Paramètres!$A$1:$I$89,3,0)*VLOOKUP('Données projet'!$B$13,Paramètres!$A$1:$I$89,5,0)</f>
        <v>73.650720000000007</v>
      </c>
      <c r="CV25" s="13">
        <f t="shared" si="41"/>
        <v>20.577360172493922</v>
      </c>
      <c r="CW25" s="20">
        <f t="shared" si="13"/>
        <v>164.11390630042692</v>
      </c>
      <c r="CX25" s="59">
        <f t="shared" si="14"/>
        <v>385.29482020389531</v>
      </c>
      <c r="CY25" s="59">
        <f ca="1">AVERAGE(OFFSET($CX$3,0,0,'Données projet'!$E$13+1,1))-AVERAGE(OFFSET($H$3,0,0,'Données projet'!$E$13+1,1))</f>
        <v>472.96224519385396</v>
      </c>
      <c r="CZ25" s="59">
        <f t="shared" si="42"/>
        <v>297.32483725004136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</v>
      </c>
      <c r="DO25" s="12">
        <f>IF('Données projet'!$A$166&gt;35,DO24+DN25-DW24,IF(A25&lt;'Données projet'!$A$166,$DL$205^A25,IF(A25='Données projet'!$A$166,'Données projet'!$B$166,DO24+DN25-DW24)))</f>
        <v>110</v>
      </c>
      <c r="DP25" s="17">
        <f>DO25*VLOOKUP('Données projet'!$B$14,Paramètres!$A$1:$I$89,3,0)*VLOOKUP('Données projet'!$B$14,Paramètres!$A$1:$I$89,5,0)</f>
        <v>85.8</v>
      </c>
      <c r="DQ25" s="13">
        <f t="shared" si="43"/>
        <v>23.549485995669766</v>
      </c>
      <c r="DR25" s="20">
        <f t="shared" si="16"/>
        <v>190.45035477579151</v>
      </c>
      <c r="DS25" s="59">
        <f t="shared" si="17"/>
        <v>411.6312686792599</v>
      </c>
      <c r="DT25" s="59">
        <f ca="1">AVERAGE(OFFSET($DS$3,0,0,'Données projet'!$E$14+1,1))-AVERAGE(OFFSET($H$3,0,0,'Données projet'!$E$14+1,1))</f>
        <v>381.55743422692029</v>
      </c>
      <c r="DU25" s="59">
        <f t="shared" si="44"/>
        <v>360.34132229290537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11</v>
      </c>
      <c r="EJ25" s="12">
        <f>IF('Données projet'!$A$192&gt;35,EJ24+EI25-ER24,IF(A25&lt;'Données projet'!$A$192,$EG$205^A25,IF(A25='Données projet'!$A$192,'Données projet'!$B$192,EJ24+EI25-ER24)))</f>
        <v>78</v>
      </c>
      <c r="EK25" s="17">
        <f>EJ25*VLOOKUP('Données projet'!$B$15,Paramètres!$A$1:$I$89,3,0)*VLOOKUP('Données projet'!$B$15,Paramètres!$A$1:$I$89,5,0)</f>
        <v>66.924000000000007</v>
      </c>
      <c r="EL25" s="13">
        <f t="shared" si="45"/>
        <v>18.90759204786767</v>
      </c>
      <c r="EM25" s="20">
        <f t="shared" si="19"/>
        <v>149.49002281670286</v>
      </c>
      <c r="EN25" s="59">
        <f t="shared" si="20"/>
        <v>370.67093672017126</v>
      </c>
      <c r="EO25" s="59">
        <f ca="1">AVERAGE(OFFSET($EN$3,0,0,'Données projet'!$E$15+1,1))-AVERAGE(OFFSET($H$3,0,0,'Données projet'!$E$15+1,1))</f>
        <v>569.97793593332699</v>
      </c>
      <c r="EP25" s="59">
        <f t="shared" si="46"/>
        <v>331.25104323342907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8.8000000000000007</v>
      </c>
      <c r="FE25" s="12">
        <f>IF('Données projet'!$A$218&gt;35,FE24+FD25-FM24,IF(A25&lt;'Données projet'!$A$218,$FB$205^A25,IF(A25='Données projet'!$A$218,'Données projet'!$B$218,FE24+FD25-FM24)))</f>
        <v>49.599999999999994</v>
      </c>
      <c r="FF25" s="17">
        <f>FE25*VLOOKUP('Données projet'!$B$16,Paramètres!$A$1:$I$89,3,0)*VLOOKUP('Données projet'!$B$16,Paramètres!$A$1:$I$89,5,0)</f>
        <v>40.235520000000001</v>
      </c>
      <c r="FG25" s="13">
        <f t="shared" si="47"/>
        <v>12.061050163607481</v>
      </c>
      <c r="FH25" s="20">
        <f t="shared" si="22"/>
        <v>91.083193034949701</v>
      </c>
      <c r="FI25" s="59">
        <f t="shared" si="23"/>
        <v>312.26410693841808</v>
      </c>
      <c r="FJ25" s="59">
        <f ca="1">AVERAGE(OFFSET($FI$3,0,0,'Données projet'!$E$16+1,1))-AVERAGE(OFFSET($H$3,0,0,'Données projet'!$E$16+1,1))</f>
        <v>458.72067631594132</v>
      </c>
      <c r="FK25" s="59">
        <f t="shared" si="48"/>
        <v>264.165337354597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6">
        <f t="shared" si="1"/>
        <v>183.33333333333334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89.840400000000017</v>
      </c>
      <c r="P26" s="13">
        <f t="shared" si="33"/>
        <v>24.526729341796202</v>
      </c>
      <c r="Q26" s="20">
        <f t="shared" si="2"/>
        <v>199.18941693696172</v>
      </c>
      <c r="R26" s="59">
        <f t="shared" si="0"/>
        <v>422.67461364650819</v>
      </c>
      <c r="S26" s="59">
        <f ca="1">AVERAGE(OFFSET($R$3,0,0,'Données projet'!$E$9+1,1))-AVERAGE(OFFSET($H$3,0,0,'Données projet'!$E$9+1,1))</f>
        <v>520.95202773768222</v>
      </c>
      <c r="T26" s="59">
        <f t="shared" si="34"/>
        <v>325.72635759450861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10.4</v>
      </c>
      <c r="AI26" s="13">
        <f>IF('Données projet'!$A$62&gt;35,AI25+AH26-AQ25,IF(A26&lt;'Données projet'!$A$62,$AF$205^A26,IF(A26='Données projet'!$A$62,'Données projet'!$B$62,AI25+AH26-AQ25)))</f>
        <v>167.20000000000005</v>
      </c>
      <c r="AJ26" s="13">
        <f>AI26*VLOOKUP('Données projet'!$B$10,Paramètres!$A$1:$I$89,3,0)*VLOOKUP('Données projet'!$B$10,Paramètres!$A$1:$I$89,5,0)</f>
        <v>159.10752000000002</v>
      </c>
      <c r="AK26" s="13">
        <f t="shared" si="35"/>
        <v>40.64114856504164</v>
      </c>
      <c r="AL26" s="20">
        <f t="shared" si="4"/>
        <v>347.89559775078084</v>
      </c>
      <c r="AM26" s="59">
        <f t="shared" si="5"/>
        <v>571.38079446032737</v>
      </c>
      <c r="AN26" s="59">
        <f ca="1">AVERAGE(OFFSET($AM$3,0,0,'Données projet'!$E$10+1,1))-AVERAGE(OFFSET($H$3,0,0,'Données projet'!$E$10+1,1))</f>
        <v>480.2304577348516</v>
      </c>
      <c r="AO26" s="59">
        <f t="shared" si="36"/>
        <v>488.3750281502389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</v>
      </c>
      <c r="BD26" s="12">
        <f>IF('Données projet'!$A$88&gt;35,BD25+BC26-BL25,IF(A26&lt;'Données projet'!$A$88,$BA$205^A26,IF(A26='Données projet'!$A$88,'Données projet'!$B$88,BD25+BC26-BL25)))</f>
        <v>89.799999999999983</v>
      </c>
      <c r="BE26" s="13">
        <f>BD26*VLOOKUP('Données projet'!$B$11,Paramètres!$A$1:$I$89,3,0)*VLOOKUP('Données projet'!$B$11,Paramètres!$A$1:$I$89,5,0)</f>
        <v>86.854559999999978</v>
      </c>
      <c r="BF26" s="13">
        <f t="shared" si="37"/>
        <v>23.805057119908486</v>
      </c>
      <c r="BG26" s="20">
        <f t="shared" si="7"/>
        <v>192.73216648384053</v>
      </c>
      <c r="BH26" s="59">
        <f t="shared" si="8"/>
        <v>416.21736319338703</v>
      </c>
      <c r="BI26" s="59">
        <f ca="1">AVERAGE(OFFSET($BH$3,0,0,'Données projet'!$E$11+1,1))-AVERAGE(OFFSET($H$3,0,0,'Données projet'!$E$11+1,1))</f>
        <v>379.62749807313804</v>
      </c>
      <c r="BJ26" s="59">
        <f t="shared" si="38"/>
        <v>365.4172319777357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104.54184000000002</v>
      </c>
      <c r="CA26" s="13">
        <f t="shared" si="39"/>
        <v>28.041215323191079</v>
      </c>
      <c r="CB26" s="20">
        <f t="shared" si="10"/>
        <v>230.91548802122449</v>
      </c>
      <c r="CC26" s="59">
        <f t="shared" si="11"/>
        <v>454.40068473077099</v>
      </c>
      <c r="CD26" s="59">
        <f ca="1">AVERAGE(OFFSET($CC$3,0,0,'Données projet'!$E$12+1,1))-AVERAGE(OFFSET($H$3,0,0,'Données projet'!$E$12+1,1))</f>
        <v>429.30603040255431</v>
      </c>
      <c r="CE26" s="59">
        <f t="shared" si="40"/>
        <v>412.18613903804726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7.2</v>
      </c>
      <c r="CT26" s="12">
        <f>IF('Données projet'!$A$140&gt;35,CT25+CS26-DB25,IF(A26&lt;'Données projet'!$A$140,$CQ$205^A26,IF(A26='Données projet'!$A$140,'Données projet'!$B$140,CT25+CS26-DB25)))</f>
        <v>88.600000000000009</v>
      </c>
      <c r="CU26" s="17">
        <f>CT26*VLOOKUP('Données projet'!$B$13,Paramètres!$A$1:$I$89,3,0)*VLOOKUP('Données projet'!$B$13,Paramètres!$A$1:$I$89,5,0)</f>
        <v>80.165279999999996</v>
      </c>
      <c r="CV26" s="13">
        <f t="shared" si="41"/>
        <v>22.177591092468788</v>
      </c>
      <c r="CW26" s="20">
        <f t="shared" si="13"/>
        <v>178.24716715271646</v>
      </c>
      <c r="CX26" s="59">
        <f t="shared" si="14"/>
        <v>401.73236386226296</v>
      </c>
      <c r="CY26" s="59">
        <f ca="1">AVERAGE(OFFSET($CX$3,0,0,'Données projet'!$E$13+1,1))-AVERAGE(OFFSET($H$3,0,0,'Données projet'!$E$13+1,1))</f>
        <v>472.96224519385396</v>
      </c>
      <c r="CZ26" s="59">
        <f t="shared" si="42"/>
        <v>297.32483725004136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</v>
      </c>
      <c r="DO26" s="12">
        <f>IF('Données projet'!$A$166&gt;35,DO25+DN26-DW25,IF(A26&lt;'Données projet'!$A$166,$DL$205^A26,IF(A26='Données projet'!$A$166,'Données projet'!$B$166,DO25+DN26-DW25)))</f>
        <v>120</v>
      </c>
      <c r="DP26" s="17">
        <f>DO26*VLOOKUP('Données projet'!$B$14,Paramètres!$A$1:$I$89,3,0)*VLOOKUP('Données projet'!$B$14,Paramètres!$A$1:$I$89,5,0)</f>
        <v>93.600000000000009</v>
      </c>
      <c r="DQ26" s="13">
        <f t="shared" si="43"/>
        <v>25.431466524572937</v>
      </c>
      <c r="DR26" s="20">
        <f t="shared" si="16"/>
        <v>207.31313753029789</v>
      </c>
      <c r="DS26" s="59">
        <f t="shared" si="17"/>
        <v>430.79833423984439</v>
      </c>
      <c r="DT26" s="59">
        <f ca="1">AVERAGE(OFFSET($DS$3,0,0,'Données projet'!$E$14+1,1))-AVERAGE(OFFSET($H$3,0,0,'Données projet'!$E$14+1,1))</f>
        <v>381.55743422692029</v>
      </c>
      <c r="DU26" s="59">
        <f t="shared" si="44"/>
        <v>360.34132229290537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11</v>
      </c>
      <c r="EJ26" s="12">
        <f>IF('Données projet'!$A$192&gt;35,EJ25+EI26-ER25,IF(A26&lt;'Données projet'!$A$192,$EG$205^A26,IF(A26='Données projet'!$A$192,'Données projet'!$B$192,EJ25+EI26-ER25)))</f>
        <v>89</v>
      </c>
      <c r="EK26" s="17">
        <f>EJ26*VLOOKUP('Données projet'!$B$15,Paramètres!$A$1:$I$89,3,0)*VLOOKUP('Données projet'!$B$15,Paramètres!$A$1:$I$89,5,0)</f>
        <v>76.362000000000009</v>
      </c>
      <c r="EL26" s="13">
        <f t="shared" si="45"/>
        <v>21.245279172340783</v>
      </c>
      <c r="EM26" s="20">
        <f t="shared" si="19"/>
        <v>169.99934455849356</v>
      </c>
      <c r="EN26" s="59">
        <f t="shared" si="20"/>
        <v>393.48454126804006</v>
      </c>
      <c r="EO26" s="59">
        <f ca="1">AVERAGE(OFFSET($EN$3,0,0,'Données projet'!$E$15+1,1))-AVERAGE(OFFSET($H$3,0,0,'Données projet'!$E$15+1,1))</f>
        <v>569.97793593332699</v>
      </c>
      <c r="EP26" s="59">
        <f t="shared" si="46"/>
        <v>331.25104323342907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8.8000000000000007</v>
      </c>
      <c r="FE26" s="12">
        <f>IF('Données projet'!$A$218&gt;35,FE25+FD26-FM25,IF(A26&lt;'Données projet'!$A$218,$FB$205^A26,IF(A26='Données projet'!$A$218,'Données projet'!$B$218,FE25+FD26-FM25)))</f>
        <v>58.399999999999991</v>
      </c>
      <c r="FF26" s="17">
        <f>FE26*VLOOKUP('Données projet'!$B$16,Paramètres!$A$1:$I$89,3,0)*VLOOKUP('Données projet'!$B$16,Paramètres!$A$1:$I$89,5,0)</f>
        <v>47.374079999999992</v>
      </c>
      <c r="FG26" s="13">
        <f t="shared" si="47"/>
        <v>13.933489867702086</v>
      </c>
      <c r="FH26" s="20">
        <f t="shared" si="22"/>
        <v>106.77735085291447</v>
      </c>
      <c r="FI26" s="59">
        <f t="shared" si="23"/>
        <v>330.26254756246095</v>
      </c>
      <c r="FJ26" s="59">
        <f ca="1">AVERAGE(OFFSET($FI$3,0,0,'Données projet'!$E$16+1,1))-AVERAGE(OFFSET($H$3,0,0,'Données projet'!$E$16+1,1))</f>
        <v>458.72067631594132</v>
      </c>
      <c r="FK26" s="59">
        <f t="shared" si="48"/>
        <v>264.165337354597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6">
        <f t="shared" si="1"/>
        <v>183.33333333333334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</v>
      </c>
      <c r="N27" s="13">
        <f>IF('Données projet'!$A$36&gt;35,N26+M27-V26,IF(A27&lt;'Données projet'!$A$36,$K$205^A27,IF(A27='Données projet'!$A$36,'Données projet'!$B$36,N26+M27-V26)))</f>
        <v>95.800000000000011</v>
      </c>
      <c r="O27" s="13">
        <f>N27*VLOOKUP('Données projet'!$B$9,Paramètres!$A$1:$I$89,3,0)*VLOOKUP('Données projet'!$B$9,Paramètres!$A$1:$I$89,5,0)</f>
        <v>97.141200000000026</v>
      </c>
      <c r="P27" s="13">
        <f t="shared" si="33"/>
        <v>26.279782450761708</v>
      </c>
      <c r="Q27" s="20">
        <f t="shared" si="2"/>
        <v>214.95821110174333</v>
      </c>
      <c r="R27" s="59">
        <f t="shared" si="0"/>
        <v>440.72891928536313</v>
      </c>
      <c r="S27" s="59">
        <f ca="1">AVERAGE(OFFSET($R$3,0,0,'Données projet'!$E$9+1,1))-AVERAGE(OFFSET($H$3,0,0,'Données projet'!$E$9+1,1))</f>
        <v>520.95202773768222</v>
      </c>
      <c r="T27" s="59">
        <f t="shared" si="34"/>
        <v>325.72635759450861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10.4</v>
      </c>
      <c r="AI27" s="13">
        <f>IF('Données projet'!$A$62&gt;35,AI26+AH27-AQ26,IF(A27&lt;'Données projet'!$A$62,$AF$205^A27,IF(A27='Données projet'!$A$62,'Données projet'!$B$62,AI26+AH27-AQ26)))</f>
        <v>177.60000000000005</v>
      </c>
      <c r="AJ27" s="13">
        <f>AI27*VLOOKUP('Données projet'!$B$10,Paramètres!$A$1:$I$89,3,0)*VLOOKUP('Données projet'!$B$10,Paramètres!$A$1:$I$89,5,0)</f>
        <v>169.00416000000004</v>
      </c>
      <c r="AK27" s="13">
        <f t="shared" si="35"/>
        <v>42.866912347244458</v>
      </c>
      <c r="AL27" s="20">
        <f t="shared" si="4"/>
        <v>369.00878433811749</v>
      </c>
      <c r="AM27" s="59">
        <f t="shared" si="5"/>
        <v>594.77949252173732</v>
      </c>
      <c r="AN27" s="59">
        <f ca="1">AVERAGE(OFFSET($AM$3,0,0,'Données projet'!$E$10+1,1))-AVERAGE(OFFSET($H$3,0,0,'Données projet'!$E$10+1,1))</f>
        <v>480.2304577348516</v>
      </c>
      <c r="AO27" s="59">
        <f t="shared" si="36"/>
        <v>488.3750281502389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</v>
      </c>
      <c r="BD27" s="12">
        <f>IF('Données projet'!$A$88&gt;35,BD26+BC27-BL26,IF(A27&lt;'Données projet'!$A$88,$BA$205^A27,IF(A27='Données projet'!$A$88,'Données projet'!$B$88,BD26+BC27-BL26)))</f>
        <v>102.39999999999998</v>
      </c>
      <c r="BE27" s="13">
        <f>BD27*VLOOKUP('Données projet'!$B$11,Paramètres!$A$1:$I$89,3,0)*VLOOKUP('Données projet'!$B$11,Paramètres!$A$1:$I$89,5,0)</f>
        <v>99.041279999999986</v>
      </c>
      <c r="BF27" s="13">
        <f t="shared" si="37"/>
        <v>26.733467829262995</v>
      </c>
      <c r="BG27" s="20">
        <f t="shared" si="7"/>
        <v>219.05768580263302</v>
      </c>
      <c r="BH27" s="59">
        <f t="shared" si="8"/>
        <v>444.82839398625282</v>
      </c>
      <c r="BI27" s="59">
        <f ca="1">AVERAGE(OFFSET($BH$3,0,0,'Données projet'!$E$11+1,1))-AVERAGE(OFFSET($H$3,0,0,'Données projet'!$E$11+1,1))</f>
        <v>379.62749807313804</v>
      </c>
      <c r="BJ27" s="59">
        <f t="shared" si="38"/>
        <v>365.4172319777357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117.90792000000002</v>
      </c>
      <c r="CA27" s="13">
        <f t="shared" si="39"/>
        <v>31.186557651984323</v>
      </c>
      <c r="CB27" s="20">
        <f t="shared" si="10"/>
        <v>259.67288191053939</v>
      </c>
      <c r="CC27" s="59">
        <f t="shared" si="11"/>
        <v>485.44359009415916</v>
      </c>
      <c r="CD27" s="59">
        <f ca="1">AVERAGE(OFFSET($CC$3,0,0,'Données projet'!$E$12+1,1))-AVERAGE(OFFSET($H$3,0,0,'Données projet'!$E$12+1,1))</f>
        <v>429.30603040255431</v>
      </c>
      <c r="CE27" s="59">
        <f t="shared" si="40"/>
        <v>412.18613903804726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7.2</v>
      </c>
      <c r="CT27" s="12">
        <f>IF('Données projet'!$A$140&gt;35,CT26+CS27-DB26,IF(A27&lt;'Données projet'!$A$140,$CQ$205^A27,IF(A27='Données projet'!$A$140,'Données projet'!$B$140,CT26+CS27-DB26)))</f>
        <v>95.800000000000011</v>
      </c>
      <c r="CU27" s="17">
        <f>CT27*VLOOKUP('Données projet'!$B$13,Paramètres!$A$1:$I$89,3,0)*VLOOKUP('Données projet'!$B$13,Paramètres!$A$1:$I$89,5,0)</f>
        <v>86.679839999999999</v>
      </c>
      <c r="CV27" s="13">
        <f t="shared" si="41"/>
        <v>23.762739053789723</v>
      </c>
      <c r="CW27" s="20">
        <f t="shared" si="13"/>
        <v>192.35415851868379</v>
      </c>
      <c r="CX27" s="59">
        <f t="shared" si="14"/>
        <v>418.12486670230362</v>
      </c>
      <c r="CY27" s="59">
        <f ca="1">AVERAGE(OFFSET($CX$3,0,0,'Données projet'!$E$13+1,1))-AVERAGE(OFFSET($H$3,0,0,'Données projet'!$E$13+1,1))</f>
        <v>472.96224519385396</v>
      </c>
      <c r="CZ27" s="59">
        <f t="shared" si="42"/>
        <v>297.32483725004136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</v>
      </c>
      <c r="DO27" s="12">
        <f>IF('Données projet'!$A$166&gt;35,DO26+DN27-DW26,IF(A27&lt;'Données projet'!$A$166,$DL$205^A27,IF(A27='Données projet'!$A$166,'Données projet'!$B$166,DO26+DN27-DW26)))</f>
        <v>130</v>
      </c>
      <c r="DP27" s="17">
        <f>DO27*VLOOKUP('Données projet'!$B$14,Paramètres!$A$1:$I$89,3,0)*VLOOKUP('Données projet'!$B$14,Paramètres!$A$1:$I$89,5,0)</f>
        <v>101.4</v>
      </c>
      <c r="DQ27" s="13">
        <f t="shared" si="43"/>
        <v>27.295257887453797</v>
      </c>
      <c r="DR27" s="20">
        <f t="shared" si="16"/>
        <v>224.14424082064872</v>
      </c>
      <c r="DS27" s="59">
        <f t="shared" si="17"/>
        <v>449.91494900426852</v>
      </c>
      <c r="DT27" s="59">
        <f ca="1">AVERAGE(OFFSET($DS$3,0,0,'Données projet'!$E$14+1,1))-AVERAGE(OFFSET($H$3,0,0,'Données projet'!$E$14+1,1))</f>
        <v>381.55743422692029</v>
      </c>
      <c r="DU27" s="59">
        <f t="shared" si="44"/>
        <v>360.34132229290537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11</v>
      </c>
      <c r="EJ27" s="12">
        <f>IF('Données projet'!$A$192&gt;35,EJ26+EI27-ER26,IF(A27&lt;'Données projet'!$A$192,$EG$205^A27,IF(A27='Données projet'!$A$192,'Données projet'!$B$192,EJ26+EI27-ER26)))</f>
        <v>100</v>
      </c>
      <c r="EK27" s="17">
        <f>EJ27*VLOOKUP('Données projet'!$B$15,Paramètres!$A$1:$I$89,3,0)*VLOOKUP('Données projet'!$B$15,Paramètres!$A$1:$I$89,5,0)</f>
        <v>85.800000000000011</v>
      </c>
      <c r="EL27" s="13">
        <f t="shared" si="45"/>
        <v>23.549485995669766</v>
      </c>
      <c r="EM27" s="20">
        <f t="shared" si="19"/>
        <v>190.45035477579154</v>
      </c>
      <c r="EN27" s="59">
        <f t="shared" si="20"/>
        <v>416.22106295941137</v>
      </c>
      <c r="EO27" s="59">
        <f ca="1">AVERAGE(OFFSET($EN$3,0,0,'Données projet'!$E$15+1,1))-AVERAGE(OFFSET($H$3,0,0,'Données projet'!$E$15+1,1))</f>
        <v>569.97793593332699</v>
      </c>
      <c r="EP27" s="59">
        <f t="shared" si="46"/>
        <v>331.25104323342907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8.8000000000000007</v>
      </c>
      <c r="FE27" s="12">
        <f>IF('Données projet'!$A$218&gt;35,FE26+FD27-FM26,IF(A27&lt;'Données projet'!$A$218,$FB$205^A27,IF(A27='Données projet'!$A$218,'Données projet'!$B$218,FE26+FD27-FM26)))</f>
        <v>67.199999999999989</v>
      </c>
      <c r="FF27" s="17">
        <f>FE27*VLOOKUP('Données projet'!$B$16,Paramètres!$A$1:$I$89,3,0)*VLOOKUP('Données projet'!$B$16,Paramètres!$A$1:$I$89,5,0)</f>
        <v>54.512639999999998</v>
      </c>
      <c r="FG27" s="13">
        <f t="shared" si="47"/>
        <v>15.773243364716285</v>
      </c>
      <c r="FH27" s="20">
        <f t="shared" si="22"/>
        <v>122.41458019354752</v>
      </c>
      <c r="FI27" s="59">
        <f t="shared" si="23"/>
        <v>348.18528837716735</v>
      </c>
      <c r="FJ27" s="59">
        <f ca="1">AVERAGE(OFFSET($FI$3,0,0,'Données projet'!$E$16+1,1))-AVERAGE(OFFSET($H$3,0,0,'Données projet'!$E$16+1,1))</f>
        <v>458.72067631594132</v>
      </c>
      <c r="FK27" s="59">
        <f t="shared" si="48"/>
        <v>264.165337354597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6">
        <f t="shared" si="1"/>
        <v>183.33333333333334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103</v>
      </c>
      <c r="L28" s="12">
        <f>VLOOKUP(A28,'Données projet'!$A$35:$I$55,9,0)</f>
        <v>7.2</v>
      </c>
      <c r="M28" s="12">
        <f t="array" ref="M28">INDEX(L:L,MIN(IF(ISNUMBER(L28:L224),ROW(L28:L224),"")))</f>
        <v>7.2</v>
      </c>
      <c r="N28" s="13">
        <f>IF('Données projet'!$A$36&gt;35,N27+M28-V27,IF(A28&lt;'Données projet'!$A$36,$K$205^A28,IF(A28='Données projet'!$A$36,'Données projet'!$B$36,N27+M28-V27)))</f>
        <v>103.00000000000001</v>
      </c>
      <c r="O28" s="13">
        <f>N28*VLOOKUP('Données projet'!$B$9,Paramètres!$A$1:$I$89,3,0)*VLOOKUP('Données projet'!$B$9,Paramètres!$A$1:$I$89,5,0)</f>
        <v>104.44200000000004</v>
      </c>
      <c r="P28" s="13">
        <f t="shared" si="33"/>
        <v>28.01755116176631</v>
      </c>
      <c r="Q28" s="20">
        <f t="shared" si="2"/>
        <v>230.70038494007636</v>
      </c>
      <c r="R28" s="59">
        <f t="shared" si="0"/>
        <v>458.73815890640844</v>
      </c>
      <c r="S28" s="59">
        <f ca="1">AVERAGE(OFFSET($R$3,0,0,'Données projet'!$E$9+1,1))-AVERAGE(OFFSET($H$3,0,0,'Données projet'!$E$9+1,1))</f>
        <v>520.95202773768222</v>
      </c>
      <c r="T28" s="59">
        <f t="shared" si="34"/>
        <v>325.72635759450861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28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188</v>
      </c>
      <c r="AG28" s="12">
        <f>VLOOKUP(A28,'Données projet'!$A$61:$I$81,9,0)</f>
        <v>10.4</v>
      </c>
      <c r="AH28" s="12">
        <f t="array" ref="AH28">INDEX(AG:AG,MIN(IF(ISNUMBER(AG28:AG224),ROW(AG28:AG224),"")))</f>
        <v>10.4</v>
      </c>
      <c r="AI28" s="13">
        <f>IF('Données projet'!$A$62&gt;35,AI27+AH28-AQ27,IF(A28&lt;'Données projet'!$A$62,$AF$205^A28,IF(A28='Données projet'!$A$62,'Données projet'!$B$62,AI27+AH28-AQ27)))</f>
        <v>188.00000000000006</v>
      </c>
      <c r="AJ28" s="13">
        <f>AI28*VLOOKUP('Données projet'!$B$10,Paramètres!$A$1:$I$89,3,0)*VLOOKUP('Données projet'!$B$10,Paramètres!$A$1:$I$89,5,0)</f>
        <v>178.90080000000006</v>
      </c>
      <c r="AK28" s="13">
        <f t="shared" si="35"/>
        <v>45.077547304318657</v>
      </c>
      <c r="AL28" s="20">
        <f t="shared" si="4"/>
        <v>390.09562155502181</v>
      </c>
      <c r="AM28" s="59">
        <f t="shared" si="5"/>
        <v>618.13339552135392</v>
      </c>
      <c r="AN28" s="59">
        <f ca="1">AVERAGE(OFFSET($AM$3,0,0,'Données projet'!$E$10+1,1))-AVERAGE(OFFSET($H$3,0,0,'Données projet'!$E$10+1,1))</f>
        <v>480.2304577348516</v>
      </c>
      <c r="AO28" s="59">
        <f t="shared" si="36"/>
        <v>488.3750281502389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26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115</v>
      </c>
      <c r="BB28" s="12">
        <f>VLOOKUP(A28,'Données projet'!$A$87:$I$107,9,0)</f>
        <v>12.6</v>
      </c>
      <c r="BC28" s="12">
        <f t="array" ref="BC28">INDEX(BB:BB,MIN(IF(ISNUMBER(BB28:BB224),ROW(BB28:BB224),"")))</f>
        <v>12.6</v>
      </c>
      <c r="BD28" s="12">
        <f>IF('Données projet'!$A$88&gt;35,BD27+BC28-BL27,IF(A28&lt;'Données projet'!$A$88,$BA$205^A28,IF(A28='Données projet'!$A$88,'Données projet'!$B$88,BD27+BC28-BL27)))</f>
        <v>114.99999999999997</v>
      </c>
      <c r="BE28" s="13">
        <f>BD28*VLOOKUP('Données projet'!$B$11,Paramètres!$A$1:$I$89,3,0)*VLOOKUP('Données projet'!$B$11,Paramètres!$A$1:$I$89,5,0)</f>
        <v>111.22799999999998</v>
      </c>
      <c r="BF28" s="13">
        <f t="shared" si="37"/>
        <v>29.620123744783804</v>
      </c>
      <c r="BG28" s="20">
        <f t="shared" si="7"/>
        <v>245.31048218883168</v>
      </c>
      <c r="BH28" s="59">
        <f t="shared" si="8"/>
        <v>473.34825615516377</v>
      </c>
      <c r="BI28" s="59">
        <f ca="1">AVERAGE(OFFSET($BH$3,0,0,'Données projet'!$E$11+1,1))-AVERAGE(OFFSET($H$3,0,0,'Données projet'!$E$11+1,1))</f>
        <v>379.62749807313804</v>
      </c>
      <c r="BJ28" s="59">
        <f t="shared" si="38"/>
        <v>365.4172319777357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28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131.27400000000003</v>
      </c>
      <c r="CA28" s="13">
        <f t="shared" si="39"/>
        <v>34.290576031111669</v>
      </c>
      <c r="CB28" s="20">
        <f t="shared" si="10"/>
        <v>288.35830325418618</v>
      </c>
      <c r="CC28" s="59">
        <f t="shared" si="11"/>
        <v>516.39607722051824</v>
      </c>
      <c r="CD28" s="59">
        <f ca="1">AVERAGE(OFFSET($CC$3,0,0,'Données projet'!$E$12+1,1))-AVERAGE(OFFSET($H$3,0,0,'Données projet'!$E$12+1,1))</f>
        <v>429.30603040255431</v>
      </c>
      <c r="CE28" s="59">
        <f t="shared" si="40"/>
        <v>412.18613903804726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103</v>
      </c>
      <c r="CR28" s="12">
        <f>VLOOKUP(A28,'Données projet'!$A$139:$I$159,9,0)</f>
        <v>7.2</v>
      </c>
      <c r="CS28" s="12">
        <f t="array" ref="CS28">INDEX(CR:CR,MIN(IF(ISNUMBER(CR28:CR224),ROW(CR28:CR224),"")))</f>
        <v>7.2</v>
      </c>
      <c r="CT28" s="12">
        <f>IF('Données projet'!$A$140&gt;35,CT27+CS28-DB27,IF(A28&lt;'Données projet'!$A$140,$CQ$205^A28,IF(A28='Données projet'!$A$140,'Données projet'!$B$140,CT27+CS28-DB27)))</f>
        <v>103.00000000000001</v>
      </c>
      <c r="CU28" s="17">
        <f>CT28*VLOOKUP('Données projet'!$B$13,Paramètres!$A$1:$I$89,3,0)*VLOOKUP('Données projet'!$B$13,Paramètres!$A$1:$I$89,5,0)</f>
        <v>93.194400000000002</v>
      </c>
      <c r="CV28" s="13">
        <f t="shared" si="41"/>
        <v>25.33406653691528</v>
      </c>
      <c r="CW28" s="20">
        <f t="shared" si="13"/>
        <v>206.43707921846078</v>
      </c>
      <c r="CX28" s="59">
        <f t="shared" si="14"/>
        <v>434.47485318479289</v>
      </c>
      <c r="CY28" s="59">
        <f ca="1">AVERAGE(OFFSET($CX$3,0,0,'Données projet'!$E$13+1,1))-AVERAGE(OFFSET($H$3,0,0,'Données projet'!$E$13+1,1))</f>
        <v>472.96224519385396</v>
      </c>
      <c r="CZ28" s="59">
        <f t="shared" si="42"/>
        <v>297.32483725004136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140</v>
      </c>
      <c r="DM28" s="12">
        <f>VLOOKUP(A28,'Données projet'!$A$165:$I$185,9,0)</f>
        <v>10</v>
      </c>
      <c r="DN28" s="12">
        <f t="array" ref="DN28">INDEX(DM:DM,MIN(IF(ISNUMBER(DM28:DM224),ROW(DM28:DM224),"")))</f>
        <v>10</v>
      </c>
      <c r="DO28" s="12">
        <f>IF('Données projet'!$A$166&gt;35,DO27+DN28-DW27,IF(A28&lt;'Données projet'!$A$166,$DL$205^A28,IF(A28='Données projet'!$A$166,'Données projet'!$B$166,DO27+DN28-DW27)))</f>
        <v>140</v>
      </c>
      <c r="DP28" s="17">
        <f>DO28*VLOOKUP('Données projet'!$B$14,Paramètres!$A$1:$I$89,3,0)*VLOOKUP('Données projet'!$B$14,Paramètres!$A$1:$I$89,5,0)</f>
        <v>109.2</v>
      </c>
      <c r="DQ28" s="13">
        <f t="shared" si="43"/>
        <v>29.142418334948612</v>
      </c>
      <c r="DR28" s="20">
        <f t="shared" si="16"/>
        <v>240.94637860003544</v>
      </c>
      <c r="DS28" s="59">
        <f t="shared" si="17"/>
        <v>468.98415256636758</v>
      </c>
      <c r="DT28" s="59">
        <f ca="1">AVERAGE(OFFSET($DS$3,0,0,'Données projet'!$E$14+1,1))-AVERAGE(OFFSET($H$3,0,0,'Données projet'!$E$14+1,1))</f>
        <v>381.55743422692029</v>
      </c>
      <c r="DU28" s="59">
        <f t="shared" si="44"/>
        <v>360.34132229290537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16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111</v>
      </c>
      <c r="EH28" s="12">
        <f>VLOOKUP(A28,'Données projet'!$A$191:$I$211,9,0)</f>
        <v>11</v>
      </c>
      <c r="EI28" s="12">
        <f t="array" ref="EI28">INDEX(EH:EH,MIN(IF(ISNUMBER(EH28:EH224),ROW(EH28:EH224),"")))</f>
        <v>11</v>
      </c>
      <c r="EJ28" s="12">
        <f>IF('Données projet'!$A$192&gt;35,EJ27+EI28-ER27,IF(A28&lt;'Données projet'!$A$192,$EG$205^A28,IF(A28='Données projet'!$A$192,'Données projet'!$B$192,EJ27+EI28-ER27)))</f>
        <v>111</v>
      </c>
      <c r="EK28" s="17">
        <f>EJ28*VLOOKUP('Données projet'!$B$15,Paramètres!$A$1:$I$89,3,0)*VLOOKUP('Données projet'!$B$15,Paramètres!$A$1:$I$89,5,0)</f>
        <v>95.238000000000014</v>
      </c>
      <c r="EL28" s="13">
        <f t="shared" si="45"/>
        <v>25.824315354051141</v>
      </c>
      <c r="EM28" s="20">
        <f t="shared" si="19"/>
        <v>210.85019924163907</v>
      </c>
      <c r="EN28" s="59">
        <f t="shared" si="20"/>
        <v>438.88797320797119</v>
      </c>
      <c r="EO28" s="59">
        <f ca="1">AVERAGE(OFFSET($EN$3,0,0,'Données projet'!$E$15+1,1))-AVERAGE(OFFSET($H$3,0,0,'Données projet'!$E$15+1,1))</f>
        <v>569.97793593332699</v>
      </c>
      <c r="EP28" s="59">
        <f t="shared" si="46"/>
        <v>331.25104323342907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26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76</v>
      </c>
      <c r="FC28" s="12">
        <f>VLOOKUP(A28,'Données projet'!$A$217:$I$237,9,0)</f>
        <v>8.8000000000000007</v>
      </c>
      <c r="FD28" s="12">
        <f t="array" ref="FD28">INDEX(FC:FC,MIN(IF(ISNUMBER(FC28:FC224),ROW(FC28:FC224),"")))</f>
        <v>8.8000000000000007</v>
      </c>
      <c r="FE28" s="12">
        <f>IF('Données projet'!$A$218&gt;35,FE27+FD28-FM27,IF(A28&lt;'Données projet'!$A$218,$FB$205^A28,IF(A28='Données projet'!$A$218,'Données projet'!$B$218,FE27+FD28-FM27)))</f>
        <v>75.999999999999986</v>
      </c>
      <c r="FF28" s="17">
        <f>FE28*VLOOKUP('Données projet'!$B$16,Paramètres!$A$1:$I$89,3,0)*VLOOKUP('Données projet'!$B$16,Paramètres!$A$1:$I$89,5,0)</f>
        <v>61.651199999999996</v>
      </c>
      <c r="FG28" s="13">
        <f t="shared" si="47"/>
        <v>17.585082273674896</v>
      </c>
      <c r="FH28" s="20">
        <f t="shared" si="22"/>
        <v>138.00319162665042</v>
      </c>
      <c r="FI28" s="59">
        <f t="shared" si="23"/>
        <v>366.0409655929825</v>
      </c>
      <c r="FJ28" s="59">
        <f ca="1">AVERAGE(OFFSET($FI$3,0,0,'Données projet'!$E$16+1,1))-AVERAGE(OFFSET($H$3,0,0,'Données projet'!$E$16+1,1))</f>
        <v>458.72067631594132</v>
      </c>
      <c r="FK28" s="59">
        <f t="shared" si="48"/>
        <v>264.165337354597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7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6">
        <f t="shared" si="1"/>
        <v>183.33333333333334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84.200000000000017</v>
      </c>
      <c r="O29" s="13">
        <f>N29*VLOOKUP('Données projet'!$B$9,Paramètres!$A$1:$I$89,3,0)*VLOOKUP('Données projet'!$B$9,Paramètres!$A$1:$I$89,5,0)</f>
        <v>85.378800000000027</v>
      </c>
      <c r="P29" s="13">
        <f t="shared" si="33"/>
        <v>23.447306793896516</v>
      </c>
      <c r="Q29" s="20">
        <f t="shared" si="2"/>
        <v>189.53880266603645</v>
      </c>
      <c r="R29" s="59">
        <f t="shared" si="0"/>
        <v>419.82551671522663</v>
      </c>
      <c r="S29" s="59">
        <f ca="1">AVERAGE(OFFSET($R$3,0,0,'Données projet'!$E$9+1,1))-AVERAGE(OFFSET($H$3,0,0,'Données projet'!$E$9+1,1))</f>
        <v>520.95202773768222</v>
      </c>
      <c r="T29" s="59">
        <f t="shared" si="34"/>
        <v>325.72635759450861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9.4</v>
      </c>
      <c r="AI29" s="13">
        <f>IF('Données projet'!$A$62&gt;35,AI28+AH29-AQ28,IF(A29&lt;'Données projet'!$A$62,$AF$205^A29,IF(A29='Données projet'!$A$62,'Données projet'!$B$62,AI28+AH29-AQ28)))</f>
        <v>171.40000000000006</v>
      </c>
      <c r="AJ29" s="13">
        <f>AI29*VLOOKUP('Données projet'!$B$10,Paramètres!$A$1:$I$89,3,0)*VLOOKUP('Données projet'!$B$10,Paramètres!$A$1:$I$89,5,0)</f>
        <v>163.10424000000006</v>
      </c>
      <c r="AK29" s="13">
        <f t="shared" si="35"/>
        <v>41.541900444856886</v>
      </c>
      <c r="AL29" s="20">
        <f t="shared" si="4"/>
        <v>356.42536127479252</v>
      </c>
      <c r="AM29" s="59">
        <f t="shared" si="5"/>
        <v>586.71207532398273</v>
      </c>
      <c r="AN29" s="59">
        <f ca="1">AVERAGE(OFFSET($AM$3,0,0,'Données projet'!$E$10+1,1))-AVERAGE(OFFSET($H$3,0,0,'Données projet'!$E$10+1,1))</f>
        <v>480.2304577348516</v>
      </c>
      <c r="AO29" s="59">
        <f t="shared" si="36"/>
        <v>488.3750281502389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11.8</v>
      </c>
      <c r="BD29" s="12">
        <f>IF('Données projet'!$A$88&gt;35,BD28+BC29-BL28,IF(A29&lt;'Données projet'!$A$88,$BA$205^A29,IF(A29='Données projet'!$A$88,'Données projet'!$B$88,BD28+BC29-BL28)))</f>
        <v>98.799999999999969</v>
      </c>
      <c r="BE29" s="13">
        <f>BD29*VLOOKUP('Données projet'!$B$11,Paramètres!$A$1:$I$89,3,0)*VLOOKUP('Données projet'!$B$11,Paramètres!$A$1:$I$89,5,0)</f>
        <v>95.55935999999997</v>
      </c>
      <c r="BF29" s="13">
        <f t="shared" si="37"/>
        <v>25.901295882154653</v>
      </c>
      <c r="BG29" s="20">
        <f t="shared" si="7"/>
        <v>211.5439756614193</v>
      </c>
      <c r="BH29" s="59">
        <f t="shared" si="8"/>
        <v>441.83068971060948</v>
      </c>
      <c r="BI29" s="59">
        <f ca="1">AVERAGE(OFFSET($BH$3,0,0,'Données projet'!$E$11+1,1))-AVERAGE(OFFSET($H$3,0,0,'Données projet'!$E$11+1,1))</f>
        <v>379.62749807313804</v>
      </c>
      <c r="BJ29" s="59">
        <f t="shared" si="38"/>
        <v>365.4172319777357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110.90664000000004</v>
      </c>
      <c r="CA29" s="13">
        <f t="shared" si="39"/>
        <v>29.544493872672952</v>
      </c>
      <c r="CB29" s="20">
        <f t="shared" si="10"/>
        <v>244.6190581615721</v>
      </c>
      <c r="CC29" s="59">
        <f t="shared" si="11"/>
        <v>474.90577221076228</v>
      </c>
      <c r="CD29" s="59">
        <f ca="1">AVERAGE(OFFSET($CC$3,0,0,'Données projet'!$E$12+1,1))-AVERAGE(OFFSET($H$3,0,0,'Données projet'!$E$12+1,1))</f>
        <v>429.30603040255431</v>
      </c>
      <c r="CE29" s="59">
        <f t="shared" si="40"/>
        <v>412.18613903804726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9.1999999999999993</v>
      </c>
      <c r="CT29" s="12">
        <f>IF('Données projet'!$A$140&gt;35,CT28+CS29-DB28,IF(A29&lt;'Données projet'!$A$140,$CQ$205^A29,IF(A29='Données projet'!$A$140,'Données projet'!$B$140,CT28+CS29-DB28)))</f>
        <v>84.200000000000017</v>
      </c>
      <c r="CU29" s="17">
        <f>CT29*VLOOKUP('Données projet'!$B$13,Paramètres!$A$1:$I$89,3,0)*VLOOKUP('Données projet'!$B$13,Paramètres!$A$1:$I$89,5,0)</f>
        <v>76.184160000000006</v>
      </c>
      <c r="CV29" s="13">
        <f t="shared" si="41"/>
        <v>21.201554232857223</v>
      </c>
      <c r="CW29" s="20">
        <f t="shared" si="13"/>
        <v>169.613452288893</v>
      </c>
      <c r="CX29" s="59">
        <f t="shared" si="14"/>
        <v>399.90016633808318</v>
      </c>
      <c r="CY29" s="59">
        <f ca="1">AVERAGE(OFFSET($CX$3,0,0,'Données projet'!$E$13+1,1))-AVERAGE(OFFSET($H$3,0,0,'Données projet'!$E$13+1,1))</f>
        <v>472.96224519385396</v>
      </c>
      <c r="CZ29" s="59">
        <f t="shared" si="42"/>
        <v>297.32483725004136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10.8</v>
      </c>
      <c r="DO29" s="12">
        <f>IF('Données projet'!$A$166&gt;35,DO28+DN29-DW28,IF(A29&lt;'Données projet'!$A$166,$DL$205^A29,IF(A29='Données projet'!$A$166,'Données projet'!$B$166,DO28+DN29-DW28)))</f>
        <v>134.80000000000001</v>
      </c>
      <c r="DP29" s="17">
        <f>DO29*VLOOKUP('Données projet'!$B$14,Paramètres!$A$1:$I$89,3,0)*VLOOKUP('Données projet'!$B$14,Paramètres!$A$1:$I$89,5,0)</f>
        <v>105.14400000000001</v>
      </c>
      <c r="DQ29" s="13">
        <f t="shared" si="43"/>
        <v>28.183884120602002</v>
      </c>
      <c r="DR29" s="20">
        <f t="shared" si="16"/>
        <v>232.21273151004846</v>
      </c>
      <c r="DS29" s="59">
        <f t="shared" si="17"/>
        <v>462.49944555923867</v>
      </c>
      <c r="DT29" s="59">
        <f ca="1">AVERAGE(OFFSET($DS$3,0,0,'Données projet'!$E$14+1,1))-AVERAGE(OFFSET($H$3,0,0,'Données projet'!$E$14+1,1))</f>
        <v>381.55743422692029</v>
      </c>
      <c r="DU29" s="59">
        <f t="shared" si="44"/>
        <v>360.34132229290537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12.2</v>
      </c>
      <c r="EJ29" s="12">
        <f>IF('Données projet'!$A$192&gt;35,EJ28+EI29-ER28,IF(A29&lt;'Données projet'!$A$192,$EG$205^A29,IF(A29='Données projet'!$A$192,'Données projet'!$B$192,EJ28+EI29-ER28)))</f>
        <v>97.2</v>
      </c>
      <c r="EK29" s="17">
        <f>EJ29*VLOOKUP('Données projet'!$B$15,Paramètres!$A$1:$I$89,3,0)*VLOOKUP('Données projet'!$B$15,Paramètres!$A$1:$I$89,5,0)</f>
        <v>83.397600000000011</v>
      </c>
      <c r="EL29" s="13">
        <f t="shared" si="45"/>
        <v>22.965893371329315</v>
      </c>
      <c r="EM29" s="20">
        <f t="shared" si="19"/>
        <v>185.24975095506522</v>
      </c>
      <c r="EN29" s="59">
        <f t="shared" si="20"/>
        <v>415.53646500425543</v>
      </c>
      <c r="EO29" s="59">
        <f ca="1">AVERAGE(OFFSET($EN$3,0,0,'Données projet'!$E$15+1,1))-AVERAGE(OFFSET($H$3,0,0,'Données projet'!$E$15+1,1))</f>
        <v>569.97793593332699</v>
      </c>
      <c r="EP29" s="59">
        <f t="shared" si="46"/>
        <v>331.25104323342907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9.4</v>
      </c>
      <c r="FE29" s="12">
        <f>IF('Données projet'!$A$218&gt;35,FE28+FD29-FM28,IF(A29&lt;'Données projet'!$A$218,$FB$205^A29,IF(A29='Données projet'!$A$218,'Données projet'!$B$218,FE28+FD29-FM28)))</f>
        <v>78.399999999999991</v>
      </c>
      <c r="FF29" s="17">
        <f>FE29*VLOOKUP('Données projet'!$B$16,Paramètres!$A$1:$I$89,3,0)*VLOOKUP('Données projet'!$B$16,Paramètres!$A$1:$I$89,5,0)</f>
        <v>63.598079999999989</v>
      </c>
      <c r="FG29" s="13">
        <f t="shared" si="47"/>
        <v>18.074870208108596</v>
      </c>
      <c r="FH29" s="20">
        <f t="shared" si="22"/>
        <v>142.24705494578913</v>
      </c>
      <c r="FI29" s="59">
        <f t="shared" si="23"/>
        <v>372.53376899497931</v>
      </c>
      <c r="FJ29" s="59">
        <f ca="1">AVERAGE(OFFSET($FI$3,0,0,'Données projet'!$E$16+1,1))-AVERAGE(OFFSET($H$3,0,0,'Données projet'!$E$16+1,1))</f>
        <v>458.72067631594132</v>
      </c>
      <c r="FK29" s="59">
        <f t="shared" si="48"/>
        <v>264.165337354597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6">
        <f t="shared" si="1"/>
        <v>183.33333333333334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93.40000000000002</v>
      </c>
      <c r="O30" s="13">
        <f>N30*VLOOKUP('Données projet'!$B$9,Paramètres!$A$1:$I$89,3,0)*VLOOKUP('Données projet'!$B$9,Paramètres!$A$1:$I$89,5,0)</f>
        <v>94.707600000000028</v>
      </c>
      <c r="P30" s="13">
        <f t="shared" si="33"/>
        <v>25.697193912523566</v>
      </c>
      <c r="Q30" s="20">
        <f t="shared" si="2"/>
        <v>209.70501606431188</v>
      </c>
      <c r="R30" s="59">
        <f t="shared" si="0"/>
        <v>442.22285893687535</v>
      </c>
      <c r="S30" s="59">
        <f ca="1">AVERAGE(OFFSET($R$3,0,0,'Données projet'!$E$9+1,1))-AVERAGE(OFFSET($H$3,0,0,'Données projet'!$E$9+1,1))</f>
        <v>520.95202773768222</v>
      </c>
      <c r="T30" s="59">
        <f t="shared" si="34"/>
        <v>325.72635759450861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9.4</v>
      </c>
      <c r="AI30" s="13">
        <f>IF('Données projet'!$A$62&gt;35,AI29+AH30-AQ29,IF(A30&lt;'Données projet'!$A$62,$AF$205^A30,IF(A30='Données projet'!$A$62,'Données projet'!$B$62,AI29+AH30-AQ29)))</f>
        <v>180.80000000000007</v>
      </c>
      <c r="AJ30" s="13">
        <f>AI30*VLOOKUP('Données projet'!$B$10,Paramètres!$A$1:$I$89,3,0)*VLOOKUP('Données projet'!$B$10,Paramètres!$A$1:$I$89,5,0)</f>
        <v>172.04928000000007</v>
      </c>
      <c r="AK30" s="13">
        <f t="shared" si="35"/>
        <v>43.548673566823723</v>
      </c>
      <c r="AL30" s="20">
        <f t="shared" si="4"/>
        <v>375.49976912888474</v>
      </c>
      <c r="AM30" s="59">
        <f t="shared" si="5"/>
        <v>608.01761200144824</v>
      </c>
      <c r="AN30" s="59">
        <f ca="1">AVERAGE(OFFSET($AM$3,0,0,'Données projet'!$E$10+1,1))-AVERAGE(OFFSET($H$3,0,0,'Données projet'!$E$10+1,1))</f>
        <v>480.2304577348516</v>
      </c>
      <c r="AO30" s="59">
        <f t="shared" si="36"/>
        <v>488.3750281502389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11.8</v>
      </c>
      <c r="BD30" s="12">
        <f>IF('Données projet'!$A$88&gt;35,BD29+BC30-BL29,IF(A30&lt;'Données projet'!$A$88,$BA$205^A30,IF(A30='Données projet'!$A$88,'Données projet'!$B$88,BD29+BC30-BL29)))</f>
        <v>110.59999999999997</v>
      </c>
      <c r="BE30" s="13">
        <f>BD30*VLOOKUP('Données projet'!$B$11,Paramètres!$A$1:$I$89,3,0)*VLOOKUP('Données projet'!$B$11,Paramètres!$A$1:$I$89,5,0)</f>
        <v>106.97231999999997</v>
      </c>
      <c r="BF30" s="13">
        <f t="shared" si="37"/>
        <v>28.61648495130633</v>
      </c>
      <c r="BG30" s="20">
        <f t="shared" si="7"/>
        <v>236.15050195685842</v>
      </c>
      <c r="BH30" s="59">
        <f t="shared" si="8"/>
        <v>468.66834482942193</v>
      </c>
      <c r="BI30" s="59">
        <f ca="1">AVERAGE(OFFSET($BH$3,0,0,'Données projet'!$E$11+1,1))-AVERAGE(OFFSET($H$3,0,0,'Données projet'!$E$11+1,1))</f>
        <v>379.62749807313804</v>
      </c>
      <c r="BJ30" s="59">
        <f t="shared" si="38"/>
        <v>365.4172319777357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123.95448000000005</v>
      </c>
      <c r="CA30" s="13">
        <f t="shared" si="39"/>
        <v>32.595569202682604</v>
      </c>
      <c r="CB30" s="20">
        <f t="shared" si="10"/>
        <v>272.65800236133896</v>
      </c>
      <c r="CC30" s="59">
        <f t="shared" si="11"/>
        <v>505.17584523390246</v>
      </c>
      <c r="CD30" s="59">
        <f ca="1">AVERAGE(OFFSET($CC$3,0,0,'Données projet'!$E$12+1,1))-AVERAGE(OFFSET($H$3,0,0,'Données projet'!$E$12+1,1))</f>
        <v>429.30603040255431</v>
      </c>
      <c r="CE30" s="59">
        <f t="shared" si="40"/>
        <v>412.18613903804726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9.1999999999999993</v>
      </c>
      <c r="CT30" s="12">
        <f>IF('Données projet'!$A$140&gt;35,CT29+CS30-DB29,IF(A30&lt;'Données projet'!$A$140,$CQ$205^A30,IF(A30='Données projet'!$A$140,'Données projet'!$B$140,CT29+CS30-DB29)))</f>
        <v>93.40000000000002</v>
      </c>
      <c r="CU30" s="17">
        <f>CT30*VLOOKUP('Données projet'!$B$13,Paramètres!$A$1:$I$89,3,0)*VLOOKUP('Données projet'!$B$13,Paramètres!$A$1:$I$89,5,0)</f>
        <v>84.508320000000026</v>
      </c>
      <c r="CV30" s="13">
        <f t="shared" si="41"/>
        <v>23.235950088324714</v>
      </c>
      <c r="CW30" s="20">
        <f t="shared" si="13"/>
        <v>187.65460373716556</v>
      </c>
      <c r="CX30" s="59">
        <f t="shared" si="14"/>
        <v>420.17244660972904</v>
      </c>
      <c r="CY30" s="59">
        <f ca="1">AVERAGE(OFFSET($CX$3,0,0,'Données projet'!$E$13+1,1))-AVERAGE(OFFSET($H$3,0,0,'Données projet'!$E$13+1,1))</f>
        <v>472.96224519385396</v>
      </c>
      <c r="CZ30" s="59">
        <f t="shared" si="42"/>
        <v>297.32483725004136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10.8</v>
      </c>
      <c r="DO30" s="12">
        <f>IF('Données projet'!$A$166&gt;35,DO29+DN30-DW29,IF(A30&lt;'Données projet'!$A$166,$DL$205^A30,IF(A30='Données projet'!$A$166,'Données projet'!$B$166,DO29+DN30-DW29)))</f>
        <v>145.60000000000002</v>
      </c>
      <c r="DP30" s="17">
        <f>DO30*VLOOKUP('Données projet'!$B$14,Paramètres!$A$1:$I$89,3,0)*VLOOKUP('Données projet'!$B$14,Paramètres!$A$1:$I$89,5,0)</f>
        <v>113.56800000000003</v>
      </c>
      <c r="DQ30" s="13">
        <f t="shared" si="43"/>
        <v>30.17006506205821</v>
      </c>
      <c r="DR30" s="20">
        <f t="shared" si="16"/>
        <v>250.34379664975143</v>
      </c>
      <c r="DS30" s="59">
        <f t="shared" si="17"/>
        <v>482.86163952231493</v>
      </c>
      <c r="DT30" s="59">
        <f ca="1">AVERAGE(OFFSET($DS$3,0,0,'Données projet'!$E$14+1,1))-AVERAGE(OFFSET($H$3,0,0,'Données projet'!$E$14+1,1))</f>
        <v>381.55743422692029</v>
      </c>
      <c r="DU30" s="59">
        <f t="shared" si="44"/>
        <v>360.34132229290537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12.2</v>
      </c>
      <c r="EJ30" s="12">
        <f>IF('Données projet'!$A$192&gt;35,EJ29+EI30-ER29,IF(A30&lt;'Données projet'!$A$192,$EG$205^A30,IF(A30='Données projet'!$A$192,'Données projet'!$B$192,EJ29+EI30-ER29)))</f>
        <v>109.4</v>
      </c>
      <c r="EK30" s="17">
        <f>EJ30*VLOOKUP('Données projet'!$B$15,Paramètres!$A$1:$I$89,3,0)*VLOOKUP('Données projet'!$B$15,Paramètres!$A$1:$I$89,5,0)</f>
        <v>93.865200000000016</v>
      </c>
      <c r="EL30" s="13">
        <f t="shared" si="45"/>
        <v>25.495124560846406</v>
      </c>
      <c r="EM30" s="20">
        <f t="shared" si="19"/>
        <v>207.88589861014086</v>
      </c>
      <c r="EN30" s="59">
        <f t="shared" si="20"/>
        <v>440.40374148270439</v>
      </c>
      <c r="EO30" s="59">
        <f ca="1">AVERAGE(OFFSET($EN$3,0,0,'Données projet'!$E$15+1,1))-AVERAGE(OFFSET($H$3,0,0,'Données projet'!$E$15+1,1))</f>
        <v>569.97793593332699</v>
      </c>
      <c r="EP30" s="59">
        <f t="shared" si="46"/>
        <v>331.25104323342907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9.4</v>
      </c>
      <c r="FE30" s="12">
        <f>IF('Données projet'!$A$218&gt;35,FE29+FD30-FM29,IF(A30&lt;'Données projet'!$A$218,$FB$205^A30,IF(A30='Données projet'!$A$218,'Données projet'!$B$218,FE29+FD30-FM29)))</f>
        <v>87.8</v>
      </c>
      <c r="FF30" s="17">
        <f>FE30*VLOOKUP('Données projet'!$B$16,Paramètres!$A$1:$I$89,3,0)*VLOOKUP('Données projet'!$B$16,Paramètres!$A$1:$I$89,5,0)</f>
        <v>71.22336</v>
      </c>
      <c r="FG30" s="13">
        <f t="shared" si="47"/>
        <v>19.976953957781436</v>
      </c>
      <c r="FH30" s="20">
        <f t="shared" si="22"/>
        <v>158.84054680980265</v>
      </c>
      <c r="FI30" s="59">
        <f t="shared" si="23"/>
        <v>391.35838968236612</v>
      </c>
      <c r="FJ30" s="59">
        <f ca="1">AVERAGE(OFFSET($FI$3,0,0,'Données projet'!$E$16+1,1))-AVERAGE(OFFSET($H$3,0,0,'Données projet'!$E$16+1,1))</f>
        <v>458.72067631594132</v>
      </c>
      <c r="FK30" s="59">
        <f t="shared" si="48"/>
        <v>264.165337354597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6">
        <f t="shared" si="1"/>
        <v>183.33333333333334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102.60000000000002</v>
      </c>
      <c r="O31" s="13">
        <f>N31*VLOOKUP('Données projet'!$B$9,Paramètres!$A$1:$I$89,3,0)*VLOOKUP('Données projet'!$B$9,Paramètres!$A$1:$I$89,5,0)</f>
        <v>104.03640000000003</v>
      </c>
      <c r="P31" s="13">
        <f t="shared" si="33"/>
        <v>27.921388397820998</v>
      </c>
      <c r="Q31" s="20">
        <f t="shared" si="2"/>
        <v>229.82648145953826</v>
      </c>
      <c r="R31" s="59">
        <f t="shared" si="0"/>
        <v>464.55795088152234</v>
      </c>
      <c r="S31" s="59">
        <f ca="1">AVERAGE(OFFSET($R$3,0,0,'Données projet'!$E$9+1,1))-AVERAGE(OFFSET($H$3,0,0,'Données projet'!$E$9+1,1))</f>
        <v>520.95202773768222</v>
      </c>
      <c r="T31" s="59">
        <f t="shared" si="34"/>
        <v>325.72635759450861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9.4</v>
      </c>
      <c r="AI31" s="13">
        <f>IF('Données projet'!$A$62&gt;35,AI30+AH31-AQ30,IF(A31&lt;'Données projet'!$A$62,$AF$205^A31,IF(A31='Données projet'!$A$62,'Données projet'!$B$62,AI30+AH31-AQ30)))</f>
        <v>190.20000000000007</v>
      </c>
      <c r="AJ31" s="13">
        <f>AI31*VLOOKUP('Données projet'!$B$10,Paramètres!$A$1:$I$89,3,0)*VLOOKUP('Données projet'!$B$10,Paramètres!$A$1:$I$89,5,0)</f>
        <v>180.99432000000007</v>
      </c>
      <c r="AK31" s="13">
        <f t="shared" si="35"/>
        <v>45.543333072238994</v>
      </c>
      <c r="AL31" s="20">
        <f t="shared" si="4"/>
        <v>394.55307910081638</v>
      </c>
      <c r="AM31" s="59">
        <f t="shared" si="5"/>
        <v>629.28454852280049</v>
      </c>
      <c r="AN31" s="59">
        <f ca="1">AVERAGE(OFFSET($AM$3,0,0,'Données projet'!$E$10+1,1))-AVERAGE(OFFSET($H$3,0,0,'Données projet'!$E$10+1,1))</f>
        <v>480.2304577348516</v>
      </c>
      <c r="AO31" s="59">
        <f t="shared" si="36"/>
        <v>488.3750281502389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11.8</v>
      </c>
      <c r="BD31" s="12">
        <f>IF('Données projet'!$A$88&gt;35,BD30+BC31-BL30,IF(A31&lt;'Données projet'!$A$88,$BA$205^A31,IF(A31='Données projet'!$A$88,'Données projet'!$B$88,BD30+BC31-BL30)))</f>
        <v>122.39999999999996</v>
      </c>
      <c r="BE31" s="13">
        <f>BD31*VLOOKUP('Données projet'!$B$11,Paramètres!$A$1:$I$89,3,0)*VLOOKUP('Données projet'!$B$11,Paramètres!$A$1:$I$89,5,0)</f>
        <v>118.38527999999997</v>
      </c>
      <c r="BF31" s="13">
        <f t="shared" si="37"/>
        <v>31.298095947718991</v>
      </c>
      <c r="BG31" s="20">
        <f t="shared" si="7"/>
        <v>260.69854644227718</v>
      </c>
      <c r="BH31" s="59">
        <f t="shared" si="8"/>
        <v>495.43001586426124</v>
      </c>
      <c r="BI31" s="59">
        <f ca="1">AVERAGE(OFFSET($BH$3,0,0,'Données projet'!$E$11+1,1))-AVERAGE(OFFSET($H$3,0,0,'Données projet'!$E$11+1,1))</f>
        <v>379.62749807313804</v>
      </c>
      <c r="BJ31" s="59">
        <f t="shared" si="38"/>
        <v>365.4172319777357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137.00232000000005</v>
      </c>
      <c r="CA31" s="13">
        <f t="shared" si="39"/>
        <v>35.609416420931346</v>
      </c>
      <c r="CB31" s="20">
        <f t="shared" si="10"/>
        <v>300.63210759978887</v>
      </c>
      <c r="CC31" s="59">
        <f t="shared" si="11"/>
        <v>535.36357702177293</v>
      </c>
      <c r="CD31" s="59">
        <f ca="1">AVERAGE(OFFSET($CC$3,0,0,'Données projet'!$E$12+1,1))-AVERAGE(OFFSET($H$3,0,0,'Données projet'!$E$12+1,1))</f>
        <v>429.30603040255431</v>
      </c>
      <c r="CE31" s="59">
        <f t="shared" si="40"/>
        <v>412.18613903804726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9.1999999999999993</v>
      </c>
      <c r="CT31" s="12">
        <f>IF('Données projet'!$A$140&gt;35,CT30+CS31-DB30,IF(A31&lt;'Données projet'!$A$140,$CQ$205^A31,IF(A31='Données projet'!$A$140,'Données projet'!$B$140,CT30+CS31-DB30)))</f>
        <v>102.60000000000002</v>
      </c>
      <c r="CU31" s="17">
        <f>CT31*VLOOKUP('Données projet'!$B$13,Paramètres!$A$1:$I$89,3,0)*VLOOKUP('Données projet'!$B$13,Paramètres!$A$1:$I$89,5,0)</f>
        <v>92.832480000000018</v>
      </c>
      <c r="CV31" s="13">
        <f t="shared" si="41"/>
        <v>25.247114117480137</v>
      </c>
      <c r="CW31" s="20">
        <f t="shared" si="13"/>
        <v>205.65529308794461</v>
      </c>
      <c r="CX31" s="59">
        <f t="shared" si="14"/>
        <v>440.3867625099287</v>
      </c>
      <c r="CY31" s="59">
        <f ca="1">AVERAGE(OFFSET($CX$3,0,0,'Données projet'!$E$13+1,1))-AVERAGE(OFFSET($H$3,0,0,'Données projet'!$E$13+1,1))</f>
        <v>472.96224519385396</v>
      </c>
      <c r="CZ31" s="59">
        <f t="shared" si="42"/>
        <v>297.32483725004136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10.8</v>
      </c>
      <c r="DO31" s="12">
        <f>IF('Données projet'!$A$166&gt;35,DO30+DN31-DW30,IF(A31&lt;'Données projet'!$A$166,$DL$205^A31,IF(A31='Données projet'!$A$166,'Données projet'!$B$166,DO30+DN31-DW30)))</f>
        <v>156.40000000000003</v>
      </c>
      <c r="DP31" s="17">
        <f>DO31*VLOOKUP('Données projet'!$B$14,Paramètres!$A$1:$I$89,3,0)*VLOOKUP('Données projet'!$B$14,Paramètres!$A$1:$I$89,5,0)</f>
        <v>121.99200000000003</v>
      </c>
      <c r="DQ31" s="13">
        <f t="shared" si="43"/>
        <v>32.139154469866327</v>
      </c>
      <c r="DR31" s="20">
        <f t="shared" si="16"/>
        <v>268.44509403501723</v>
      </c>
      <c r="DS31" s="59">
        <f t="shared" si="17"/>
        <v>503.17656345700129</v>
      </c>
      <c r="DT31" s="59">
        <f ca="1">AVERAGE(OFFSET($DS$3,0,0,'Données projet'!$E$14+1,1))-AVERAGE(OFFSET($H$3,0,0,'Données projet'!$E$14+1,1))</f>
        <v>381.55743422692029</v>
      </c>
      <c r="DU31" s="59">
        <f t="shared" si="44"/>
        <v>360.34132229290537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12.2</v>
      </c>
      <c r="EJ31" s="12">
        <f>IF('Données projet'!$A$192&gt;35,EJ30+EI31-ER30,IF(A31&lt;'Données projet'!$A$192,$EG$205^A31,IF(A31='Données projet'!$A$192,'Données projet'!$B$192,EJ30+EI31-ER30)))</f>
        <v>121.60000000000001</v>
      </c>
      <c r="EK31" s="17">
        <f>EJ31*VLOOKUP('Données projet'!$B$15,Paramètres!$A$1:$I$89,3,0)*VLOOKUP('Données projet'!$B$15,Paramètres!$A$1:$I$89,5,0)</f>
        <v>104.33280000000002</v>
      </c>
      <c r="EL31" s="13">
        <f t="shared" si="45"/>
        <v>27.991665469945552</v>
      </c>
      <c r="EM31" s="20">
        <f t="shared" si="19"/>
        <v>230.46511069348855</v>
      </c>
      <c r="EN31" s="59">
        <f t="shared" si="20"/>
        <v>465.19658011547267</v>
      </c>
      <c r="EO31" s="59">
        <f ca="1">AVERAGE(OFFSET($EN$3,0,0,'Données projet'!$E$15+1,1))-AVERAGE(OFFSET($H$3,0,0,'Données projet'!$E$15+1,1))</f>
        <v>569.97793593332699</v>
      </c>
      <c r="EP31" s="59">
        <f t="shared" si="46"/>
        <v>331.25104323342907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9.4</v>
      </c>
      <c r="FE31" s="12">
        <f>IF('Données projet'!$A$218&gt;35,FE30+FD31-FM30,IF(A31&lt;'Données projet'!$A$218,$FB$205^A31,IF(A31='Données projet'!$A$218,'Données projet'!$B$218,FE30+FD31-FM30)))</f>
        <v>97.2</v>
      </c>
      <c r="FF31" s="17">
        <f>FE31*VLOOKUP('Données projet'!$B$16,Paramètres!$A$1:$I$89,3,0)*VLOOKUP('Données projet'!$B$16,Paramètres!$A$1:$I$89,5,0)</f>
        <v>78.848640000000003</v>
      </c>
      <c r="FG31" s="13">
        <f t="shared" si="47"/>
        <v>21.855433550732162</v>
      </c>
      <c r="FH31" s="20">
        <f t="shared" si="22"/>
        <v>175.39292810085851</v>
      </c>
      <c r="FI31" s="59">
        <f t="shared" si="23"/>
        <v>410.12439752284263</v>
      </c>
      <c r="FJ31" s="59">
        <f ca="1">AVERAGE(OFFSET($FI$3,0,0,'Données projet'!$E$16+1,1))-AVERAGE(OFFSET($H$3,0,0,'Données projet'!$E$16+1,1))</f>
        <v>458.72067631594132</v>
      </c>
      <c r="FK31" s="59">
        <f t="shared" si="48"/>
        <v>264.165337354597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6">
        <f t="shared" si="1"/>
        <v>183.33333333333334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111.80000000000003</v>
      </c>
      <c r="O32" s="13">
        <f>N32*VLOOKUP('Données projet'!$B$9,Paramètres!$A$1:$I$89,3,0)*VLOOKUP('Données projet'!$B$9,Paramètres!$A$1:$I$89,5,0)</f>
        <v>113.36520000000003</v>
      </c>
      <c r="P32" s="13">
        <f t="shared" si="33"/>
        <v>30.122456058687614</v>
      </c>
      <c r="Q32" s="20">
        <f t="shared" si="2"/>
        <v>249.9076676355476</v>
      </c>
      <c r="R32" s="59">
        <f t="shared" si="0"/>
        <v>486.8355649583234</v>
      </c>
      <c r="S32" s="59">
        <f ca="1">AVERAGE(OFFSET($R$3,0,0,'Données projet'!$E$9+1,1))-AVERAGE(OFFSET($H$3,0,0,'Données projet'!$E$9+1,1))</f>
        <v>520.95202773768222</v>
      </c>
      <c r="T32" s="59">
        <f t="shared" si="34"/>
        <v>325.72635759450861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9.4</v>
      </c>
      <c r="AI32" s="13">
        <f>IF('Données projet'!$A$62&gt;35,AI31+AH32-AQ31,IF(A32&lt;'Données projet'!$A$62,$AF$205^A32,IF(A32='Données projet'!$A$62,'Données projet'!$B$62,AI31+AH32-AQ31)))</f>
        <v>199.60000000000008</v>
      </c>
      <c r="AJ32" s="13">
        <f>AI32*VLOOKUP('Données projet'!$B$10,Paramètres!$A$1:$I$89,3,0)*VLOOKUP('Données projet'!$B$10,Paramètres!$A$1:$I$89,5,0)</f>
        <v>189.93936000000008</v>
      </c>
      <c r="AK32" s="13">
        <f t="shared" si="35"/>
        <v>47.526545959149885</v>
      </c>
      <c r="AL32" s="20">
        <f t="shared" si="4"/>
        <v>413.58645287885287</v>
      </c>
      <c r="AM32" s="59">
        <f t="shared" si="5"/>
        <v>650.51435020162876</v>
      </c>
      <c r="AN32" s="59">
        <f ca="1">AVERAGE(OFFSET($AM$3,0,0,'Données projet'!$E$10+1,1))-AVERAGE(OFFSET($H$3,0,0,'Données projet'!$E$10+1,1))</f>
        <v>480.2304577348516</v>
      </c>
      <c r="AO32" s="59">
        <f t="shared" si="36"/>
        <v>488.3750281502389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11.8</v>
      </c>
      <c r="BD32" s="12">
        <f>IF('Données projet'!$A$88&gt;35,BD31+BC32-BL31,IF(A32&lt;'Données projet'!$A$88,$BA$205^A32,IF(A32='Données projet'!$A$88,'Données projet'!$B$88,BD31+BC32-BL31)))</f>
        <v>134.19999999999996</v>
      </c>
      <c r="BE32" s="13">
        <f>BD32*VLOOKUP('Données projet'!$B$11,Paramètres!$A$1:$I$89,3,0)*VLOOKUP('Données projet'!$B$11,Paramètres!$A$1:$I$89,5,0)</f>
        <v>129.79823999999996</v>
      </c>
      <c r="BF32" s="13">
        <f t="shared" si="37"/>
        <v>33.949734306644871</v>
      </c>
      <c r="BG32" s="20">
        <f t="shared" si="7"/>
        <v>285.19438858407307</v>
      </c>
      <c r="BH32" s="59">
        <f t="shared" si="8"/>
        <v>522.1222859068489</v>
      </c>
      <c r="BI32" s="59">
        <f ca="1">AVERAGE(OFFSET($BH$3,0,0,'Données projet'!$E$11+1,1))-AVERAGE(OFFSET($H$3,0,0,'Données projet'!$E$11+1,1))</f>
        <v>379.62749807313804</v>
      </c>
      <c r="BJ32" s="59">
        <f t="shared" si="38"/>
        <v>365.4172319777357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150.05016000000003</v>
      </c>
      <c r="CA32" s="13">
        <f t="shared" si="39"/>
        <v>38.589984439024605</v>
      </c>
      <c r="CB32" s="20">
        <f t="shared" si="10"/>
        <v>328.5482515646346</v>
      </c>
      <c r="CC32" s="59">
        <f t="shared" si="11"/>
        <v>565.47614888741043</v>
      </c>
      <c r="CD32" s="59">
        <f ca="1">AVERAGE(OFFSET($CC$3,0,0,'Données projet'!$E$12+1,1))-AVERAGE(OFFSET($H$3,0,0,'Données projet'!$E$12+1,1))</f>
        <v>429.30603040255431</v>
      </c>
      <c r="CE32" s="59">
        <f t="shared" si="40"/>
        <v>412.18613903804726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9.1999999999999993</v>
      </c>
      <c r="CT32" s="12">
        <f>IF('Données projet'!$A$140&gt;35,CT31+CS32-DB31,IF(A32&lt;'Données projet'!$A$140,$CQ$205^A32,IF(A32='Données projet'!$A$140,'Données projet'!$B$140,CT31+CS32-DB31)))</f>
        <v>111.80000000000003</v>
      </c>
      <c r="CU32" s="17">
        <f>CT32*VLOOKUP('Données projet'!$B$13,Paramètres!$A$1:$I$89,3,0)*VLOOKUP('Données projet'!$B$13,Paramètres!$A$1:$I$89,5,0)</f>
        <v>101.15664000000001</v>
      </c>
      <c r="CV32" s="13">
        <f t="shared" si="41"/>
        <v>27.237366379381644</v>
      </c>
      <c r="CW32" s="20">
        <f t="shared" si="13"/>
        <v>223.61956111075639</v>
      </c>
      <c r="CX32" s="59">
        <f t="shared" si="14"/>
        <v>460.54745843353226</v>
      </c>
      <c r="CY32" s="59">
        <f ca="1">AVERAGE(OFFSET($CX$3,0,0,'Données projet'!$E$13+1,1))-AVERAGE(OFFSET($H$3,0,0,'Données projet'!$E$13+1,1))</f>
        <v>472.96224519385396</v>
      </c>
      <c r="CZ32" s="59">
        <f t="shared" si="42"/>
        <v>297.32483725004136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10.8</v>
      </c>
      <c r="DO32" s="12">
        <f>IF('Données projet'!$A$166&gt;35,DO31+DN32-DW31,IF(A32&lt;'Données projet'!$A$166,$DL$205^A32,IF(A32='Données projet'!$A$166,'Données projet'!$B$166,DO31+DN32-DW31)))</f>
        <v>167.20000000000005</v>
      </c>
      <c r="DP32" s="17">
        <f>DO32*VLOOKUP('Données projet'!$B$14,Paramètres!$A$1:$I$89,3,0)*VLOOKUP('Données projet'!$B$14,Paramètres!$A$1:$I$89,5,0)</f>
        <v>130.41600000000005</v>
      </c>
      <c r="DQ32" s="13">
        <f t="shared" si="43"/>
        <v>34.092466837179941</v>
      </c>
      <c r="DR32" s="20">
        <f t="shared" si="16"/>
        <v>286.51891307475512</v>
      </c>
      <c r="DS32" s="59">
        <f t="shared" si="17"/>
        <v>523.44681039753095</v>
      </c>
      <c r="DT32" s="59">
        <f ca="1">AVERAGE(OFFSET($DS$3,0,0,'Données projet'!$E$14+1,1))-AVERAGE(OFFSET($H$3,0,0,'Données projet'!$E$14+1,1))</f>
        <v>381.55743422692029</v>
      </c>
      <c r="DU32" s="59">
        <f t="shared" si="44"/>
        <v>360.34132229290537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12.2</v>
      </c>
      <c r="EJ32" s="12">
        <f>IF('Données projet'!$A$192&gt;35,EJ31+EI32-ER31,IF(A32&lt;'Données projet'!$A$192,$EG$205^A32,IF(A32='Données projet'!$A$192,'Données projet'!$B$192,EJ31+EI32-ER31)))</f>
        <v>133.80000000000001</v>
      </c>
      <c r="EK32" s="17">
        <f>EJ32*VLOOKUP('Données projet'!$B$15,Paramètres!$A$1:$I$89,3,0)*VLOOKUP('Données projet'!$B$15,Paramètres!$A$1:$I$89,5,0)</f>
        <v>114.80040000000002</v>
      </c>
      <c r="EL32" s="13">
        <f t="shared" si="45"/>
        <v>30.459169258522444</v>
      </c>
      <c r="EM32" s="20">
        <f t="shared" si="19"/>
        <v>252.99374979192666</v>
      </c>
      <c r="EN32" s="59">
        <f t="shared" si="20"/>
        <v>489.92164711470252</v>
      </c>
      <c r="EO32" s="59">
        <f ca="1">AVERAGE(OFFSET($EN$3,0,0,'Données projet'!$E$15+1,1))-AVERAGE(OFFSET($H$3,0,0,'Données projet'!$E$15+1,1))</f>
        <v>569.97793593332699</v>
      </c>
      <c r="EP32" s="59">
        <f t="shared" si="46"/>
        <v>331.25104323342907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9.4</v>
      </c>
      <c r="FE32" s="12">
        <f>IF('Données projet'!$A$218&gt;35,FE31+FD32-FM31,IF(A32&lt;'Données projet'!$A$218,$FB$205^A32,IF(A32='Données projet'!$A$218,'Données projet'!$B$218,FE31+FD32-FM31)))</f>
        <v>106.60000000000001</v>
      </c>
      <c r="FF32" s="17">
        <f>FE32*VLOOKUP('Données projet'!$B$16,Paramètres!$A$1:$I$89,3,0)*VLOOKUP('Données projet'!$B$16,Paramètres!$A$1:$I$89,5,0)</f>
        <v>86.473920000000021</v>
      </c>
      <c r="FG32" s="13">
        <f t="shared" si="47"/>
        <v>23.712851440139524</v>
      </c>
      <c r="FH32" s="20">
        <f t="shared" si="22"/>
        <v>191.90862692490973</v>
      </c>
      <c r="FI32" s="59">
        <f t="shared" si="23"/>
        <v>428.83652424768559</v>
      </c>
      <c r="FJ32" s="59">
        <f ca="1">AVERAGE(OFFSET($FI$3,0,0,'Données projet'!$E$16+1,1))-AVERAGE(OFFSET($H$3,0,0,'Données projet'!$E$16+1,1))</f>
        <v>458.72067631594132</v>
      </c>
      <c r="FK32" s="59">
        <f t="shared" si="48"/>
        <v>264.165337354597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6">
        <f t="shared" si="1"/>
        <v>183.33333333333334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121.00000000000003</v>
      </c>
      <c r="O33" s="13">
        <f>N33*VLOOKUP('Données projet'!$B$9,Paramètres!$A$1:$I$89,3,0)*VLOOKUP('Données projet'!$B$9,Paramètres!$A$1:$I$89,5,0)</f>
        <v>122.69400000000003</v>
      </c>
      <c r="P33" s="13">
        <f t="shared" si="33"/>
        <v>32.302516360650685</v>
      </c>
      <c r="Q33" s="20">
        <f t="shared" si="2"/>
        <v>269.95226599480003</v>
      </c>
      <c r="R33" s="59">
        <f t="shared" si="0"/>
        <v>509.05969092784198</v>
      </c>
      <c r="S33" s="59">
        <f ca="1">AVERAGE(OFFSET($R$3,0,0,'Données projet'!$E$9+1,1))-AVERAGE(OFFSET($H$3,0,0,'Données projet'!$E$9+1,1))</f>
        <v>520.95202773768222</v>
      </c>
      <c r="T33" s="59">
        <f t="shared" si="34"/>
        <v>325.72635759450861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28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209</v>
      </c>
      <c r="AG33" s="12">
        <f>VLOOKUP(A33,'Données projet'!$A$61:$I$81,9,0)</f>
        <v>9.4</v>
      </c>
      <c r="AH33" s="12">
        <f t="array" ref="AH33">INDEX(AG:AG,MIN(IF(ISNUMBER(AG33:AG229),ROW(AG33:AG229),"")))</f>
        <v>9.4</v>
      </c>
      <c r="AI33" s="13">
        <f>IF('Données projet'!$A$62&gt;35,AI32+AH33-AQ32,IF(A33&lt;'Données projet'!$A$62,$AF$205^A33,IF(A33='Données projet'!$A$62,'Données projet'!$B$62,AI32+AH33-AQ32)))</f>
        <v>209.00000000000009</v>
      </c>
      <c r="AJ33" s="13">
        <f>AI33*VLOOKUP('Données projet'!$B$10,Paramètres!$A$1:$I$89,3,0)*VLOOKUP('Données projet'!$B$10,Paramètres!$A$1:$I$89,5,0)</f>
        <v>198.88440000000008</v>
      </c>
      <c r="AK33" s="13">
        <f t="shared" si="35"/>
        <v>49.498912851979021</v>
      </c>
      <c r="AL33" s="20">
        <f t="shared" si="4"/>
        <v>432.60093655053032</v>
      </c>
      <c r="AM33" s="59">
        <f t="shared" si="5"/>
        <v>671.70836148357228</v>
      </c>
      <c r="AN33" s="59">
        <f ca="1">AVERAGE(OFFSET($AM$3,0,0,'Données projet'!$E$10+1,1))-AVERAGE(OFFSET($H$3,0,0,'Données projet'!$E$10+1,1))</f>
        <v>480.2304577348516</v>
      </c>
      <c r="AO33" s="59">
        <f t="shared" si="36"/>
        <v>488.3750281502389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146</v>
      </c>
      <c r="BB33" s="12">
        <f>VLOOKUP(A33,'Données projet'!$A$87:$I$107,9,0)</f>
        <v>11.8</v>
      </c>
      <c r="BC33" s="12">
        <f t="array" ref="BC33">INDEX(BB:BB,MIN(IF(ISNUMBER(BB33:BB229),ROW(BB33:BB229),"")))</f>
        <v>11.8</v>
      </c>
      <c r="BD33" s="12">
        <f>IF('Données projet'!$A$88&gt;35,BD32+BC33-BL32,IF(A33&lt;'Données projet'!$A$88,$BA$205^A33,IF(A33='Données projet'!$A$88,'Données projet'!$B$88,BD32+BC33-BL32)))</f>
        <v>145.99999999999997</v>
      </c>
      <c r="BE33" s="13">
        <f>BD33*VLOOKUP('Données projet'!$B$11,Paramètres!$A$1:$I$89,3,0)*VLOOKUP('Données projet'!$B$11,Paramètres!$A$1:$I$89,5,0)</f>
        <v>141.21119999999996</v>
      </c>
      <c r="BF33" s="13">
        <f t="shared" si="37"/>
        <v>36.574335145278738</v>
      </c>
      <c r="BG33" s="20">
        <f t="shared" si="7"/>
        <v>309.64314037802706</v>
      </c>
      <c r="BH33" s="59">
        <f t="shared" si="8"/>
        <v>548.75056531106907</v>
      </c>
      <c r="BI33" s="59">
        <f ca="1">AVERAGE(OFFSET($BH$3,0,0,'Données projet'!$E$11+1,1))-AVERAGE(OFFSET($H$3,0,0,'Données projet'!$E$11+1,1))</f>
        <v>379.62749807313804</v>
      </c>
      <c r="BJ33" s="59">
        <f t="shared" si="38"/>
        <v>365.4172319777357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28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163.09800000000004</v>
      </c>
      <c r="CA33" s="13">
        <f t="shared" si="39"/>
        <v>41.540496136845142</v>
      </c>
      <c r="CB33" s="20">
        <f t="shared" si="10"/>
        <v>356.41204743833867</v>
      </c>
      <c r="CC33" s="59">
        <f t="shared" si="11"/>
        <v>595.51947237138063</v>
      </c>
      <c r="CD33" s="59">
        <f ca="1">AVERAGE(OFFSET($CC$3,0,0,'Données projet'!$E$12+1,1))-AVERAGE(OFFSET($H$3,0,0,'Données projet'!$E$12+1,1))</f>
        <v>429.30603040255431</v>
      </c>
      <c r="CE33" s="59">
        <f t="shared" si="40"/>
        <v>412.18613903804726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</v>
      </c>
      <c r="CR33" s="12">
        <f>VLOOKUP(A33,'Données projet'!$A$139:$I$159,9,0)</f>
        <v>9.1999999999999993</v>
      </c>
      <c r="CS33" s="12">
        <f t="array" ref="CS33">INDEX(CR:CR,MIN(IF(ISNUMBER(CR33:CR229),ROW(CR33:CR229),"")))</f>
        <v>9.1999999999999993</v>
      </c>
      <c r="CT33" s="12">
        <f>IF('Données projet'!$A$140&gt;35,CT32+CS33-DB32,IF(A33&lt;'Données projet'!$A$140,$CQ$205^A33,IF(A33='Données projet'!$A$140,'Données projet'!$B$140,CT32+CS33-DB32)))</f>
        <v>121.00000000000003</v>
      </c>
      <c r="CU33" s="17">
        <f>CT33*VLOOKUP('Données projet'!$B$13,Paramètres!$A$1:$I$89,3,0)*VLOOKUP('Données projet'!$B$13,Paramètres!$A$1:$I$89,5,0)</f>
        <v>109.48080000000002</v>
      </c>
      <c r="CV33" s="13">
        <f t="shared" si="41"/>
        <v>29.208623339903898</v>
      </c>
      <c r="CW33" s="20">
        <f t="shared" si="13"/>
        <v>241.55074565033269</v>
      </c>
      <c r="CX33" s="59">
        <f t="shared" si="14"/>
        <v>480.65817058337467</v>
      </c>
      <c r="CY33" s="59">
        <f ca="1">AVERAGE(OFFSET($CX$3,0,0,'Données projet'!$E$13+1,1))-AVERAGE(OFFSET($H$3,0,0,'Données projet'!$E$13+1,1))</f>
        <v>472.96224519385396</v>
      </c>
      <c r="CZ33" s="59">
        <f t="shared" si="42"/>
        <v>297.32483725004136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178</v>
      </c>
      <c r="DM33" s="12">
        <f>VLOOKUP(A33,'Données projet'!$A$165:$I$185,9,0)</f>
        <v>10.8</v>
      </c>
      <c r="DN33" s="12">
        <f t="array" ref="DN33">INDEX(DM:DM,MIN(IF(ISNUMBER(DM33:DM229),ROW(DM33:DM229),"")))</f>
        <v>10.8</v>
      </c>
      <c r="DO33" s="12">
        <f>IF('Données projet'!$A$166&gt;35,DO32+DN33-DW32,IF(A33&lt;'Données projet'!$A$166,$DL$205^A33,IF(A33='Données projet'!$A$166,'Données projet'!$B$166,DO32+DN33-DW32)))</f>
        <v>178.00000000000006</v>
      </c>
      <c r="DP33" s="17">
        <f>DO33*VLOOKUP('Données projet'!$B$14,Paramètres!$A$1:$I$89,3,0)*VLOOKUP('Données projet'!$B$14,Paramètres!$A$1:$I$89,5,0)</f>
        <v>138.84000000000006</v>
      </c>
      <c r="DQ33" s="13">
        <f t="shared" si="43"/>
        <v>36.031137240112955</v>
      </c>
      <c r="DR33" s="20">
        <f t="shared" si="16"/>
        <v>304.56723069319679</v>
      </c>
      <c r="DS33" s="59">
        <f t="shared" si="17"/>
        <v>543.67465562623875</v>
      </c>
      <c r="DT33" s="59">
        <f ca="1">AVERAGE(OFFSET($DS$3,0,0,'Données projet'!$E$14+1,1))-AVERAGE(OFFSET($H$3,0,0,'Données projet'!$E$14+1,1))</f>
        <v>381.55743422692029</v>
      </c>
      <c r="DU33" s="59">
        <f t="shared" si="44"/>
        <v>360.34132229290537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23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146</v>
      </c>
      <c r="EH33" s="12">
        <f>VLOOKUP(A33,'Données projet'!$A$191:$I$211,9,0)</f>
        <v>12.2</v>
      </c>
      <c r="EI33" s="12">
        <f t="array" ref="EI33">INDEX(EH:EH,MIN(IF(ISNUMBER(EH33:EH229),ROW(EH33:EH229),"")))</f>
        <v>12.2</v>
      </c>
      <c r="EJ33" s="12">
        <f>IF('Données projet'!$A$192&gt;35,EJ32+EI33-ER32,IF(A33&lt;'Données projet'!$A$192,$EG$205^A33,IF(A33='Données projet'!$A$192,'Données projet'!$B$192,EJ32+EI33-ER32)))</f>
        <v>146</v>
      </c>
      <c r="EK33" s="17">
        <f>EJ33*VLOOKUP('Données projet'!$B$15,Paramètres!$A$1:$I$89,3,0)*VLOOKUP('Données projet'!$B$15,Paramètres!$A$1:$I$89,5,0)</f>
        <v>125.26800000000003</v>
      </c>
      <c r="EL33" s="13">
        <f t="shared" si="45"/>
        <v>32.9005846700787</v>
      </c>
      <c r="EM33" s="20">
        <f t="shared" si="19"/>
        <v>275.47695163372049</v>
      </c>
      <c r="EN33" s="59">
        <f t="shared" si="20"/>
        <v>514.58437656676244</v>
      </c>
      <c r="EO33" s="59">
        <f ca="1">AVERAGE(OFFSET($EN$3,0,0,'Données projet'!$E$15+1,1))-AVERAGE(OFFSET($H$3,0,0,'Données projet'!$E$15+1,1))</f>
        <v>569.97793593332699</v>
      </c>
      <c r="EP33" s="59">
        <f t="shared" si="46"/>
        <v>331.25104323342907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35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116</v>
      </c>
      <c r="FC33" s="12">
        <f>VLOOKUP(A33,'Données projet'!$A$217:$I$237,9,0)</f>
        <v>9.4</v>
      </c>
      <c r="FD33" s="12">
        <f t="array" ref="FD33">INDEX(FC:FC,MIN(IF(ISNUMBER(FC33:FC229),ROW(FC33:FC229),"")))</f>
        <v>9.4</v>
      </c>
      <c r="FE33" s="12">
        <f>IF('Données projet'!$A$218&gt;35,FE32+FD33-FM32,IF(A33&lt;'Données projet'!$A$218,$FB$205^A33,IF(A33='Données projet'!$A$218,'Données projet'!$B$218,FE32+FD33-FM32)))</f>
        <v>116.00000000000001</v>
      </c>
      <c r="FF33" s="17">
        <f>FE33*VLOOKUP('Données projet'!$B$16,Paramètres!$A$1:$I$89,3,0)*VLOOKUP('Données projet'!$B$16,Paramètres!$A$1:$I$89,5,0)</f>
        <v>94.09920000000001</v>
      </c>
      <c r="FG33" s="13">
        <f t="shared" si="47"/>
        <v>25.551276031514842</v>
      </c>
      <c r="FH33" s="20">
        <f t="shared" si="22"/>
        <v>208.39124575488836</v>
      </c>
      <c r="FI33" s="59">
        <f t="shared" si="23"/>
        <v>447.49867068793037</v>
      </c>
      <c r="FJ33" s="59">
        <f ca="1">AVERAGE(OFFSET($FI$3,0,0,'Données projet'!$E$16+1,1))-AVERAGE(OFFSET($H$3,0,0,'Données projet'!$E$16+1,1))</f>
        <v>458.72067631594132</v>
      </c>
      <c r="FK33" s="59">
        <f t="shared" si="48"/>
        <v>264.165337354597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6">
        <f t="shared" si="1"/>
        <v>183.33333333333334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10.8</v>
      </c>
      <c r="N34" s="13">
        <f>IF('Données projet'!$A$36&gt;35,N33+M34-V33,IF(A34&lt;'Données projet'!$A$36,$K$205^A34,IF(A34='Données projet'!$A$36,'Données projet'!$B$36,N33+M34-V33)))</f>
        <v>103.80000000000004</v>
      </c>
      <c r="O34" s="13">
        <f>N34*VLOOKUP('Données projet'!$B$9,Paramètres!$A$1:$I$89,3,0)*VLOOKUP('Données projet'!$B$9,Paramètres!$A$1:$I$89,5,0)</f>
        <v>105.25320000000005</v>
      </c>
      <c r="P34" s="13">
        <f t="shared" si="33"/>
        <v>28.209746498519422</v>
      </c>
      <c r="Q34" s="20">
        <f t="shared" si="2"/>
        <v>232.44796515158808</v>
      </c>
      <c r="R34" s="59">
        <f t="shared" si="0"/>
        <v>472.49608836440564</v>
      </c>
      <c r="S34" s="59">
        <f ca="1">AVERAGE(OFFSET($R$3,0,0,'Données projet'!$E$9+1,1))-AVERAGE(OFFSET($H$3,0,0,'Données projet'!$E$9+1,1))</f>
        <v>520.95202773768222</v>
      </c>
      <c r="T34" s="59">
        <f t="shared" si="34"/>
        <v>325.72635759450861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189.20000000000007</v>
      </c>
      <c r="AJ34" s="13">
        <f>AI34*VLOOKUP('Données projet'!$B$10,Paramètres!$A$1:$I$89,3,0)*VLOOKUP('Données projet'!$B$10,Paramètres!$A$1:$I$89,5,0)</f>
        <v>180.04272000000009</v>
      </c>
      <c r="AK34" s="13">
        <f t="shared" si="35"/>
        <v>45.331690448223775</v>
      </c>
      <c r="AL34" s="20">
        <f t="shared" si="4"/>
        <v>392.52709819732326</v>
      </c>
      <c r="AM34" s="59">
        <f t="shared" si="5"/>
        <v>632.57522141014078</v>
      </c>
      <c r="AN34" s="59">
        <f ca="1">AVERAGE(OFFSET($AM$3,0,0,'Données projet'!$E$10+1,1))-AVERAGE(OFFSET($H$3,0,0,'Données projet'!$E$10+1,1))</f>
        <v>480.2304577348516</v>
      </c>
      <c r="AO34" s="59">
        <f t="shared" si="36"/>
        <v>488.3750281502389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10.8</v>
      </c>
      <c r="BD34" s="12">
        <f>IF('Données projet'!$A$88&gt;35,BD33+BC34-BL33,IF(A34&lt;'Données projet'!$A$88,$BA$205^A34,IF(A34='Données projet'!$A$88,'Données projet'!$B$88,BD33+BC34-BL33)))</f>
        <v>128.79999999999998</v>
      </c>
      <c r="BE34" s="13">
        <f>BD34*VLOOKUP('Données projet'!$B$11,Paramètres!$A$1:$I$89,3,0)*VLOOKUP('Données projet'!$B$11,Paramètres!$A$1:$I$89,5,0)</f>
        <v>124.57535999999999</v>
      </c>
      <c r="BF34" s="13">
        <f t="shared" si="37"/>
        <v>32.739791806000952</v>
      </c>
      <c r="BG34" s="20">
        <f t="shared" si="7"/>
        <v>273.99055606211823</v>
      </c>
      <c r="BH34" s="59">
        <f t="shared" si="8"/>
        <v>514.03867927493582</v>
      </c>
      <c r="BI34" s="59">
        <f ca="1">AVERAGE(OFFSET($BH$3,0,0,'Données projet'!$E$11+1,1))-AVERAGE(OFFSET($H$3,0,0,'Données projet'!$E$11+1,1))</f>
        <v>379.62749807313804</v>
      </c>
      <c r="BJ34" s="59">
        <f t="shared" si="38"/>
        <v>365.4172319777357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141.77592000000004</v>
      </c>
      <c r="CA34" s="13">
        <f t="shared" si="39"/>
        <v>36.703544878441981</v>
      </c>
      <c r="CB34" s="20">
        <f t="shared" si="10"/>
        <v>310.85173466328649</v>
      </c>
      <c r="CC34" s="59">
        <f t="shared" si="11"/>
        <v>550.89985787610408</v>
      </c>
      <c r="CD34" s="59">
        <f ca="1">AVERAGE(OFFSET($CC$3,0,0,'Données projet'!$E$12+1,1))-AVERAGE(OFFSET($H$3,0,0,'Données projet'!$E$12+1,1))</f>
        <v>429.30603040255431</v>
      </c>
      <c r="CE34" s="59">
        <f t="shared" si="40"/>
        <v>412.18613903804726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103.80000000000004</v>
      </c>
      <c r="CU34" s="17">
        <f>CT34*VLOOKUP('Données projet'!$B$13,Paramètres!$A$1:$I$89,3,0)*VLOOKUP('Données projet'!$B$13,Paramètres!$A$1:$I$89,5,0)</f>
        <v>93.91824000000004</v>
      </c>
      <c r="CV34" s="13">
        <f t="shared" si="41"/>
        <v>25.507853654186022</v>
      </c>
      <c r="CW34" s="20">
        <f t="shared" si="13"/>
        <v>208.00044644770739</v>
      </c>
      <c r="CX34" s="59">
        <f t="shared" si="14"/>
        <v>448.04856966052495</v>
      </c>
      <c r="CY34" s="59">
        <f ca="1">AVERAGE(OFFSET($CX$3,0,0,'Données projet'!$E$13+1,1))-AVERAGE(OFFSET($H$3,0,0,'Données projet'!$E$13+1,1))</f>
        <v>472.96224519385396</v>
      </c>
      <c r="CZ34" s="59">
        <f t="shared" si="42"/>
        <v>297.32483725004136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11.6</v>
      </c>
      <c r="DO34" s="12">
        <f>IF('Données projet'!$A$166&gt;35,DO33+DN34-DW33,IF(A34&lt;'Données projet'!$A$166,$DL$205^A34,IF(A34='Données projet'!$A$166,'Données projet'!$B$166,DO33+DN34-DW33)))</f>
        <v>166.60000000000005</v>
      </c>
      <c r="DP34" s="17">
        <f>DO34*VLOOKUP('Données projet'!$B$14,Paramètres!$A$1:$I$89,3,0)*VLOOKUP('Données projet'!$B$14,Paramètres!$A$1:$I$89,5,0)</f>
        <v>129.94800000000004</v>
      </c>
      <c r="DQ34" s="13">
        <f t="shared" si="43"/>
        <v>33.984343379340828</v>
      </c>
      <c r="DR34" s="20">
        <f t="shared" si="16"/>
        <v>285.51549805235203</v>
      </c>
      <c r="DS34" s="59">
        <f t="shared" si="17"/>
        <v>525.56362126516956</v>
      </c>
      <c r="DT34" s="59">
        <f ca="1">AVERAGE(OFFSET($DS$3,0,0,'Données projet'!$E$14+1,1))-AVERAGE(OFFSET($H$3,0,0,'Données projet'!$E$14+1,1))</f>
        <v>381.55743422692029</v>
      </c>
      <c r="DU34" s="59">
        <f t="shared" si="44"/>
        <v>360.34132229290537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123.80000000000001</v>
      </c>
      <c r="EK34" s="17">
        <f>EJ34*VLOOKUP('Données projet'!$B$15,Paramètres!$A$1:$I$89,3,0)*VLOOKUP('Données projet'!$B$15,Paramètres!$A$1:$I$89,5,0)</f>
        <v>106.22040000000003</v>
      </c>
      <c r="EL34" s="13">
        <f t="shared" si="45"/>
        <v>28.438677354079406</v>
      </c>
      <c r="EM34" s="20">
        <f t="shared" si="19"/>
        <v>234.53122639168836</v>
      </c>
      <c r="EN34" s="59">
        <f t="shared" si="20"/>
        <v>474.57934960450592</v>
      </c>
      <c r="EO34" s="59">
        <f ca="1">AVERAGE(OFFSET($EN$3,0,0,'Données projet'!$E$15+1,1))-AVERAGE(OFFSET($H$3,0,0,'Données projet'!$E$15+1,1))</f>
        <v>569.97793593332699</v>
      </c>
      <c r="EP34" s="59">
        <f t="shared" si="46"/>
        <v>331.25104323342907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10.199999999999999</v>
      </c>
      <c r="FE34" s="12">
        <f>IF('Données projet'!$A$218&gt;35,FE33+FD34-FM33,IF(A34&lt;'Données projet'!$A$218,$FB$205^A34,IF(A34='Données projet'!$A$218,'Données projet'!$B$218,FE33+FD34-FM33)))</f>
        <v>98.200000000000017</v>
      </c>
      <c r="FF34" s="17">
        <f>FE34*VLOOKUP('Données projet'!$B$16,Paramètres!$A$1:$I$89,3,0)*VLOOKUP('Données projet'!$B$16,Paramètres!$A$1:$I$89,5,0)</f>
        <v>79.659840000000017</v>
      </c>
      <c r="FG34" s="13">
        <f t="shared" si="47"/>
        <v>22.053992625630279</v>
      </c>
      <c r="FH34" s="20">
        <f t="shared" si="22"/>
        <v>177.15159182297273</v>
      </c>
      <c r="FI34" s="59">
        <f t="shared" si="23"/>
        <v>417.19971503579029</v>
      </c>
      <c r="FJ34" s="59">
        <f ca="1">AVERAGE(OFFSET($FI$3,0,0,'Données projet'!$E$16+1,1))-AVERAGE(OFFSET($H$3,0,0,'Données projet'!$E$16+1,1))</f>
        <v>458.72067631594132</v>
      </c>
      <c r="FK34" s="59">
        <f t="shared" si="48"/>
        <v>264.165337354597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6">
        <f t="shared" si="1"/>
        <v>183.33333333333334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10.8</v>
      </c>
      <c r="N35" s="13">
        <f>IF('Données projet'!$A$36&gt;35,N34+M35-V34,IF(A35&lt;'Données projet'!$A$36,$K$205^A35,IF(A35='Données projet'!$A$36,'Données projet'!$B$36,N34+M35-V34)))</f>
        <v>114.60000000000004</v>
      </c>
      <c r="O35" s="13">
        <f>N35*VLOOKUP('Données projet'!$B$9,Paramètres!$A$1:$I$89,3,0)*VLOOKUP('Données projet'!$B$9,Paramètres!$A$1:$I$89,5,0)</f>
        <v>116.20440000000004</v>
      </c>
      <c r="P35" s="13">
        <f t="shared" si="33"/>
        <v>30.788088768016376</v>
      </c>
      <c r="Q35" s="20">
        <f t="shared" ref="Q35:Q66" si="53">(O35+P35)*0.475*44/12</f>
        <v>256.01191793762854</v>
      </c>
      <c r="R35" s="59">
        <f t="shared" si="0"/>
        <v>496.98442041815383</v>
      </c>
      <c r="S35" s="59">
        <f ca="1">AVERAGE(OFFSET($R$3,0,0,'Données projet'!$E$9+1,1))-AVERAGE(OFFSET($H$3,0,0,'Données projet'!$E$9+1,1))</f>
        <v>520.95202773768222</v>
      </c>
      <c r="T35" s="59">
        <f t="shared" si="34"/>
        <v>325.72635759450861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197.40000000000006</v>
      </c>
      <c r="AJ35" s="13">
        <f>AI35*VLOOKUP('Données projet'!$B$10,Paramètres!$A$1:$I$89,3,0)*VLOOKUP('Données projet'!$B$10,Paramètres!$A$1:$I$89,5,0)</f>
        <v>187.84584000000007</v>
      </c>
      <c r="AK35" s="13">
        <f t="shared" si="35"/>
        <v>47.063383068685603</v>
      </c>
      <c r="AL35" s="20">
        <f t="shared" si="4"/>
        <v>409.13356351129414</v>
      </c>
      <c r="AM35" s="59">
        <f t="shared" si="5"/>
        <v>650.10606599181949</v>
      </c>
      <c r="AN35" s="59">
        <f ca="1">AVERAGE(OFFSET($AM$3,0,0,'Données projet'!$E$10+1,1))-AVERAGE(OFFSET($H$3,0,0,'Données projet'!$E$10+1,1))</f>
        <v>480.2304577348516</v>
      </c>
      <c r="AO35" s="59">
        <f t="shared" si="36"/>
        <v>488.3750281502389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10.8</v>
      </c>
      <c r="BD35" s="12">
        <f>IF('Données projet'!$A$88&gt;35,BD34+BC35-BL34,IF(A35&lt;'Données projet'!$A$88,$BA$205^A35,IF(A35='Données projet'!$A$88,'Données projet'!$B$88,BD34+BC35-BL34)))</f>
        <v>139.6</v>
      </c>
      <c r="BE35" s="13">
        <f>BD35*VLOOKUP('Données projet'!$B$11,Paramètres!$A$1:$I$89,3,0)*VLOOKUP('Données projet'!$B$11,Paramètres!$A$1:$I$89,5,0)</f>
        <v>135.02112</v>
      </c>
      <c r="BF35" s="13">
        <f t="shared" si="37"/>
        <v>35.154021371414437</v>
      </c>
      <c r="BG35" s="20">
        <f t="shared" si="7"/>
        <v>296.38837122188016</v>
      </c>
      <c r="BH35" s="59">
        <f t="shared" si="8"/>
        <v>537.36087370240546</v>
      </c>
      <c r="BI35" s="59">
        <f ca="1">AVERAGE(OFFSET($BH$3,0,0,'Données projet'!$E$11+1,1))-AVERAGE(OFFSET($H$3,0,0,'Données projet'!$E$11+1,1))</f>
        <v>379.62749807313804</v>
      </c>
      <c r="BJ35" s="59">
        <f t="shared" si="38"/>
        <v>365.4172319777357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153.86904000000004</v>
      </c>
      <c r="CA35" s="13">
        <f t="shared" si="39"/>
        <v>39.456531419736123</v>
      </c>
      <c r="CB35" s="20">
        <f t="shared" si="10"/>
        <v>336.70870355604046</v>
      </c>
      <c r="CC35" s="59">
        <f t="shared" si="11"/>
        <v>577.68120603656575</v>
      </c>
      <c r="CD35" s="59">
        <f ca="1">AVERAGE(OFFSET($CC$3,0,0,'Données projet'!$E$12+1,1))-AVERAGE(OFFSET($H$3,0,0,'Données projet'!$E$12+1,1))</f>
        <v>429.30603040255431</v>
      </c>
      <c r="CE35" s="59">
        <f t="shared" si="40"/>
        <v>412.18613903804726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114.60000000000004</v>
      </c>
      <c r="CU35" s="17">
        <f>CT35*VLOOKUP('Données projet'!$B$13,Paramètres!$A$1:$I$89,3,0)*VLOOKUP('Données projet'!$B$13,Paramètres!$A$1:$I$89,5,0)</f>
        <v>103.69008000000004</v>
      </c>
      <c r="CV35" s="13">
        <f t="shared" si="41"/>
        <v>27.83924565319537</v>
      </c>
      <c r="CW35" s="20">
        <f t="shared" si="13"/>
        <v>229.08024217931529</v>
      </c>
      <c r="CX35" s="59">
        <f t="shared" si="14"/>
        <v>470.05274465984064</v>
      </c>
      <c r="CY35" s="59">
        <f ca="1">AVERAGE(OFFSET($CX$3,0,0,'Données projet'!$E$13+1,1))-AVERAGE(OFFSET($H$3,0,0,'Données projet'!$E$13+1,1))</f>
        <v>472.96224519385396</v>
      </c>
      <c r="CZ35" s="59">
        <f t="shared" si="42"/>
        <v>297.32483725004136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11.6</v>
      </c>
      <c r="DO35" s="12">
        <f>IF('Données projet'!$A$166&gt;35,DO34+DN35-DW34,IF(A35&lt;'Données projet'!$A$166,$DL$205^A35,IF(A35='Données projet'!$A$166,'Données projet'!$B$166,DO34+DN35-DW34)))</f>
        <v>178.20000000000005</v>
      </c>
      <c r="DP35" s="17">
        <f>DO35*VLOOKUP('Données projet'!$B$14,Paramètres!$A$1:$I$89,3,0)*VLOOKUP('Données projet'!$B$14,Paramètres!$A$1:$I$89,5,0)</f>
        <v>138.99600000000004</v>
      </c>
      <c r="DQ35" s="13">
        <f t="shared" si="43"/>
        <v>36.066906938767758</v>
      </c>
      <c r="DR35" s="20">
        <f t="shared" si="16"/>
        <v>304.90122958502059</v>
      </c>
      <c r="DS35" s="59">
        <f t="shared" si="17"/>
        <v>545.87373206554594</v>
      </c>
      <c r="DT35" s="59">
        <f ca="1">AVERAGE(OFFSET($DS$3,0,0,'Données projet'!$E$14+1,1))-AVERAGE(OFFSET($H$3,0,0,'Données projet'!$E$14+1,1))</f>
        <v>381.55743422692029</v>
      </c>
      <c r="DU35" s="59">
        <f t="shared" si="44"/>
        <v>360.34132229290537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136.60000000000002</v>
      </c>
      <c r="EK35" s="17">
        <f>EJ35*VLOOKUP('Données projet'!$B$15,Paramètres!$A$1:$I$89,3,0)*VLOOKUP('Données projet'!$B$15,Paramètres!$A$1:$I$89,5,0)</f>
        <v>117.20280000000004</v>
      </c>
      <c r="EL35" s="13">
        <f t="shared" si="45"/>
        <v>31.021705481209352</v>
      </c>
      <c r="EM35" s="20">
        <f t="shared" si="19"/>
        <v>258.15768037977301</v>
      </c>
      <c r="EN35" s="59">
        <f t="shared" si="20"/>
        <v>499.13018286029831</v>
      </c>
      <c r="EO35" s="59">
        <f ca="1">AVERAGE(OFFSET($EN$3,0,0,'Données projet'!$E$15+1,1))-AVERAGE(OFFSET($H$3,0,0,'Données projet'!$E$15+1,1))</f>
        <v>569.97793593332699</v>
      </c>
      <c r="EP35" s="59">
        <f t="shared" si="46"/>
        <v>331.25104323342907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10.199999999999999</v>
      </c>
      <c r="FE35" s="12">
        <f>IF('Données projet'!$A$218&gt;35,FE34+FD35-FM34,IF(A35&lt;'Données projet'!$A$218,$FB$205^A35,IF(A35='Données projet'!$A$218,'Données projet'!$B$218,FE34+FD35-FM34)))</f>
        <v>108.40000000000002</v>
      </c>
      <c r="FF35" s="17">
        <f>FE35*VLOOKUP('Données projet'!$B$16,Paramètres!$A$1:$I$89,3,0)*VLOOKUP('Données projet'!$B$16,Paramètres!$A$1:$I$89,5,0)</f>
        <v>87.934080000000023</v>
      </c>
      <c r="FG35" s="13">
        <f t="shared" si="47"/>
        <v>24.066303437963594</v>
      </c>
      <c r="FH35" s="20">
        <f t="shared" si="22"/>
        <v>195.06733448778664</v>
      </c>
      <c r="FI35" s="59">
        <f t="shared" si="23"/>
        <v>436.03983696831199</v>
      </c>
      <c r="FJ35" s="59">
        <f ca="1">AVERAGE(OFFSET($FI$3,0,0,'Données projet'!$E$16+1,1))-AVERAGE(OFFSET($H$3,0,0,'Données projet'!$E$16+1,1))</f>
        <v>458.72067631594132</v>
      </c>
      <c r="FK35" s="59">
        <f t="shared" si="48"/>
        <v>264.165337354597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6">
        <f t="shared" si="1"/>
        <v>183.33333333333334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10.8</v>
      </c>
      <c r="N36" s="13">
        <f>IF('Données projet'!$A$36&gt;35,N35+M36-V35,IF(A36&lt;'Données projet'!$A$36,$K$205^A36,IF(A36='Données projet'!$A$36,'Données projet'!$B$36,N35+M36-V35)))</f>
        <v>125.40000000000003</v>
      </c>
      <c r="O36" s="13">
        <f>N36*VLOOKUP('Données projet'!$B$9,Paramètres!$A$1:$I$89,3,0)*VLOOKUP('Données projet'!$B$9,Paramètres!$A$1:$I$89,5,0)</f>
        <v>127.15560000000004</v>
      </c>
      <c r="P36" s="13">
        <f t="shared" si="33"/>
        <v>33.338258149231912</v>
      </c>
      <c r="Q36" s="20">
        <f t="shared" si="53"/>
        <v>279.52680294324563</v>
      </c>
      <c r="R36" s="59">
        <f t="shared" si="0"/>
        <v>521.40764877778633</v>
      </c>
      <c r="S36" s="59">
        <f ca="1">AVERAGE(OFFSET($R$3,0,0,'Données projet'!$E$9+1,1))-AVERAGE(OFFSET($H$3,0,0,'Données projet'!$E$9+1,1))</f>
        <v>520.95202773768222</v>
      </c>
      <c r="T36" s="59">
        <f t="shared" si="34"/>
        <v>325.72635759450861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205.60000000000005</v>
      </c>
      <c r="AJ36" s="13">
        <f>AI36*VLOOKUP('Données projet'!$B$10,Paramètres!$A$1:$I$89,3,0)*VLOOKUP('Données projet'!$B$10,Paramètres!$A$1:$I$89,5,0)</f>
        <v>195.64896000000005</v>
      </c>
      <c r="AK36" s="13">
        <f t="shared" si="35"/>
        <v>48.78672018080816</v>
      </c>
      <c r="AL36" s="20">
        <f t="shared" si="4"/>
        <v>425.72547631490761</v>
      </c>
      <c r="AM36" s="59">
        <f t="shared" si="5"/>
        <v>667.60632214944837</v>
      </c>
      <c r="AN36" s="59">
        <f ca="1">AVERAGE(OFFSET($AM$3,0,0,'Données projet'!$E$10+1,1))-AVERAGE(OFFSET($H$3,0,0,'Données projet'!$E$10+1,1))</f>
        <v>480.2304577348516</v>
      </c>
      <c r="AO36" s="59">
        <f t="shared" si="36"/>
        <v>488.3750281502389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10.8</v>
      </c>
      <c r="BD36" s="12">
        <f>IF('Données projet'!$A$88&gt;35,BD35+BC36-BL35,IF(A36&lt;'Données projet'!$A$88,$BA$205^A36,IF(A36='Données projet'!$A$88,'Données projet'!$B$88,BD35+BC36-BL35)))</f>
        <v>150.4</v>
      </c>
      <c r="BE36" s="13">
        <f>BD36*VLOOKUP('Données projet'!$B$11,Paramètres!$A$1:$I$89,3,0)*VLOOKUP('Données projet'!$B$11,Paramètres!$A$1:$I$89,5,0)</f>
        <v>145.46688</v>
      </c>
      <c r="BF36" s="13">
        <f t="shared" si="37"/>
        <v>37.546585214032511</v>
      </c>
      <c r="BG36" s="20">
        <f t="shared" si="7"/>
        <v>318.74845191443995</v>
      </c>
      <c r="BH36" s="59">
        <f t="shared" si="8"/>
        <v>560.62929774898066</v>
      </c>
      <c r="BI36" s="59">
        <f ca="1">AVERAGE(OFFSET($BH$3,0,0,'Données projet'!$E$11+1,1))-AVERAGE(OFFSET($H$3,0,0,'Données projet'!$E$11+1,1))</f>
        <v>379.62749807313804</v>
      </c>
      <c r="BJ36" s="59">
        <f t="shared" si="38"/>
        <v>365.4172319777357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165.96216000000001</v>
      </c>
      <c r="CA36" s="13">
        <f t="shared" si="39"/>
        <v>42.184420424142857</v>
      </c>
      <c r="CB36" s="20">
        <f t="shared" si="10"/>
        <v>362.52196090538217</v>
      </c>
      <c r="CC36" s="59">
        <f t="shared" si="11"/>
        <v>604.40280673992288</v>
      </c>
      <c r="CD36" s="59">
        <f ca="1">AVERAGE(OFFSET($CC$3,0,0,'Données projet'!$E$12+1,1))-AVERAGE(OFFSET($H$3,0,0,'Données projet'!$E$12+1,1))</f>
        <v>429.30603040255431</v>
      </c>
      <c r="CE36" s="59">
        <f t="shared" si="40"/>
        <v>412.18613903804726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125.40000000000003</v>
      </c>
      <c r="CU36" s="17">
        <f>CT36*VLOOKUP('Données projet'!$B$13,Paramètres!$A$1:$I$89,3,0)*VLOOKUP('Données projet'!$B$13,Paramètres!$A$1:$I$89,5,0)</f>
        <v>113.46192000000002</v>
      </c>
      <c r="CV36" s="13">
        <f t="shared" si="41"/>
        <v>30.145163126535493</v>
      </c>
      <c r="CW36" s="20">
        <f t="shared" si="13"/>
        <v>250.11566977871598</v>
      </c>
      <c r="CX36" s="59">
        <f t="shared" si="14"/>
        <v>491.99651561325675</v>
      </c>
      <c r="CY36" s="59">
        <f ca="1">AVERAGE(OFFSET($CX$3,0,0,'Données projet'!$E$13+1,1))-AVERAGE(OFFSET($H$3,0,0,'Données projet'!$E$13+1,1))</f>
        <v>472.96224519385396</v>
      </c>
      <c r="CZ36" s="59">
        <f t="shared" si="42"/>
        <v>297.32483725004136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11.6</v>
      </c>
      <c r="DO36" s="12">
        <f>IF('Données projet'!$A$166&gt;35,DO35+DN36-DW35,IF(A36&lt;'Données projet'!$A$166,$DL$205^A36,IF(A36='Données projet'!$A$166,'Données projet'!$B$166,DO35+DN36-DW35)))</f>
        <v>189.80000000000004</v>
      </c>
      <c r="DP36" s="17">
        <f>DO36*VLOOKUP('Données projet'!$B$14,Paramètres!$A$1:$I$89,3,0)*VLOOKUP('Données projet'!$B$14,Paramètres!$A$1:$I$89,5,0)</f>
        <v>148.04400000000004</v>
      </c>
      <c r="DQ36" s="13">
        <f t="shared" si="43"/>
        <v>38.133738604016052</v>
      </c>
      <c r="DR36" s="20">
        <f t="shared" si="16"/>
        <v>324.25956140199474</v>
      </c>
      <c r="DS36" s="59">
        <f t="shared" si="17"/>
        <v>566.14040723653545</v>
      </c>
      <c r="DT36" s="59">
        <f ca="1">AVERAGE(OFFSET($DS$3,0,0,'Données projet'!$E$14+1,1))-AVERAGE(OFFSET($H$3,0,0,'Données projet'!$E$14+1,1))</f>
        <v>381.55743422692029</v>
      </c>
      <c r="DU36" s="59">
        <f t="shared" si="44"/>
        <v>360.34132229290537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149.40000000000003</v>
      </c>
      <c r="EK36" s="17">
        <f>EJ36*VLOOKUP('Données projet'!$B$15,Paramètres!$A$1:$I$89,3,0)*VLOOKUP('Données projet'!$B$15,Paramètres!$A$1:$I$89,5,0)</f>
        <v>128.18520000000004</v>
      </c>
      <c r="EL36" s="13">
        <f t="shared" si="45"/>
        <v>33.57666984533806</v>
      </c>
      <c r="EM36" s="20">
        <f t="shared" si="19"/>
        <v>281.73525664729715</v>
      </c>
      <c r="EN36" s="59">
        <f t="shared" si="20"/>
        <v>523.61610248183786</v>
      </c>
      <c r="EO36" s="59">
        <f ca="1">AVERAGE(OFFSET($EN$3,0,0,'Données projet'!$E$15+1,1))-AVERAGE(OFFSET($H$3,0,0,'Données projet'!$E$15+1,1))</f>
        <v>569.97793593332699</v>
      </c>
      <c r="EP36" s="59">
        <f t="shared" si="46"/>
        <v>331.25104323342907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10.199999999999999</v>
      </c>
      <c r="FE36" s="12">
        <f>IF('Données projet'!$A$218&gt;35,FE35+FD36-FM35,IF(A36&lt;'Données projet'!$A$218,$FB$205^A36,IF(A36='Données projet'!$A$218,'Données projet'!$B$218,FE35+FD36-FM35)))</f>
        <v>118.60000000000002</v>
      </c>
      <c r="FF36" s="17">
        <f>FE36*VLOOKUP('Données projet'!$B$16,Paramètres!$A$1:$I$89,3,0)*VLOOKUP('Données projet'!$B$16,Paramètres!$A$1:$I$89,5,0)</f>
        <v>96.208320000000015</v>
      </c>
      <c r="FG36" s="13">
        <f t="shared" si="47"/>
        <v>26.056659970874819</v>
      </c>
      <c r="FH36" s="20">
        <f t="shared" si="22"/>
        <v>212.94484011594031</v>
      </c>
      <c r="FI36" s="59">
        <f t="shared" si="23"/>
        <v>454.82568595048104</v>
      </c>
      <c r="FJ36" s="59">
        <f ca="1">AVERAGE(OFFSET($FI$3,0,0,'Données projet'!$E$16+1,1))-AVERAGE(OFFSET($H$3,0,0,'Données projet'!$E$16+1,1))</f>
        <v>458.72067631594132</v>
      </c>
      <c r="FK36" s="59">
        <f t="shared" si="48"/>
        <v>264.165337354597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6">
        <f t="shared" si="1"/>
        <v>183.33333333333334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10.8</v>
      </c>
      <c r="N37" s="13">
        <f>IF('Données projet'!$A$36&gt;35,N36+M37-V36,IF(A37&lt;'Données projet'!$A$36,$K$205^A37,IF(A37='Données projet'!$A$36,'Données projet'!$B$36,N36+M37-V36)))</f>
        <v>136.20000000000005</v>
      </c>
      <c r="O37" s="13">
        <f>N37*VLOOKUP('Données projet'!$B$9,Paramètres!$A$1:$I$89,3,0)*VLOOKUP('Données projet'!$B$9,Paramètres!$A$1:$I$89,5,0)</f>
        <v>138.10680000000005</v>
      </c>
      <c r="P37" s="13">
        <f t="shared" si="33"/>
        <v>35.862956890686135</v>
      </c>
      <c r="Q37" s="20">
        <f t="shared" si="53"/>
        <v>302.99732658461176</v>
      </c>
      <c r="R37" s="59">
        <f t="shared" si="0"/>
        <v>545.77075804672734</v>
      </c>
      <c r="S37" s="59">
        <f ca="1">AVERAGE(OFFSET($R$3,0,0,'Données projet'!$E$9+1,1))-AVERAGE(OFFSET($H$3,0,0,'Données projet'!$E$9+1,1))</f>
        <v>520.95202773768222</v>
      </c>
      <c r="T37" s="59">
        <f t="shared" si="34"/>
        <v>325.72635759450861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213.80000000000004</v>
      </c>
      <c r="AJ37" s="13">
        <f>AI37*VLOOKUP('Données projet'!$B$10,Paramètres!$A$1:$I$89,3,0)*VLOOKUP('Données projet'!$B$10,Paramètres!$A$1:$I$89,5,0)</f>
        <v>203.45208000000005</v>
      </c>
      <c r="AK37" s="13">
        <f t="shared" si="35"/>
        <v>50.502073157681401</v>
      </c>
      <c r="AL37" s="20">
        <f t="shared" si="4"/>
        <v>442.30348341629519</v>
      </c>
      <c r="AM37" s="59">
        <f t="shared" si="5"/>
        <v>685.07691487841078</v>
      </c>
      <c r="AN37" s="59">
        <f ca="1">AVERAGE(OFFSET($AM$3,0,0,'Données projet'!$E$10+1,1))-AVERAGE(OFFSET($H$3,0,0,'Données projet'!$E$10+1,1))</f>
        <v>480.2304577348516</v>
      </c>
      <c r="AO37" s="59">
        <f t="shared" si="36"/>
        <v>488.3750281502389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10.8</v>
      </c>
      <c r="BD37" s="12">
        <f>IF('Données projet'!$A$88&gt;35,BD36+BC37-BL36,IF(A37&lt;'Données projet'!$A$88,$BA$205^A37,IF(A37='Données projet'!$A$88,'Données projet'!$B$88,BD36+BC37-BL36)))</f>
        <v>161.20000000000002</v>
      </c>
      <c r="BE37" s="13">
        <f>BD37*VLOOKUP('Données projet'!$B$11,Paramètres!$A$1:$I$89,3,0)*VLOOKUP('Données projet'!$B$11,Paramètres!$A$1:$I$89,5,0)</f>
        <v>155.91264000000004</v>
      </c>
      <c r="BF37" s="13">
        <f t="shared" si="37"/>
        <v>39.919216057228688</v>
      </c>
      <c r="BG37" s="20">
        <f t="shared" si="7"/>
        <v>341.07381596633996</v>
      </c>
      <c r="BH37" s="59">
        <f t="shared" si="8"/>
        <v>583.8472474284556</v>
      </c>
      <c r="BI37" s="59">
        <f ca="1">AVERAGE(OFFSET($BH$3,0,0,'Données projet'!$E$11+1,1))-AVERAGE(OFFSET($H$3,0,0,'Données projet'!$E$11+1,1))</f>
        <v>379.62749807313804</v>
      </c>
      <c r="BJ37" s="59">
        <f t="shared" si="38"/>
        <v>365.4172319777357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178.05528000000001</v>
      </c>
      <c r="CA37" s="13">
        <f t="shared" si="39"/>
        <v>44.889248639558041</v>
      </c>
      <c r="CB37" s="20">
        <f t="shared" si="10"/>
        <v>388.29505404723028</v>
      </c>
      <c r="CC37" s="59">
        <f t="shared" si="11"/>
        <v>631.06848550934592</v>
      </c>
      <c r="CD37" s="59">
        <f ca="1">AVERAGE(OFFSET($CC$3,0,0,'Données projet'!$E$12+1,1))-AVERAGE(OFFSET($H$3,0,0,'Données projet'!$E$12+1,1))</f>
        <v>429.30603040255431</v>
      </c>
      <c r="CE37" s="59">
        <f t="shared" si="40"/>
        <v>412.18613903804726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136.20000000000005</v>
      </c>
      <c r="CU37" s="17">
        <f>CT37*VLOOKUP('Données projet'!$B$13,Paramètres!$A$1:$I$89,3,0)*VLOOKUP('Données projet'!$B$13,Paramètres!$A$1:$I$89,5,0)</f>
        <v>123.23376000000005</v>
      </c>
      <c r="CV37" s="13">
        <f t="shared" si="41"/>
        <v>32.428049504876491</v>
      </c>
      <c r="CW37" s="20">
        <f t="shared" si="13"/>
        <v>271.11098488765998</v>
      </c>
      <c r="CX37" s="59">
        <f t="shared" si="14"/>
        <v>513.88441634977562</v>
      </c>
      <c r="CY37" s="59">
        <f ca="1">AVERAGE(OFFSET($CX$3,0,0,'Données projet'!$E$13+1,1))-AVERAGE(OFFSET($H$3,0,0,'Données projet'!$E$13+1,1))</f>
        <v>472.96224519385396</v>
      </c>
      <c r="CZ37" s="59">
        <f t="shared" si="42"/>
        <v>297.32483725004136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11.6</v>
      </c>
      <c r="DO37" s="12">
        <f>IF('Données projet'!$A$166&gt;35,DO36+DN37-DW36,IF(A37&lt;'Données projet'!$A$166,$DL$205^A37,IF(A37='Données projet'!$A$166,'Données projet'!$B$166,DO36+DN37-DW36)))</f>
        <v>201.40000000000003</v>
      </c>
      <c r="DP37" s="17">
        <f>DO37*VLOOKUP('Données projet'!$B$14,Paramètres!$A$1:$I$89,3,0)*VLOOKUP('Données projet'!$B$14,Paramètres!$A$1:$I$89,5,0)</f>
        <v>157.09200000000004</v>
      </c>
      <c r="DQ37" s="13">
        <f t="shared" si="43"/>
        <v>40.185909342127296</v>
      </c>
      <c r="DR37" s="20">
        <f t="shared" si="16"/>
        <v>343.59235877087173</v>
      </c>
      <c r="DS37" s="59">
        <f t="shared" si="17"/>
        <v>586.36579023298737</v>
      </c>
      <c r="DT37" s="59">
        <f ca="1">AVERAGE(OFFSET($DS$3,0,0,'Données projet'!$E$14+1,1))-AVERAGE(OFFSET($H$3,0,0,'Données projet'!$E$14+1,1))</f>
        <v>381.55743422692029</v>
      </c>
      <c r="DU37" s="59">
        <f t="shared" si="44"/>
        <v>360.34132229290537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162.20000000000005</v>
      </c>
      <c r="EK37" s="17">
        <f>EJ37*VLOOKUP('Données projet'!$B$15,Paramètres!$A$1:$I$89,3,0)*VLOOKUP('Données projet'!$B$15,Paramètres!$A$1:$I$89,5,0)</f>
        <v>139.16760000000005</v>
      </c>
      <c r="EL37" s="13">
        <f t="shared" si="45"/>
        <v>36.106248210614609</v>
      </c>
      <c r="EM37" s="20">
        <f t="shared" si="19"/>
        <v>305.2686189668205</v>
      </c>
      <c r="EN37" s="59">
        <f t="shared" si="20"/>
        <v>548.04205042893614</v>
      </c>
      <c r="EO37" s="59">
        <f ca="1">AVERAGE(OFFSET($EN$3,0,0,'Données projet'!$E$15+1,1))-AVERAGE(OFFSET($H$3,0,0,'Données projet'!$E$15+1,1))</f>
        <v>569.97793593332699</v>
      </c>
      <c r="EP37" s="59">
        <f t="shared" si="46"/>
        <v>331.25104323342907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10.199999999999999</v>
      </c>
      <c r="FE37" s="12">
        <f>IF('Données projet'!$A$218&gt;35,FE36+FD37-FM36,IF(A37&lt;'Données projet'!$A$218,$FB$205^A37,IF(A37='Données projet'!$A$218,'Données projet'!$B$218,FE36+FD37-FM36)))</f>
        <v>128.80000000000001</v>
      </c>
      <c r="FF37" s="17">
        <f>FE37*VLOOKUP('Données projet'!$B$16,Paramètres!$A$1:$I$89,3,0)*VLOOKUP('Données projet'!$B$16,Paramètres!$A$1:$I$89,5,0)</f>
        <v>104.48256000000002</v>
      </c>
      <c r="FG37" s="13">
        <f t="shared" si="47"/>
        <v>28.02716504477474</v>
      </c>
      <c r="FH37" s="20">
        <f t="shared" si="22"/>
        <v>230.78777111964939</v>
      </c>
      <c r="FI37" s="59">
        <f t="shared" si="23"/>
        <v>473.56120258176497</v>
      </c>
      <c r="FJ37" s="59">
        <f ca="1">AVERAGE(OFFSET($FI$3,0,0,'Données projet'!$E$16+1,1))-AVERAGE(OFFSET($H$3,0,0,'Données projet'!$E$16+1,1))</f>
        <v>458.72067631594132</v>
      </c>
      <c r="FK37" s="59">
        <f t="shared" si="48"/>
        <v>264.165337354597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6">
        <f t="shared" si="1"/>
        <v>183.33333333333334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147</v>
      </c>
      <c r="L38" s="12">
        <f>VLOOKUP(A38,'Données projet'!$A$35:$I$55,9,0)</f>
        <v>10.8</v>
      </c>
      <c r="M38" s="12">
        <f t="array" ref="M38">INDEX(L:L,MIN(IF(ISNUMBER(L38:L234),ROW(L38:L234),"")))</f>
        <v>10.8</v>
      </c>
      <c r="N38" s="13">
        <f>IF('Données projet'!$A$36&gt;35,N37+M38-V37,IF(A38&lt;'Données projet'!$A$36,$K$205^A38,IF(A38='Données projet'!$A$36,'Données projet'!$B$36,N37+M38-V37)))</f>
        <v>147.00000000000006</v>
      </c>
      <c r="O38" s="13">
        <f>N38*VLOOKUP('Données projet'!$B$9,Paramètres!$A$1:$I$89,3,0)*VLOOKUP('Données projet'!$B$9,Paramètres!$A$1:$I$89,5,0)</f>
        <v>149.05800000000008</v>
      </c>
      <c r="P38" s="13">
        <f t="shared" si="33"/>
        <v>38.364434314370335</v>
      </c>
      <c r="Q38" s="20">
        <f t="shared" si="53"/>
        <v>326.42740643086182</v>
      </c>
      <c r="R38" s="59">
        <f t="shared" si="0"/>
        <v>570.0779391554363</v>
      </c>
      <c r="S38" s="59">
        <f ca="1">AVERAGE(OFFSET($R$3,0,0,'Données projet'!$E$9+1,1))-AVERAGE(OFFSET($H$3,0,0,'Données projet'!$E$9+1,1))</f>
        <v>520.95202773768222</v>
      </c>
      <c r="T38" s="59">
        <f t="shared" si="34"/>
        <v>325.72635759450861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28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13.496201456750795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13.496201456750795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222</v>
      </c>
      <c r="AG38" s="12">
        <f>VLOOKUP(A38,'Données projet'!$A$61:$I$81,9,0)</f>
        <v>8.1999999999999993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222.00000000000003</v>
      </c>
      <c r="AJ38" s="13">
        <f>AI38*VLOOKUP('Données projet'!$B$10,Paramètres!$A$1:$I$89,3,0)*VLOOKUP('Données projet'!$B$10,Paramètres!$A$1:$I$89,5,0)</f>
        <v>211.25520000000003</v>
      </c>
      <c r="AK38" s="13">
        <f t="shared" si="35"/>
        <v>52.209783272091016</v>
      </c>
      <c r="AL38" s="20">
        <f t="shared" si="4"/>
        <v>458.86817919889182</v>
      </c>
      <c r="AM38" s="59">
        <f t="shared" si="5"/>
        <v>702.5187119234663</v>
      </c>
      <c r="AN38" s="59">
        <f ca="1">AVERAGE(OFFSET($AM$3,0,0,'Données projet'!$E$10+1,1))-AVERAGE(OFFSET($H$3,0,0,'Données projet'!$E$10+1,1))</f>
        <v>480.2304577348516</v>
      </c>
      <c r="AO38" s="59">
        <f t="shared" si="36"/>
        <v>488.3750281502389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29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13.118011196149537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13.118011196149537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172</v>
      </c>
      <c r="BB38" s="12">
        <f>VLOOKUP(A38,'Données projet'!$A$87:$I$107,9,0)</f>
        <v>10.8</v>
      </c>
      <c r="BC38" s="12">
        <f t="array" ref="BC38">INDEX(BB:BB,MIN(IF(ISNUMBER(BB38:BB234),ROW(BB38:BB234),"")))</f>
        <v>10.8</v>
      </c>
      <c r="BD38" s="12">
        <f>IF('Données projet'!$A$88&gt;35,BD37+BC38-BL37,IF(A38&lt;'Données projet'!$A$88,$BA$205^A38,IF(A38='Données projet'!$A$88,'Données projet'!$B$88,BD37+BC38-BL37)))</f>
        <v>172.00000000000003</v>
      </c>
      <c r="BE38" s="13">
        <f>BD38*VLOOKUP('Données projet'!$B$11,Paramètres!$A$1:$I$89,3,0)*VLOOKUP('Données projet'!$B$11,Paramètres!$A$1:$I$89,5,0)</f>
        <v>166.35840000000002</v>
      </c>
      <c r="BF38" s="13">
        <f t="shared" si="37"/>
        <v>42.27340131152765</v>
      </c>
      <c r="BG38" s="20">
        <f t="shared" si="7"/>
        <v>363.3670539509107</v>
      </c>
      <c r="BH38" s="59">
        <f t="shared" si="8"/>
        <v>607.01758667548518</v>
      </c>
      <c r="BI38" s="59">
        <f ca="1">AVERAGE(OFFSET($BH$3,0,0,'Données projet'!$E$11+1,1))-AVERAGE(OFFSET($H$3,0,0,'Données projet'!$E$11+1,1))</f>
        <v>379.62749807313804</v>
      </c>
      <c r="BJ38" s="59">
        <f t="shared" si="38"/>
        <v>365.4172319777357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28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12.873299851054602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12.873299851054602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190.14840000000001</v>
      </c>
      <c r="CA38" s="13">
        <f t="shared" si="39"/>
        <v>47.572760493232991</v>
      </c>
      <c r="CB38" s="20">
        <f t="shared" si="10"/>
        <v>414.03102119238082</v>
      </c>
      <c r="CC38" s="59">
        <f t="shared" si="11"/>
        <v>657.68155391695529</v>
      </c>
      <c r="CD38" s="59">
        <f ca="1">AVERAGE(OFFSET($CC$3,0,0,'Données projet'!$E$12+1,1))-AVERAGE(OFFSET($H$3,0,0,'Données projet'!$E$12+1,1))</f>
        <v>429.30603040255431</v>
      </c>
      <c r="CE38" s="59">
        <f t="shared" si="40"/>
        <v>412.18613903804726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19.577942327869806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19.577942327869806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147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147.00000000000006</v>
      </c>
      <c r="CU38" s="17">
        <f>CT38*VLOOKUP('Données projet'!$B$13,Paramètres!$A$1:$I$89,3,0)*VLOOKUP('Données projet'!$B$13,Paramètres!$A$1:$I$89,5,0)</f>
        <v>133.00560000000004</v>
      </c>
      <c r="CV38" s="13">
        <f t="shared" si="41"/>
        <v>34.689938673073549</v>
      </c>
      <c r="CW38" s="20">
        <f t="shared" si="13"/>
        <v>292.06972985560316</v>
      </c>
      <c r="CX38" s="59">
        <f t="shared" si="14"/>
        <v>535.72026258017763</v>
      </c>
      <c r="CY38" s="59">
        <f ca="1">AVERAGE(OFFSET($CX$3,0,0,'Données projet'!$E$13+1,1))-AVERAGE(OFFSET($H$3,0,0,'Données projet'!$E$13+1,1))</f>
        <v>472.96224519385396</v>
      </c>
      <c r="CZ38" s="59">
        <f t="shared" si="42"/>
        <v>297.32483725004136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0.43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12.042764376793015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12.042764376793015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213</v>
      </c>
      <c r="DM38" s="12">
        <f>VLOOKUP(A38,'Données projet'!$A$165:$I$185,9,0)</f>
        <v>11.6</v>
      </c>
      <c r="DN38" s="12">
        <f t="array" ref="DN38">INDEX(DM:DM,MIN(IF(ISNUMBER(DM38:DM234),ROW(DM38:DM234),"")))</f>
        <v>11.6</v>
      </c>
      <c r="DO38" s="12">
        <f>IF('Données projet'!$A$166&gt;35,DO37+DN38-DW37,IF(A38&lt;'Données projet'!$A$166,$DL$205^A38,IF(A38='Données projet'!$A$166,'Données projet'!$B$166,DO37+DN38-DW37)))</f>
        <v>213.00000000000003</v>
      </c>
      <c r="DP38" s="17">
        <f>DO38*VLOOKUP('Données projet'!$B$14,Paramètres!$A$1:$I$89,3,0)*VLOOKUP('Données projet'!$B$14,Paramètres!$A$1:$I$89,5,0)</f>
        <v>166.14000000000001</v>
      </c>
      <c r="DQ38" s="13">
        <f t="shared" si="43"/>
        <v>42.224359783104845</v>
      </c>
      <c r="DR38" s="20">
        <f t="shared" si="16"/>
        <v>362.90125995557429</v>
      </c>
      <c r="DS38" s="59">
        <f t="shared" si="17"/>
        <v>606.55179268014876</v>
      </c>
      <c r="DT38" s="59">
        <f ca="1">AVERAGE(OFFSET($DS$3,0,0,'Données projet'!$E$14+1,1))-AVERAGE(OFFSET($H$3,0,0,'Données projet'!$E$14+1,1))</f>
        <v>381.55743422692029</v>
      </c>
      <c r="DU38" s="59">
        <f t="shared" si="44"/>
        <v>360.34132229290537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29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10.752468193565193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10.752468193565193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175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175.00000000000006</v>
      </c>
      <c r="EK38" s="17">
        <f>EJ38*VLOOKUP('Données projet'!$B$15,Paramètres!$A$1:$I$89,3,0)*VLOOKUP('Données projet'!$B$15,Paramètres!$A$1:$I$89,5,0)</f>
        <v>150.15000000000006</v>
      </c>
      <c r="EL38" s="13">
        <f t="shared" si="45"/>
        <v>38.612671675922371</v>
      </c>
      <c r="EM38" s="20">
        <f t="shared" si="19"/>
        <v>328.76165316889825</v>
      </c>
      <c r="EN38" s="59">
        <f t="shared" si="20"/>
        <v>572.41218589347272</v>
      </c>
      <c r="EO38" s="59">
        <f ca="1">AVERAGE(OFFSET($EN$3,0,0,'Données projet'!$E$15+1,1))-AVERAGE(OFFSET($H$3,0,0,'Données projet'!$E$15+1,1))</f>
        <v>569.97793593332699</v>
      </c>
      <c r="EP38" s="59">
        <f t="shared" si="46"/>
        <v>331.25104323342907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35</v>
      </c>
      <c r="ES38" s="16">
        <f>IF(ISNA(VLOOKUP(A38,'Données projet'!$A$191:$I$211,5,0)),0%,VLOOKUP(A38,'Données projet'!$A$191:$I$211,5,0)*VLOOKUP('Données projet'!$B$15,Paramètres!$A$1:$I$89,7,0))</f>
        <v>0.53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17.594556013608486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17.594556013608486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139</v>
      </c>
      <c r="FC38" s="12">
        <f>VLOOKUP(A38,'Données projet'!$A$217:$I$237,9,0)</f>
        <v>10.199999999999999</v>
      </c>
      <c r="FD38" s="12">
        <f t="array" ref="FD38">INDEX(FC:FC,MIN(IF(ISNUMBER(FC38:FC234),ROW(FC38:FC234),"")))</f>
        <v>10.199999999999999</v>
      </c>
      <c r="FE38" s="12">
        <f>IF('Données projet'!$A$218&gt;35,FE37+FD38-FM37,IF(A38&lt;'Données projet'!$A$218,$FB$205^A38,IF(A38='Données projet'!$A$218,'Données projet'!$B$218,FE37+FD38-FM37)))</f>
        <v>139</v>
      </c>
      <c r="FF38" s="17">
        <f>FE38*VLOOKUP('Données projet'!$B$16,Paramètres!$A$1:$I$89,3,0)*VLOOKUP('Données projet'!$B$16,Paramètres!$A$1:$I$89,5,0)</f>
        <v>112.75680000000001</v>
      </c>
      <c r="FG38" s="13">
        <f t="shared" si="47"/>
        <v>29.979569481474474</v>
      </c>
      <c r="FH38" s="20">
        <f t="shared" si="22"/>
        <v>248.59917684690143</v>
      </c>
      <c r="FI38" s="59">
        <f t="shared" si="23"/>
        <v>492.24970957147593</v>
      </c>
      <c r="FJ38" s="59">
        <f ca="1">AVERAGE(OFFSET($FI$3,0,0,'Données projet'!$E$16+1,1))-AVERAGE(OFFSET($H$3,0,0,'Données projet'!$E$16+1,1))</f>
        <v>458.72067631594132</v>
      </c>
      <c r="FK38" s="59">
        <f t="shared" si="48"/>
        <v>264.165337354597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0.43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10.796961165400637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10.796961165400637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6">
        <f t="shared" si="1"/>
        <v>183.33333333333334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11.2</v>
      </c>
      <c r="N39" s="13">
        <f>IF('Données projet'!$A$36&gt;35,N38+M39-V38,IF(A39&lt;'Données projet'!$A$36,$K$205^A39,IF(A39='Données projet'!$A$36,'Données projet'!$B$36,N38+M39-V38)))</f>
        <v>130.20000000000005</v>
      </c>
      <c r="O39" s="13">
        <f>N39*VLOOKUP('Données projet'!$B$9,Paramètres!$A$1:$I$89,3,0)*VLOOKUP('Données projet'!$B$9,Paramètres!$A$1:$I$89,5,0)</f>
        <v>132.02280000000007</v>
      </c>
      <c r="P39" s="13">
        <f t="shared" si="33"/>
        <v>34.463348169992798</v>
      </c>
      <c r="Q39" s="20">
        <f t="shared" si="53"/>
        <v>289.96337472940422</v>
      </c>
      <c r="R39" s="59">
        <f t="shared" si="0"/>
        <v>534.47579297043865</v>
      </c>
      <c r="S39" s="59">
        <f ca="1">AVERAGE(OFFSET($R$3,0,0,'Données projet'!$E$9+1,1))-AVERAGE(OFFSET($H$3,0,0,'Données projet'!$E$9+1,1))</f>
        <v>520.95202773768222</v>
      </c>
      <c r="T39" s="59">
        <f t="shared" si="34"/>
        <v>325.72635759450861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13.231549178053971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13.231549178053971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201.40000000000003</v>
      </c>
      <c r="AJ39" s="13">
        <f>AI39*VLOOKUP('Données projet'!$B$10,Paramètres!$A$1:$I$89,3,0)*VLOOKUP('Données projet'!$B$10,Paramètres!$A$1:$I$89,5,0)</f>
        <v>191.65224000000003</v>
      </c>
      <c r="AK39" s="13">
        <f t="shared" si="35"/>
        <v>47.905055377617416</v>
      </c>
      <c r="AL39" s="20">
        <f t="shared" si="4"/>
        <v>417.22895611601695</v>
      </c>
      <c r="AM39" s="59">
        <f t="shared" si="5"/>
        <v>661.74137435705143</v>
      </c>
      <c r="AN39" s="59">
        <f ca="1">AVERAGE(OFFSET($AM$3,0,0,'Données projet'!$E$10+1,1))-AVERAGE(OFFSET($H$3,0,0,'Données projet'!$E$10+1,1))</f>
        <v>480.2304577348516</v>
      </c>
      <c r="AO39" s="59">
        <f t="shared" si="36"/>
        <v>488.3750281502389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12.860774997789822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12.860774997789822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9.6</v>
      </c>
      <c r="BD39" s="12">
        <f>IF('Données projet'!$A$88&gt;35,BD38+BC39-BL38,IF(A39&lt;'Données projet'!$A$88,$BA$205^A39,IF(A39='Données projet'!$A$88,'Données projet'!$B$88,BD38+BC39-BL38)))</f>
        <v>153.60000000000002</v>
      </c>
      <c r="BE39" s="13">
        <f>BD39*VLOOKUP('Données projet'!$B$11,Paramètres!$A$1:$I$89,3,0)*VLOOKUP('Données projet'!$B$11,Paramètres!$A$1:$I$89,5,0)</f>
        <v>148.56192000000001</v>
      </c>
      <c r="BF39" s="13">
        <f t="shared" si="37"/>
        <v>38.251593775426244</v>
      </c>
      <c r="BG39" s="20">
        <f t="shared" si="7"/>
        <v>325.36686982553408</v>
      </c>
      <c r="BH39" s="59">
        <f t="shared" si="8"/>
        <v>569.87928806656851</v>
      </c>
      <c r="BI39" s="59">
        <f ca="1">AVERAGE(OFFSET($BH$3,0,0,'Données projet'!$E$11+1,1))-AVERAGE(OFFSET($H$3,0,0,'Données projet'!$E$11+1,1))</f>
        <v>379.62749807313804</v>
      </c>
      <c r="BJ39" s="59">
        <f t="shared" si="38"/>
        <v>365.4172319777357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12.620862292913015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12.620862292913015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167.23511999999999</v>
      </c>
      <c r="CA39" s="13">
        <f t="shared" si="39"/>
        <v>42.470192710511604</v>
      </c>
      <c r="CB39" s="20">
        <f t="shared" si="10"/>
        <v>365.23675297080769</v>
      </c>
      <c r="CC39" s="59">
        <f t="shared" si="11"/>
        <v>609.74917121184217</v>
      </c>
      <c r="CD39" s="59">
        <f ca="1">AVERAGE(OFFSET($CC$3,0,0,'Données projet'!$E$12+1,1))-AVERAGE(OFFSET($H$3,0,0,'Données projet'!$E$12+1,1))</f>
        <v>429.30603040255431</v>
      </c>
      <c r="CE39" s="59">
        <f t="shared" si="40"/>
        <v>412.18613903804726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19.194030820185986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19.194030820185986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11.2</v>
      </c>
      <c r="CT39" s="12">
        <f>IF('Données projet'!$A$140&gt;35,CT38+CS39-DB38,IF(A39&lt;'Données projet'!$A$140,$CQ$205^A39,IF(A39='Données projet'!$A$140,'Données projet'!$B$140,CT38+CS39-DB38)))</f>
        <v>130.20000000000005</v>
      </c>
      <c r="CU39" s="17">
        <f>CT39*VLOOKUP('Données projet'!$B$13,Paramètres!$A$1:$I$89,3,0)*VLOOKUP('Données projet'!$B$13,Paramètres!$A$1:$I$89,5,0)</f>
        <v>117.80496000000004</v>
      </c>
      <c r="CV39" s="13">
        <f t="shared" si="41"/>
        <v>31.162493487829593</v>
      </c>
      <c r="CW39" s="20">
        <f t="shared" si="13"/>
        <v>259.45164815796994</v>
      </c>
      <c r="CX39" s="59">
        <f t="shared" si="14"/>
        <v>503.96406639900437</v>
      </c>
      <c r="CY39" s="59">
        <f ca="1">AVERAGE(OFFSET($CX$3,0,0,'Données projet'!$E$13+1,1))-AVERAGE(OFFSET($H$3,0,0,'Données projet'!$E$13+1,1))</f>
        <v>472.96224519385396</v>
      </c>
      <c r="CZ39" s="59">
        <f t="shared" si="42"/>
        <v>297.32483725004136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11.80661311272508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11.80661311272508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11.4</v>
      </c>
      <c r="DO39" s="12">
        <f>IF('Données projet'!$A$166&gt;35,DO38+DN39-DW38,IF(A39&lt;'Données projet'!$A$166,$DL$205^A39,IF(A39='Données projet'!$A$166,'Données projet'!$B$166,DO38+DN39-DW38)))</f>
        <v>195.40000000000003</v>
      </c>
      <c r="DP39" s="17">
        <f>DO39*VLOOKUP('Données projet'!$B$14,Paramètres!$A$1:$I$89,3,0)*VLOOKUP('Données projet'!$B$14,Paramètres!$A$1:$I$89,5,0)</f>
        <v>152.41200000000003</v>
      </c>
      <c r="DQ39" s="13">
        <f t="shared" si="43"/>
        <v>39.126211343688098</v>
      </c>
      <c r="DR39" s="20">
        <f t="shared" si="16"/>
        <v>333.59571809025681</v>
      </c>
      <c r="DS39" s="59">
        <f t="shared" si="17"/>
        <v>578.10813633129123</v>
      </c>
      <c r="DT39" s="59">
        <f ca="1">AVERAGE(OFFSET($DS$3,0,0,'Données projet'!$E$14+1,1))-AVERAGE(OFFSET($H$3,0,0,'Données projet'!$E$14+1,1))</f>
        <v>381.55743422692029</v>
      </c>
      <c r="DU39" s="59">
        <f t="shared" si="44"/>
        <v>360.34132229290537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10.541618850647394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10.541618850647394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13.4</v>
      </c>
      <c r="EJ39" s="12">
        <f>IF('Données projet'!$A$192&gt;35,EJ38+EI39-ER38,IF(A39&lt;'Données projet'!$A$192,$EG$205^A39,IF(A39='Données projet'!$A$192,'Données projet'!$B$192,EJ38+EI39-ER38)))</f>
        <v>153.40000000000006</v>
      </c>
      <c r="EK39" s="17">
        <f>EJ39*VLOOKUP('Données projet'!$B$15,Paramètres!$A$1:$I$89,3,0)*VLOOKUP('Données projet'!$B$15,Paramètres!$A$1:$I$89,5,0)</f>
        <v>131.61720000000008</v>
      </c>
      <c r="EL39" s="13">
        <f t="shared" si="45"/>
        <v>34.369777461794328</v>
      </c>
      <c r="EM39" s="20">
        <f t="shared" si="19"/>
        <v>289.09398574595861</v>
      </c>
      <c r="EN39" s="59">
        <f t="shared" si="20"/>
        <v>533.60640398699297</v>
      </c>
      <c r="EO39" s="59">
        <f ca="1">AVERAGE(OFFSET($EN$3,0,0,'Données projet'!$E$15+1,1))-AVERAGE(OFFSET($H$3,0,0,'Données projet'!$E$15+1,1))</f>
        <v>569.97793593332699</v>
      </c>
      <c r="EP39" s="59">
        <f t="shared" si="46"/>
        <v>331.25104323342907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17.249537501801132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17.249537501801132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</v>
      </c>
      <c r="FE39" s="12">
        <f>IF('Données projet'!$A$218&gt;35,FE38+FD39-FM38,IF(A39&lt;'Données projet'!$A$218,$FB$205^A39,IF(A39='Données projet'!$A$218,'Données projet'!$B$218,FE38+FD39-FM38)))</f>
        <v>121</v>
      </c>
      <c r="FF39" s="17">
        <f>FE39*VLOOKUP('Données projet'!$B$16,Paramètres!$A$1:$I$89,3,0)*VLOOKUP('Données projet'!$B$16,Paramètres!$A$1:$I$89,5,0)</f>
        <v>98.155200000000008</v>
      </c>
      <c r="FG39" s="13">
        <f t="shared" si="47"/>
        <v>26.522024238465775</v>
      </c>
      <c r="FH39" s="20">
        <f t="shared" si="22"/>
        <v>217.14616554866123</v>
      </c>
      <c r="FI39" s="59">
        <f t="shared" si="23"/>
        <v>461.65858378969563</v>
      </c>
      <c r="FJ39" s="59">
        <f ca="1">AVERAGE(OFFSET($FI$3,0,0,'Données projet'!$E$16+1,1))-AVERAGE(OFFSET($H$3,0,0,'Données projet'!$E$16+1,1))</f>
        <v>458.72067631594132</v>
      </c>
      <c r="FK39" s="59">
        <f t="shared" si="48"/>
        <v>264.165337354597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10.585239342443177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10.585239342443177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6">
        <f t="shared" si="1"/>
        <v>183.33333333333334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11.2</v>
      </c>
      <c r="N40" s="13">
        <f>IF('Données projet'!$A$36&gt;35,N39+M40-V39,IF(A40&lt;'Données projet'!$A$36,$K$205^A40,IF(A40='Données projet'!$A$36,'Données projet'!$B$36,N39+M40-V39)))</f>
        <v>141.40000000000003</v>
      </c>
      <c r="O40" s="13">
        <f>N40*VLOOKUP('Données projet'!$B$9,Paramètres!$A$1:$I$89,3,0)*VLOOKUP('Données projet'!$B$9,Paramètres!$A$1:$I$89,5,0)</f>
        <v>143.37960000000004</v>
      </c>
      <c r="P40" s="13">
        <f t="shared" si="33"/>
        <v>37.070146308317469</v>
      </c>
      <c r="Q40" s="20">
        <f t="shared" si="53"/>
        <v>314.28330815365302</v>
      </c>
      <c r="R40" s="59">
        <f t="shared" si="0"/>
        <v>559.64266012432415</v>
      </c>
      <c r="S40" s="59">
        <f ca="1">AVERAGE(OFFSET($R$3,0,0,'Données projet'!$E$9+1,1))-AVERAGE(OFFSET($H$3,0,0,'Données projet'!$E$9+1,1))</f>
        <v>520.95202773768222</v>
      </c>
      <c r="T40" s="59">
        <f t="shared" si="34"/>
        <v>325.72635759450861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12.972086569120441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12.972086569120441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209.80000000000004</v>
      </c>
      <c r="AJ40" s="13">
        <f>AI40*VLOOKUP('Données projet'!$B$10,Paramètres!$A$1:$I$89,3,0)*VLOOKUP('Données projet'!$B$10,Paramètres!$A$1:$I$89,5,0)</f>
        <v>199.64568000000006</v>
      </c>
      <c r="AK40" s="13">
        <f t="shared" si="35"/>
        <v>49.666290879455737</v>
      </c>
      <c r="AL40" s="20">
        <f t="shared" si="4"/>
        <v>434.21834928171887</v>
      </c>
      <c r="AM40" s="59">
        <f t="shared" si="5"/>
        <v>679.57770125238994</v>
      </c>
      <c r="AN40" s="59">
        <f ca="1">AVERAGE(OFFSET($AM$3,0,0,'Données projet'!$E$10+1,1))-AVERAGE(OFFSET($H$3,0,0,'Données projet'!$E$10+1,1))</f>
        <v>480.2304577348516</v>
      </c>
      <c r="AO40" s="59">
        <f t="shared" si="36"/>
        <v>488.3750281502389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12.608583044381351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12.608583044381351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9.6</v>
      </c>
      <c r="BD40" s="12">
        <f>IF('Données projet'!$A$88&gt;35,BD39+BC40-BL39,IF(A40&lt;'Données projet'!$A$88,$BA$205^A40,IF(A40='Données projet'!$A$88,'Données projet'!$B$88,BD39+BC40-BL39)))</f>
        <v>163.20000000000002</v>
      </c>
      <c r="BE40" s="13">
        <f>BD40*VLOOKUP('Données projet'!$B$11,Paramètres!$A$1:$I$89,3,0)*VLOOKUP('Données projet'!$B$11,Paramètres!$A$1:$I$89,5,0)</f>
        <v>157.84704000000002</v>
      </c>
      <c r="BF40" s="13">
        <f t="shared" si="37"/>
        <v>40.356527053881578</v>
      </c>
      <c r="BG40" s="20">
        <f t="shared" si="7"/>
        <v>345.20454595217711</v>
      </c>
      <c r="BH40" s="59">
        <f t="shared" si="8"/>
        <v>590.56389792284824</v>
      </c>
      <c r="BI40" s="59">
        <f ca="1">AVERAGE(OFFSET($BH$3,0,0,'Données projet'!$E$11+1,1))-AVERAGE(OFFSET($H$3,0,0,'Données projet'!$E$11+1,1))</f>
        <v>379.62749807313804</v>
      </c>
      <c r="BJ40" s="59">
        <f t="shared" si="38"/>
        <v>365.4172319777357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12.373374881314879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12.373374881314879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177.73703999999998</v>
      </c>
      <c r="CA40" s="13">
        <f t="shared" si="39"/>
        <v>44.818349142210366</v>
      </c>
      <c r="CB40" s="20">
        <f t="shared" si="10"/>
        <v>387.61730275601627</v>
      </c>
      <c r="CC40" s="59">
        <f t="shared" si="11"/>
        <v>632.97665472668734</v>
      </c>
      <c r="CD40" s="59">
        <f ca="1">AVERAGE(OFFSET($CC$3,0,0,'Données projet'!$E$12+1,1))-AVERAGE(OFFSET($H$3,0,0,'Données projet'!$E$12+1,1))</f>
        <v>429.30603040255431</v>
      </c>
      <c r="CE40" s="59">
        <f t="shared" si="40"/>
        <v>412.18613903804726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18.817647583004948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18.817647583004948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11.2</v>
      </c>
      <c r="CT40" s="12">
        <f>IF('Données projet'!$A$140&gt;35,CT39+CS40-DB39,IF(A40&lt;'Données projet'!$A$140,$CQ$205^A40,IF(A40='Données projet'!$A$140,'Données projet'!$B$140,CT39+CS40-DB39)))</f>
        <v>141.40000000000003</v>
      </c>
      <c r="CU40" s="17">
        <f>CT40*VLOOKUP('Données projet'!$B$13,Paramètres!$A$1:$I$89,3,0)*VLOOKUP('Données projet'!$B$13,Paramètres!$A$1:$I$89,5,0)</f>
        <v>127.93872000000003</v>
      </c>
      <c r="CV40" s="13">
        <f t="shared" si="41"/>
        <v>33.519615889545641</v>
      </c>
      <c r="CW40" s="20">
        <f t="shared" si="13"/>
        <v>281.20660167429202</v>
      </c>
      <c r="CX40" s="59">
        <f t="shared" si="14"/>
        <v>526.56595364496309</v>
      </c>
      <c r="CY40" s="59">
        <f ca="1">AVERAGE(OFFSET($CX$3,0,0,'Données projet'!$E$13+1,1))-AVERAGE(OFFSET($H$3,0,0,'Données projet'!$E$13+1,1))</f>
        <v>472.96224519385396</v>
      </c>
      <c r="CZ40" s="59">
        <f t="shared" si="42"/>
        <v>297.32483725004136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11.575092630907468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11.575092630907468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11.4</v>
      </c>
      <c r="DO40" s="12">
        <f>IF('Données projet'!$A$166&gt;35,DO39+DN40-DW39,IF(A40&lt;'Données projet'!$A$166,$DL$205^A40,IF(A40='Données projet'!$A$166,'Données projet'!$B$166,DO39+DN40-DW39)))</f>
        <v>206.80000000000004</v>
      </c>
      <c r="DP40" s="17">
        <f>DO40*VLOOKUP('Données projet'!$B$14,Paramètres!$A$1:$I$89,3,0)*VLOOKUP('Données projet'!$B$14,Paramètres!$A$1:$I$89,5,0)</f>
        <v>161.30400000000003</v>
      </c>
      <c r="DQ40" s="13">
        <f t="shared" si="43"/>
        <v>41.136497157560399</v>
      </c>
      <c r="DR40" s="20">
        <f t="shared" si="16"/>
        <v>352.58386588275107</v>
      </c>
      <c r="DS40" s="59">
        <f t="shared" si="17"/>
        <v>597.9432178534222</v>
      </c>
      <c r="DT40" s="59">
        <f ca="1">AVERAGE(OFFSET($DS$3,0,0,'Données projet'!$E$14+1,1))-AVERAGE(OFFSET($H$3,0,0,'Données projet'!$E$14+1,1))</f>
        <v>381.55743422692029</v>
      </c>
      <c r="DU40" s="59">
        <f t="shared" si="44"/>
        <v>360.34132229290537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10.334904134738812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10.334904134738812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13.4</v>
      </c>
      <c r="EJ40" s="12">
        <f>IF('Données projet'!$A$192&gt;35,EJ39+EI40-ER39,IF(A40&lt;'Données projet'!$A$192,$EG$205^A40,IF(A40='Données projet'!$A$192,'Données projet'!$B$192,EJ39+EI40-ER39)))</f>
        <v>166.80000000000007</v>
      </c>
      <c r="EK40" s="17">
        <f>EJ40*VLOOKUP('Données projet'!$B$15,Paramètres!$A$1:$I$89,3,0)*VLOOKUP('Données projet'!$B$15,Paramètres!$A$1:$I$89,5,0)</f>
        <v>143.11440000000007</v>
      </c>
      <c r="EL40" s="13">
        <f t="shared" si="45"/>
        <v>37.009554635379814</v>
      </c>
      <c r="EM40" s="20">
        <f t="shared" si="19"/>
        <v>313.71588765662</v>
      </c>
      <c r="EN40" s="59">
        <f t="shared" si="20"/>
        <v>559.07523962729113</v>
      </c>
      <c r="EO40" s="59">
        <f ca="1">AVERAGE(OFFSET($EN$3,0,0,'Données projet'!$E$15+1,1))-AVERAGE(OFFSET($H$3,0,0,'Données projet'!$E$15+1,1))</f>
        <v>569.97793593332699</v>
      </c>
      <c r="EP40" s="59">
        <f t="shared" si="46"/>
        <v>331.25104323342907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16.911284592569807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16.911284592569807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</v>
      </c>
      <c r="FE40" s="12">
        <f>IF('Données projet'!$A$218&gt;35,FE39+FD40-FM39,IF(A40&lt;'Données projet'!$A$218,$FB$205^A40,IF(A40='Données projet'!$A$218,'Données projet'!$B$218,FE39+FD40-FM39)))</f>
        <v>131</v>
      </c>
      <c r="FF40" s="17">
        <f>FE40*VLOOKUP('Données projet'!$B$16,Paramètres!$A$1:$I$89,3,0)*VLOOKUP('Données projet'!$B$16,Paramètres!$A$1:$I$89,5,0)</f>
        <v>106.26720000000002</v>
      </c>
      <c r="FG40" s="13">
        <f t="shared" si="47"/>
        <v>28.449748482465147</v>
      </c>
      <c r="FH40" s="20">
        <f t="shared" si="22"/>
        <v>234.63201860696017</v>
      </c>
      <c r="FI40" s="59">
        <f t="shared" si="23"/>
        <v>479.9913705776313</v>
      </c>
      <c r="FJ40" s="59">
        <f ca="1">AVERAGE(OFFSET($FI$3,0,0,'Données projet'!$E$16+1,1))-AVERAGE(OFFSET($H$3,0,0,'Données projet'!$E$16+1,1))</f>
        <v>458.72067631594132</v>
      </c>
      <c r="FK40" s="59">
        <f t="shared" si="48"/>
        <v>264.165337354597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10.377669255296354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10.377669255296354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6">
        <f t="shared" si="1"/>
        <v>183.33333333333334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11.2</v>
      </c>
      <c r="N41" s="13">
        <f>IF('Données projet'!$A$36&gt;35,N40+M41-V40,IF(A41&lt;'Données projet'!$A$36,$K$205^A41,IF(A41='Données projet'!$A$36,'Données projet'!$B$36,N40+M41-V40)))</f>
        <v>152.60000000000002</v>
      </c>
      <c r="O41" s="13">
        <f>N41*VLOOKUP('Données projet'!$B$9,Paramètres!$A$1:$I$89,3,0)*VLOOKUP('Données projet'!$B$9,Paramètres!$A$1:$I$89,5,0)</f>
        <v>154.73640000000003</v>
      </c>
      <c r="P41" s="13">
        <f t="shared" si="33"/>
        <v>39.652994320183701</v>
      </c>
      <c r="Q41" s="20">
        <f t="shared" si="53"/>
        <v>338.56152844098665</v>
      </c>
      <c r="R41" s="59">
        <f t="shared" si="0"/>
        <v>584.7531217345454</v>
      </c>
      <c r="S41" s="59">
        <f ca="1">AVERAGE(OFFSET($R$3,0,0,'Données projet'!$E$9+1,1))-AVERAGE(OFFSET($H$3,0,0,'Données projet'!$E$9+1,1))</f>
        <v>520.95202773768222</v>
      </c>
      <c r="T41" s="59">
        <f t="shared" si="34"/>
        <v>325.72635759450861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12.717711863691532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12.717711863691532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218.20000000000005</v>
      </c>
      <c r="AJ41" s="13">
        <f>AI41*VLOOKUP('Données projet'!$B$10,Paramètres!$A$1:$I$89,3,0)*VLOOKUP('Données projet'!$B$10,Paramètres!$A$1:$I$89,5,0)</f>
        <v>207.63912000000005</v>
      </c>
      <c r="AK41" s="13">
        <f t="shared" si="35"/>
        <v>51.419335037191388</v>
      </c>
      <c r="AL41" s="20">
        <f t="shared" si="4"/>
        <v>451.19347585644169</v>
      </c>
      <c r="AM41" s="59">
        <f t="shared" si="5"/>
        <v>697.38506915000039</v>
      </c>
      <c r="AN41" s="59">
        <f ca="1">AVERAGE(OFFSET($AM$3,0,0,'Données projet'!$E$10+1,1))-AVERAGE(OFFSET($H$3,0,0,'Données projet'!$E$10+1,1))</f>
        <v>480.2304577348516</v>
      </c>
      <c r="AO41" s="59">
        <f t="shared" si="36"/>
        <v>488.3750281502389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12.361336421357318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12.361336421357318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9.6</v>
      </c>
      <c r="BD41" s="12">
        <f>IF('Données projet'!$A$88&gt;35,BD40+BC41-BL40,IF(A41&lt;'Données projet'!$A$88,$BA$205^A41,IF(A41='Données projet'!$A$88,'Données projet'!$B$88,BD40+BC41-BL40)))</f>
        <v>172.8</v>
      </c>
      <c r="BE41" s="13">
        <f>BD41*VLOOKUP('Données projet'!$B$11,Paramètres!$A$1:$I$89,3,0)*VLOOKUP('Données projet'!$B$11,Paramètres!$A$1:$I$89,5,0)</f>
        <v>167.13216000000003</v>
      </c>
      <c r="BF41" s="13">
        <f t="shared" si="37"/>
        <v>42.447088211746923</v>
      </c>
      <c r="BG41" s="20">
        <f t="shared" si="7"/>
        <v>365.01719063545926</v>
      </c>
      <c r="BH41" s="59">
        <f t="shared" si="8"/>
        <v>611.20878392901795</v>
      </c>
      <c r="BI41" s="59">
        <f ca="1">AVERAGE(OFFSET($BH$3,0,0,'Données projet'!$E$11+1,1))-AVERAGE(OFFSET($H$3,0,0,'Données projet'!$E$11+1,1))</f>
        <v>379.62749807313804</v>
      </c>
      <c r="BJ41" s="59">
        <f t="shared" si="38"/>
        <v>365.4172319777357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12.130740546905766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12.130740546905766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188.23895999999999</v>
      </c>
      <c r="CA41" s="13">
        <f t="shared" si="39"/>
        <v>47.150401158990007</v>
      </c>
      <c r="CB41" s="20">
        <f t="shared" si="10"/>
        <v>409.96980401857422</v>
      </c>
      <c r="CC41" s="59">
        <f t="shared" si="11"/>
        <v>656.16139731213298</v>
      </c>
      <c r="CD41" s="59">
        <f ca="1">AVERAGE(OFFSET($CC$3,0,0,'Données projet'!$E$12+1,1))-AVERAGE(OFFSET($H$3,0,0,'Données projet'!$E$12+1,1))</f>
        <v>429.30603040255431</v>
      </c>
      <c r="CE41" s="59">
        <f t="shared" si="40"/>
        <v>412.18613903804726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18.448644991533925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18.448644991533925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11.2</v>
      </c>
      <c r="CT41" s="12">
        <f>IF('Données projet'!$A$140&gt;35,CT40+CS41-DB40,IF(A41&lt;'Données projet'!$A$140,$CQ$205^A41,IF(A41='Données projet'!$A$140,'Données projet'!$B$140,CT40+CS41-DB40)))</f>
        <v>152.60000000000002</v>
      </c>
      <c r="CU41" s="17">
        <f>CT41*VLOOKUP('Données projet'!$B$13,Paramètres!$A$1:$I$89,3,0)*VLOOKUP('Données projet'!$B$13,Paramètres!$A$1:$I$89,5,0)</f>
        <v>138.07248000000001</v>
      </c>
      <c r="CV41" s="13">
        <f t="shared" si="41"/>
        <v>35.85508207677799</v>
      </c>
      <c r="CW41" s="20">
        <f t="shared" si="13"/>
        <v>302.9238372837217</v>
      </c>
      <c r="CX41" s="59">
        <f t="shared" si="14"/>
        <v>549.11543057728045</v>
      </c>
      <c r="CY41" s="59">
        <f ca="1">AVERAGE(OFFSET($CX$3,0,0,'Données projet'!$E$13+1,1))-AVERAGE(OFFSET($H$3,0,0,'Données projet'!$E$13+1,1))</f>
        <v>472.96224519385396</v>
      </c>
      <c r="CZ41" s="59">
        <f t="shared" si="42"/>
        <v>297.32483725004136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11.34811212452475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11.34811212452475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11.4</v>
      </c>
      <c r="DO41" s="12">
        <f>IF('Données projet'!$A$166&gt;35,DO40+DN41-DW40,IF(A41&lt;'Données projet'!$A$166,$DL$205^A41,IF(A41='Données projet'!$A$166,'Données projet'!$B$166,DO40+DN41-DW40)))</f>
        <v>218.20000000000005</v>
      </c>
      <c r="DP41" s="17">
        <f>DO41*VLOOKUP('Données projet'!$B$14,Paramètres!$A$1:$I$89,3,0)*VLOOKUP('Données projet'!$B$14,Paramètres!$A$1:$I$89,5,0)</f>
        <v>170.19600000000005</v>
      </c>
      <c r="DQ41" s="13">
        <f t="shared" si="43"/>
        <v>43.13391812093576</v>
      </c>
      <c r="DR41" s="20">
        <f t="shared" si="16"/>
        <v>371.54960739396319</v>
      </c>
      <c r="DS41" s="59">
        <f t="shared" si="17"/>
        <v>617.74120068752188</v>
      </c>
      <c r="DT41" s="59">
        <f ca="1">AVERAGE(OFFSET($DS$3,0,0,'Données projet'!$E$14+1,1))-AVERAGE(OFFSET($H$3,0,0,'Données projet'!$E$14+1,1))</f>
        <v>381.55743422692029</v>
      </c>
      <c r="DU41" s="59">
        <f t="shared" si="44"/>
        <v>360.34132229290537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10.13224296832567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10.13224296832567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13.4</v>
      </c>
      <c r="EJ41" s="12">
        <f>IF('Données projet'!$A$192&gt;35,EJ40+EI41-ER40,IF(A41&lt;'Données projet'!$A$192,$EG$205^A41,IF(A41='Données projet'!$A$192,'Données projet'!$B$192,EJ40+EI41-ER40)))</f>
        <v>180.20000000000007</v>
      </c>
      <c r="EK41" s="17">
        <f>EJ41*VLOOKUP('Données projet'!$B$15,Paramètres!$A$1:$I$89,3,0)*VLOOKUP('Données projet'!$B$15,Paramètres!$A$1:$I$89,5,0)</f>
        <v>154.61160000000007</v>
      </c>
      <c r="EL41" s="13">
        <f t="shared" si="45"/>
        <v>39.624734188365885</v>
      </c>
      <c r="EM41" s="20">
        <f t="shared" si="19"/>
        <v>338.294948711404</v>
      </c>
      <c r="EN41" s="59">
        <f t="shared" si="20"/>
        <v>584.48654200496276</v>
      </c>
      <c r="EO41" s="59">
        <f ca="1">AVERAGE(OFFSET($EN$3,0,0,'Données projet'!$E$15+1,1))-AVERAGE(OFFSET($H$3,0,0,'Données projet'!$E$15+1,1))</f>
        <v>569.97793593332699</v>
      </c>
      <c r="EP41" s="59">
        <f t="shared" si="46"/>
        <v>331.25104323342907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16.579664616574608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16.579664616574608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</v>
      </c>
      <c r="FE41" s="12">
        <f>IF('Données projet'!$A$218&gt;35,FE40+FD41-FM40,IF(A41&lt;'Données projet'!$A$218,$FB$205^A41,IF(A41='Données projet'!$A$218,'Données projet'!$B$218,FE40+FD41-FM40)))</f>
        <v>141</v>
      </c>
      <c r="FF41" s="17">
        <f>FE41*VLOOKUP('Données projet'!$B$16,Paramètres!$A$1:$I$89,3,0)*VLOOKUP('Données projet'!$B$16,Paramètres!$A$1:$I$89,5,0)</f>
        <v>114.37920000000001</v>
      </c>
      <c r="FG41" s="13">
        <f t="shared" si="47"/>
        <v>30.360402323573549</v>
      </c>
      <c r="FH41" s="20">
        <f t="shared" si="22"/>
        <v>252.08814071355732</v>
      </c>
      <c r="FI41" s="59">
        <f t="shared" si="23"/>
        <v>498.27973400711608</v>
      </c>
      <c r="FJ41" s="59">
        <f ca="1">AVERAGE(OFFSET($FI$3,0,0,'Données projet'!$E$16+1,1))-AVERAGE(OFFSET($H$3,0,0,'Données projet'!$E$16+1,1))</f>
        <v>458.72067631594132</v>
      </c>
      <c r="FK41" s="59">
        <f t="shared" si="48"/>
        <v>264.165337354597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10.174169490953227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10.174169490953227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6">
        <f t="shared" si="1"/>
        <v>183.33333333333334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11.2</v>
      </c>
      <c r="N42" s="13">
        <f>IF('Données projet'!$A$36&gt;35,N41+M42-V41,IF(A42&lt;'Données projet'!$A$36,$K$205^A42,IF(A42='Données projet'!$A$36,'Données projet'!$B$36,N41+M42-V41)))</f>
        <v>163.80000000000001</v>
      </c>
      <c r="O42" s="13">
        <f>N42*VLOOKUP('Données projet'!$B$9,Paramètres!$A$1:$I$89,3,0)*VLOOKUP('Données projet'!$B$9,Paramètres!$A$1:$I$89,5,0)</f>
        <v>166.09320000000002</v>
      </c>
      <c r="P42" s="13">
        <f t="shared" si="33"/>
        <v>42.213849908165905</v>
      </c>
      <c r="Q42" s="20">
        <f t="shared" si="53"/>
        <v>362.80144525672227</v>
      </c>
      <c r="R42" s="59">
        <f t="shared" si="0"/>
        <v>609.81084234682942</v>
      </c>
      <c r="S42" s="59">
        <f ca="1">AVERAGE(OFFSET($R$3,0,0,'Données projet'!$E$9+1,1))-AVERAGE(OFFSET($H$3,0,0,'Données projet'!$E$9+1,1))</f>
        <v>520.95202773768222</v>
      </c>
      <c r="T42" s="59">
        <f t="shared" si="34"/>
        <v>325.72635759450861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12.468325291082834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12.468325291082834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226.60000000000005</v>
      </c>
      <c r="AJ42" s="13">
        <f>AI42*VLOOKUP('Données projet'!$B$10,Paramètres!$A$1:$I$89,3,0)*VLOOKUP('Données projet'!$B$10,Paramètres!$A$1:$I$89,5,0)</f>
        <v>215.63256000000004</v>
      </c>
      <c r="AK42" s="13">
        <f t="shared" si="35"/>
        <v>53.164539286100229</v>
      </c>
      <c r="AL42" s="20">
        <f t="shared" si="4"/>
        <v>468.15494792329127</v>
      </c>
      <c r="AM42" s="59">
        <f t="shared" si="5"/>
        <v>715.16434501339836</v>
      </c>
      <c r="AN42" s="59">
        <f ca="1">AVERAGE(OFFSET($AM$3,0,0,'Données projet'!$E$10+1,1))-AVERAGE(OFFSET($H$3,0,0,'Données projet'!$E$10+1,1))</f>
        <v>480.2304577348516</v>
      </c>
      <c r="AO42" s="59">
        <f t="shared" si="36"/>
        <v>488.3750281502389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12.118938153805237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12.118938153805237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9.6</v>
      </c>
      <c r="BD42" s="12">
        <f>IF('Données projet'!$A$88&gt;35,BD41+BC42-BL41,IF(A42&lt;'Données projet'!$A$88,$BA$205^A42,IF(A42='Données projet'!$A$88,'Données projet'!$B$88,BD41+BC42-BL41)))</f>
        <v>182.4</v>
      </c>
      <c r="BE42" s="13">
        <f>BD42*VLOOKUP('Données projet'!$B$11,Paramètres!$A$1:$I$89,3,0)*VLOOKUP('Données projet'!$B$11,Paramètres!$A$1:$I$89,5,0)</f>
        <v>176.41728000000001</v>
      </c>
      <c r="BF42" s="13">
        <f t="shared" si="37"/>
        <v>44.524166703747255</v>
      </c>
      <c r="BG42" s="20">
        <f t="shared" si="7"/>
        <v>384.80635300902645</v>
      </c>
      <c r="BH42" s="59">
        <f t="shared" si="8"/>
        <v>631.81575009913354</v>
      </c>
      <c r="BI42" s="59">
        <f ca="1">AVERAGE(OFFSET($BH$3,0,0,'Données projet'!$E$11+1,1))-AVERAGE(OFFSET($H$3,0,0,'Données projet'!$E$11+1,1))</f>
        <v>379.62749807313804</v>
      </c>
      <c r="BJ42" s="59">
        <f t="shared" si="38"/>
        <v>365.4172319777357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11.892864123802084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11.892864123802084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198.74087999999998</v>
      </c>
      <c r="CA42" s="13">
        <f t="shared" si="39"/>
        <v>49.467349630825638</v>
      </c>
      <c r="CB42" s="20">
        <f t="shared" si="10"/>
        <v>432.29599994035453</v>
      </c>
      <c r="CC42" s="59">
        <f t="shared" si="11"/>
        <v>679.30539703046168</v>
      </c>
      <c r="CD42" s="59">
        <f ca="1">AVERAGE(OFFSET($CC$3,0,0,'Données projet'!$E$12+1,1))-AVERAGE(OFFSET($H$3,0,0,'Données projet'!$E$12+1,1))</f>
        <v>429.30603040255431</v>
      </c>
      <c r="CE42" s="59">
        <f t="shared" si="40"/>
        <v>412.18613903804726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18.086878315812292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18.086878315812292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11.2</v>
      </c>
      <c r="CT42" s="12">
        <f>IF('Données projet'!$A$140&gt;35,CT41+CS42-DB41,IF(A42&lt;'Données projet'!$A$140,$CQ$205^A42,IF(A42='Données projet'!$A$140,'Données projet'!$B$140,CT41+CS42-DB41)))</f>
        <v>163.80000000000001</v>
      </c>
      <c r="CU42" s="17">
        <f>CT42*VLOOKUP('Données projet'!$B$13,Paramètres!$A$1:$I$89,3,0)*VLOOKUP('Données projet'!$B$13,Paramètres!$A$1:$I$89,5,0)</f>
        <v>148.20624000000001</v>
      </c>
      <c r="CV42" s="13">
        <f t="shared" si="41"/>
        <v>38.170662245893794</v>
      </c>
      <c r="CW42" s="20">
        <f t="shared" si="13"/>
        <v>324.60643807826506</v>
      </c>
      <c r="CX42" s="59">
        <f t="shared" si="14"/>
        <v>571.6158351683722</v>
      </c>
      <c r="CY42" s="59">
        <f ca="1">AVERAGE(OFFSET($CX$3,0,0,'Données projet'!$E$13+1,1))-AVERAGE(OFFSET($H$3,0,0,'Données projet'!$E$13+1,1))</f>
        <v>472.96224519385396</v>
      </c>
      <c r="CZ42" s="59">
        <f t="shared" si="42"/>
        <v>297.32483725004136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11.125582567427758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11.125582567427758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11.4</v>
      </c>
      <c r="DO42" s="12">
        <f>IF('Données projet'!$A$166&gt;35,DO41+DN42-DW41,IF(A42&lt;'Données projet'!$A$166,$DL$205^A42,IF(A42='Données projet'!$A$166,'Données projet'!$B$166,DO41+DN42-DW41)))</f>
        <v>229.60000000000005</v>
      </c>
      <c r="DP42" s="17">
        <f>DO42*VLOOKUP('Données projet'!$B$14,Paramètres!$A$1:$I$89,3,0)*VLOOKUP('Données projet'!$B$14,Paramètres!$A$1:$I$89,5,0)</f>
        <v>179.08800000000005</v>
      </c>
      <c r="DQ42" s="13">
        <f t="shared" si="43"/>
        <v>45.119223023956835</v>
      </c>
      <c r="DR42" s="20">
        <f t="shared" si="16"/>
        <v>390.49424676672493</v>
      </c>
      <c r="DS42" s="59">
        <f t="shared" si="17"/>
        <v>637.50364385683201</v>
      </c>
      <c r="DT42" s="59">
        <f ca="1">AVERAGE(OFFSET($DS$3,0,0,'Données projet'!$E$14+1,1))-AVERAGE(OFFSET($H$3,0,0,'Données projet'!$E$14+1,1))</f>
        <v>381.55743422692029</v>
      </c>
      <c r="DU42" s="59">
        <f t="shared" si="44"/>
        <v>360.34132229290537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9.9335558637747852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9.9335558637747852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13.4</v>
      </c>
      <c r="EJ42" s="12">
        <f>IF('Données projet'!$A$192&gt;35,EJ41+EI42-ER41,IF(A42&lt;'Données projet'!$A$192,$EG$205^A42,IF(A42='Données projet'!$A$192,'Données projet'!$B$192,EJ41+EI42-ER41)))</f>
        <v>193.60000000000008</v>
      </c>
      <c r="EK42" s="17">
        <f>EJ42*VLOOKUP('Données projet'!$B$15,Paramètres!$A$1:$I$89,3,0)*VLOOKUP('Données projet'!$B$15,Paramètres!$A$1:$I$89,5,0)</f>
        <v>166.10880000000009</v>
      </c>
      <c r="EL42" s="13">
        <f t="shared" si="45"/>
        <v>42.217353238107833</v>
      </c>
      <c r="EM42" s="20">
        <f t="shared" si="19"/>
        <v>362.83471688970462</v>
      </c>
      <c r="EN42" s="59">
        <f t="shared" si="20"/>
        <v>609.84411397981171</v>
      </c>
      <c r="EO42" s="59">
        <f ca="1">AVERAGE(OFFSET($EN$3,0,0,'Données projet'!$E$15+1,1))-AVERAGE(OFFSET($H$3,0,0,'Données projet'!$E$15+1,1))</f>
        <v>569.97793593332699</v>
      </c>
      <c r="EP42" s="59">
        <f t="shared" si="46"/>
        <v>331.25104323342907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16.25454750604046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16.25454750604046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</v>
      </c>
      <c r="FE42" s="12">
        <f>IF('Données projet'!$A$218&gt;35,FE41+FD42-FM41,IF(A42&lt;'Données projet'!$A$218,$FB$205^A42,IF(A42='Données projet'!$A$218,'Données projet'!$B$218,FE41+FD42-FM41)))</f>
        <v>151</v>
      </c>
      <c r="FF42" s="17">
        <f>FE42*VLOOKUP('Données projet'!$B$16,Paramètres!$A$1:$I$89,3,0)*VLOOKUP('Données projet'!$B$16,Paramètres!$A$1:$I$89,5,0)</f>
        <v>122.49119999999999</v>
      </c>
      <c r="FG42" s="13">
        <f t="shared" si="47"/>
        <v>32.255334127777445</v>
      </c>
      <c r="FH42" s="20">
        <f t="shared" si="22"/>
        <v>269.51688027254573</v>
      </c>
      <c r="FI42" s="59">
        <f t="shared" si="23"/>
        <v>516.52627736265288</v>
      </c>
      <c r="FJ42" s="59">
        <f ca="1">AVERAGE(OFFSET($FI$3,0,0,'Données projet'!$E$16+1,1))-AVERAGE(OFFSET($H$3,0,0,'Données projet'!$E$16+1,1))</f>
        <v>458.72067631594132</v>
      </c>
      <c r="FK42" s="59">
        <f t="shared" si="48"/>
        <v>264.165337354597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9.9746602328662686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9.9746602328662686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6">
        <f t="shared" si="1"/>
        <v>183.33333333333334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175</v>
      </c>
      <c r="L43" s="12">
        <f>VLOOKUP(A43,'Données projet'!$A$35:$I$55,9,0)</f>
        <v>11.2</v>
      </c>
      <c r="M43" s="12">
        <f t="array" ref="M43">INDEX(L:L,MIN(IF(ISNUMBER(L43:L239),ROW(L43:L239),"")))</f>
        <v>11.2</v>
      </c>
      <c r="N43" s="13">
        <f>IF('Données projet'!$A$36&gt;35,N42+M43-V42,IF(A43&lt;'Données projet'!$A$36,$K$205^A43,IF(A43='Données projet'!$A$36,'Données projet'!$B$36,N42+M43-V42)))</f>
        <v>175</v>
      </c>
      <c r="O43" s="13">
        <f>N43*VLOOKUP('Données projet'!$B$9,Paramètres!$A$1:$I$89,3,0)*VLOOKUP('Données projet'!$B$9,Paramètres!$A$1:$I$89,5,0)</f>
        <v>177.45000000000002</v>
      </c>
      <c r="P43" s="13">
        <f t="shared" si="33"/>
        <v>44.754387900936791</v>
      </c>
      <c r="Q43" s="20">
        <f t="shared" si="53"/>
        <v>387.0059755941316</v>
      </c>
      <c r="R43" s="59">
        <f t="shared" si="0"/>
        <v>634.81898941325244</v>
      </c>
      <c r="S43" s="59">
        <f ca="1">AVERAGE(OFFSET($R$3,0,0,'Données projet'!$E$9+1,1))-AVERAGE(OFFSET($H$3,0,0,'Données projet'!$E$9+1,1))</f>
        <v>520.95202773768222</v>
      </c>
      <c r="T43" s="59">
        <f t="shared" si="34"/>
        <v>325.72635759450861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25.720030493802998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25.720030493802998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235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235.00000000000006</v>
      </c>
      <c r="AJ43" s="13">
        <f>AI43*VLOOKUP('Données projet'!$B$10,Paramètres!$A$1:$I$89,3,0)*VLOOKUP('Données projet'!$B$10,Paramètres!$A$1:$I$89,5,0)</f>
        <v>223.62600000000003</v>
      </c>
      <c r="AK43" s="13">
        <f t="shared" si="35"/>
        <v>54.902227529974944</v>
      </c>
      <c r="AL43" s="20">
        <f t="shared" si="4"/>
        <v>485.10332961470635</v>
      </c>
      <c r="AM43" s="59">
        <f t="shared" si="5"/>
        <v>732.91634343382714</v>
      </c>
      <c r="AN43" s="59">
        <f ca="1">AVERAGE(OFFSET($AM$3,0,0,'Données projet'!$E$10+1,1))-AVERAGE(OFFSET($H$3,0,0,'Données projet'!$E$10+1,1))</f>
        <v>480.2304577348516</v>
      </c>
      <c r="AO43" s="59">
        <f t="shared" si="36"/>
        <v>488.3750281502389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30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25.451649578241373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25.451649578241373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192</v>
      </c>
      <c r="BB43" s="12">
        <f>VLOOKUP(A43,'Données projet'!$A$87:$I$107,9,0)</f>
        <v>9.6</v>
      </c>
      <c r="BC43" s="12">
        <f t="array" ref="BC43">INDEX(BB:BB,MIN(IF(ISNUMBER(BB43:BB239),ROW(BB43:BB239),"")))</f>
        <v>9.6</v>
      </c>
      <c r="BD43" s="12">
        <f>IF('Données projet'!$A$88&gt;35,BD42+BC43-BL42,IF(A43&lt;'Données projet'!$A$88,$BA$205^A43,IF(A43='Données projet'!$A$88,'Données projet'!$B$88,BD42+BC43-BL42)))</f>
        <v>192</v>
      </c>
      <c r="BE43" s="13">
        <f>BD43*VLOOKUP('Données projet'!$B$11,Paramètres!$A$1:$I$89,3,0)*VLOOKUP('Données projet'!$B$11,Paramètres!$A$1:$I$89,5,0)</f>
        <v>185.70239999999998</v>
      </c>
      <c r="BF43" s="13">
        <f t="shared" si="37"/>
        <v>46.588553069776829</v>
      </c>
      <c r="BG43" s="20">
        <f t="shared" si="7"/>
        <v>404.57340992986127</v>
      </c>
      <c r="BH43" s="59">
        <f t="shared" si="8"/>
        <v>652.38642374898211</v>
      </c>
      <c r="BI43" s="59">
        <f ca="1">AVERAGE(OFFSET($BH$3,0,0,'Données projet'!$E$11+1,1))-AVERAGE(OFFSET($H$3,0,0,'Données projet'!$E$11+1,1))</f>
        <v>379.62749807313804</v>
      </c>
      <c r="BJ43" s="59">
        <f t="shared" si="38"/>
        <v>365.4172319777357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28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24.532952163319777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24.532952163319777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209.24279999999996</v>
      </c>
      <c r="CA43" s="13">
        <f t="shared" si="39"/>
        <v>51.770083677016814</v>
      </c>
      <c r="CB43" s="20">
        <f t="shared" si="10"/>
        <v>454.59743907080411</v>
      </c>
      <c r="CC43" s="59">
        <f t="shared" si="11"/>
        <v>702.41045288992495</v>
      </c>
      <c r="CD43" s="59">
        <f ca="1">AVERAGE(OFFSET($CC$3,0,0,'Données projet'!$E$12+1,1))-AVERAGE(OFFSET($H$3,0,0,'Données projet'!$E$12+1,1))</f>
        <v>429.30603040255431</v>
      </c>
      <c r="CE43" s="59">
        <f t="shared" si="40"/>
        <v>412.18613903804726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36.377865023821677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36.377865023821677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175</v>
      </c>
      <c r="CR43" s="12">
        <f>VLOOKUP(A43,'Données projet'!$A$139:$I$159,9,0)</f>
        <v>11.2</v>
      </c>
      <c r="CS43" s="12">
        <f t="array" ref="CS43">INDEX(CR:CR,MIN(IF(ISNUMBER(CR43:CR239),ROW(CR43:CR239),"")))</f>
        <v>11.2</v>
      </c>
      <c r="CT43" s="12">
        <f>IF('Données projet'!$A$140&gt;35,CT42+CS43-DB42,IF(A43&lt;'Données projet'!$A$140,$CQ$205^A43,IF(A43='Données projet'!$A$140,'Données projet'!$B$140,CT42+CS43-DB42)))</f>
        <v>175</v>
      </c>
      <c r="CU43" s="17">
        <f>CT43*VLOOKUP('Données projet'!$B$13,Paramètres!$A$1:$I$89,3,0)*VLOOKUP('Données projet'!$B$13,Paramètres!$A$1:$I$89,5,0)</f>
        <v>158.34</v>
      </c>
      <c r="CV43" s="13">
        <f t="shared" si="41"/>
        <v>40.467870812652819</v>
      </c>
      <c r="CW43" s="20">
        <f t="shared" si="13"/>
        <v>346.25704166537031</v>
      </c>
      <c r="CX43" s="59">
        <f t="shared" si="14"/>
        <v>594.07005548449115</v>
      </c>
      <c r="CY43" s="59">
        <f ca="1">AVERAGE(OFFSET($CX$3,0,0,'Données projet'!$E$13+1,1))-AVERAGE(OFFSET($H$3,0,0,'Données projet'!$E$13+1,1))</f>
        <v>472.96224519385396</v>
      </c>
      <c r="CZ43" s="59">
        <f t="shared" si="42"/>
        <v>297.32483725004136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0.43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22.950181056008823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22.950181056008823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241</v>
      </c>
      <c r="DM43" s="12">
        <f>VLOOKUP(A43,'Données projet'!$A$165:$I$185,9,0)</f>
        <v>11.4</v>
      </c>
      <c r="DN43" s="12">
        <f t="array" ref="DN43">INDEX(DM:DM,MIN(IF(ISNUMBER(DM43:DM239),ROW(DM43:DM239),"")))</f>
        <v>11.4</v>
      </c>
      <c r="DO43" s="12">
        <f>IF('Données projet'!$A$166&gt;35,DO42+DN43-DW42,IF(A43&lt;'Données projet'!$A$166,$DL$205^A43,IF(A43='Données projet'!$A$166,'Données projet'!$B$166,DO42+DN43-DW42)))</f>
        <v>241.00000000000006</v>
      </c>
      <c r="DP43" s="17">
        <f>DO43*VLOOKUP('Données projet'!$B$14,Paramètres!$A$1:$I$89,3,0)*VLOOKUP('Données projet'!$B$14,Paramètres!$A$1:$I$89,5,0)</f>
        <v>187.98000000000005</v>
      </c>
      <c r="DQ43" s="13">
        <f t="shared" si="43"/>
        <v>47.093082099012364</v>
      </c>
      <c r="DR43" s="20">
        <f t="shared" si="16"/>
        <v>409.41895132244662</v>
      </c>
      <c r="DS43" s="59">
        <f t="shared" si="17"/>
        <v>657.23196514156746</v>
      </c>
      <c r="DT43" s="59">
        <f ca="1">AVERAGE(OFFSET($DS$3,0,0,'Données projet'!$E$14+1,1))-AVERAGE(OFFSET($H$3,0,0,'Données projet'!$E$14+1,1))</f>
        <v>381.55743422692029</v>
      </c>
      <c r="DU43" s="59">
        <f t="shared" si="44"/>
        <v>360.34132229290537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32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21.603557381608223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21.603557381608223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207</v>
      </c>
      <c r="EH43" s="12">
        <f>VLOOKUP(A43,'Données projet'!$A$191:$I$211,9,0)</f>
        <v>13.4</v>
      </c>
      <c r="EI43" s="12">
        <f t="array" ref="EI43">INDEX(EH:EH,MIN(IF(ISNUMBER(EH43:EH239),ROW(EH43:EH239),"")))</f>
        <v>13.4</v>
      </c>
      <c r="EJ43" s="12">
        <f>IF('Données projet'!$A$192&gt;35,EJ42+EI43-ER42,IF(A43&lt;'Données projet'!$A$192,$EG$205^A43,IF(A43='Données projet'!$A$192,'Données projet'!$B$192,EJ42+EI43-ER42)))</f>
        <v>207.00000000000009</v>
      </c>
      <c r="EK43" s="17">
        <f>EJ43*VLOOKUP('Données projet'!$B$15,Paramètres!$A$1:$I$89,3,0)*VLOOKUP('Données projet'!$B$15,Paramètres!$A$1:$I$89,5,0)</f>
        <v>177.60600000000008</v>
      </c>
      <c r="EL43" s="13">
        <f t="shared" si="45"/>
        <v>44.789150937858665</v>
      </c>
      <c r="EM43" s="20">
        <f t="shared" si="19"/>
        <v>387.33822121677059</v>
      </c>
      <c r="EN43" s="59">
        <f t="shared" si="20"/>
        <v>635.15123503589143</v>
      </c>
      <c r="EO43" s="59">
        <f ca="1">AVERAGE(OFFSET($EN$3,0,0,'Données projet'!$E$15+1,1))-AVERAGE(OFFSET($H$3,0,0,'Données projet'!$E$15+1,1))</f>
        <v>569.97793593332699</v>
      </c>
      <c r="EP43" s="59">
        <f t="shared" si="46"/>
        <v>331.25104323342907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35</v>
      </c>
      <c r="ES43" s="16">
        <f>IF(ISNA(VLOOKUP(A43,'Données projet'!$A$191:$I$211,5,0)),0%,VLOOKUP(A43,'Données projet'!$A$191:$I$211,5,0)*VLOOKUP('Données projet'!$B$15,Paramètres!$A$1:$I$89,7,0))</f>
        <v>0.53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33.530361757350519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33.530361757350519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161</v>
      </c>
      <c r="FC43" s="12">
        <f>VLOOKUP(A43,'Données projet'!$A$217:$I$237,9,0)</f>
        <v>10</v>
      </c>
      <c r="FD43" s="12">
        <f t="array" ref="FD43">INDEX(FC:FC,MIN(IF(ISNUMBER(FC43:FC239),ROW(FC43:FC239),"")))</f>
        <v>10</v>
      </c>
      <c r="FE43" s="12">
        <f>IF('Données projet'!$A$218&gt;35,FE42+FD43-FM42,IF(A43&lt;'Données projet'!$A$218,$FB$205^A43,IF(A43='Données projet'!$A$218,'Données projet'!$B$218,FE42+FD43-FM42)))</f>
        <v>161</v>
      </c>
      <c r="FF43" s="17">
        <f>FE43*VLOOKUP('Données projet'!$B$16,Paramètres!$A$1:$I$89,3,0)*VLOOKUP('Données projet'!$B$16,Paramètres!$A$1:$I$89,5,0)</f>
        <v>130.60320000000002</v>
      </c>
      <c r="FG43" s="13">
        <f t="shared" si="47"/>
        <v>34.135703567016428</v>
      </c>
      <c r="FH43" s="20">
        <f t="shared" si="22"/>
        <v>286.92025704588701</v>
      </c>
      <c r="FI43" s="59">
        <f t="shared" si="23"/>
        <v>534.73327086500785</v>
      </c>
      <c r="FJ43" s="59">
        <f ca="1">AVERAGE(OFFSET($FI$3,0,0,'Données projet'!$E$16+1,1))-AVERAGE(OFFSET($H$3,0,0,'Données projet'!$E$16+1,1))</f>
        <v>458.72067631594132</v>
      </c>
      <c r="FK43" s="59">
        <f t="shared" si="48"/>
        <v>264.165337354597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0.43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20.576024395042403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20.576024395042403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6">
        <f t="shared" si="1"/>
        <v>183.33333333333334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158.4</v>
      </c>
      <c r="O44" s="13">
        <f>N44*VLOOKUP('Données projet'!$B$9,Paramètres!$A$1:$I$89,3,0)*VLOOKUP('Données projet'!$B$9,Paramètres!$A$1:$I$89,5,0)</f>
        <v>160.61760000000001</v>
      </c>
      <c r="P44" s="13">
        <f t="shared" si="33"/>
        <v>40.981785561145074</v>
      </c>
      <c r="Q44" s="20">
        <f t="shared" si="53"/>
        <v>351.11892985232771</v>
      </c>
      <c r="R44" s="59">
        <f t="shared" si="0"/>
        <v>599.72161944683171</v>
      </c>
      <c r="S44" s="59">
        <f ca="1">AVERAGE(OFFSET($R$3,0,0,'Données projet'!$E$9+1,1))-AVERAGE(OFFSET($H$3,0,0,'Données projet'!$E$9+1,1))</f>
        <v>520.95202773768222</v>
      </c>
      <c r="T44" s="59">
        <f t="shared" si="34"/>
        <v>325.72635759450861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25.215676383489093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25.215676383489093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7.6</v>
      </c>
      <c r="AI44" s="13">
        <f>IF('Données projet'!$A$62&gt;35,AI43+AH44-AQ43,IF(A44&lt;'Données projet'!$A$62,$AF$205^A44,IF(A44='Données projet'!$A$62,'Données projet'!$B$62,AI43+AH44-AQ43)))</f>
        <v>212.60000000000005</v>
      </c>
      <c r="AJ44" s="13">
        <f>AI44*VLOOKUP('Données projet'!$B$10,Paramètres!$A$1:$I$89,3,0)*VLOOKUP('Données projet'!$B$10,Paramètres!$A$1:$I$89,5,0)</f>
        <v>202.31016000000005</v>
      </c>
      <c r="AK44" s="13">
        <f t="shared" si="35"/>
        <v>50.251531123141397</v>
      </c>
      <c r="AL44" s="20">
        <f t="shared" si="4"/>
        <v>439.87827870613802</v>
      </c>
      <c r="AM44" s="59">
        <f t="shared" si="5"/>
        <v>688.48096830064196</v>
      </c>
      <c r="AN44" s="59">
        <f ca="1">AVERAGE(OFFSET($AM$3,0,0,'Données projet'!$E$10+1,1))-AVERAGE(OFFSET($H$3,0,0,'Données projet'!$E$10+1,1))</f>
        <v>480.2304577348516</v>
      </c>
      <c r="AO44" s="59">
        <f t="shared" si="36"/>
        <v>488.3750281502389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24.952558253985437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24.952558253985437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8.1999999999999993</v>
      </c>
      <c r="BD44" s="12">
        <f>IF('Données projet'!$A$88&gt;35,BD43+BC44-BL43,IF(A44&lt;'Données projet'!$A$88,$BA$205^A44,IF(A44='Données projet'!$A$88,'Données projet'!$B$88,BD43+BC44-BL43)))</f>
        <v>172.2</v>
      </c>
      <c r="BE44" s="13">
        <f>BD44*VLOOKUP('Données projet'!$B$11,Paramètres!$A$1:$I$89,3,0)*VLOOKUP('Données projet'!$B$11,Paramètres!$A$1:$I$89,5,0)</f>
        <v>166.55184</v>
      </c>
      <c r="BF44" s="13">
        <f t="shared" si="37"/>
        <v>42.316831835556165</v>
      </c>
      <c r="BG44" s="20">
        <f t="shared" si="7"/>
        <v>363.77960344692701</v>
      </c>
      <c r="BH44" s="59">
        <f t="shared" si="8"/>
        <v>612.38229304143101</v>
      </c>
      <c r="BI44" s="59">
        <f ca="1">AVERAGE(OFFSET($BH$3,0,0,'Données projet'!$E$11+1,1))-AVERAGE(OFFSET($H$3,0,0,'Données projet'!$E$11+1,1))</f>
        <v>379.62749807313804</v>
      </c>
      <c r="BJ44" s="59">
        <f t="shared" si="38"/>
        <v>365.4172319777357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24.051875935020362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24.051875935020362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186.48863999999995</v>
      </c>
      <c r="CA44" s="13">
        <f t="shared" si="39"/>
        <v>46.762800221578807</v>
      </c>
      <c r="CB44" s="20">
        <f t="shared" si="10"/>
        <v>406.24625838591629</v>
      </c>
      <c r="CC44" s="59">
        <f t="shared" si="11"/>
        <v>654.84894798042023</v>
      </c>
      <c r="CD44" s="59">
        <f ca="1">AVERAGE(OFFSET($CC$3,0,0,'Données projet'!$E$12+1,1))-AVERAGE(OFFSET($H$3,0,0,'Données projet'!$E$12+1,1))</f>
        <v>429.30603040255431</v>
      </c>
      <c r="CE44" s="59">
        <f t="shared" si="40"/>
        <v>412.18613903804726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35.664517279011285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35.664517279011285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</v>
      </c>
      <c r="CT44" s="12">
        <f>IF('Données projet'!$A$140&gt;35,CT43+CS44-DB43,IF(A44&lt;'Données projet'!$A$140,$CQ$205^A44,IF(A44='Données projet'!$A$140,'Données projet'!$B$140,CT43+CS44-DB43)))</f>
        <v>158.4</v>
      </c>
      <c r="CU44" s="17">
        <f>CT44*VLOOKUP('Données projet'!$B$13,Paramètres!$A$1:$I$89,3,0)*VLOOKUP('Données projet'!$B$13,Paramètres!$A$1:$I$89,5,0)</f>
        <v>143.32032000000001</v>
      </c>
      <c r="CV44" s="13">
        <f t="shared" si="41"/>
        <v>37.056603420232349</v>
      </c>
      <c r="CW44" s="20">
        <f t="shared" si="13"/>
        <v>314.15647495690467</v>
      </c>
      <c r="CX44" s="59">
        <f t="shared" si="14"/>
        <v>562.75916455140862</v>
      </c>
      <c r="CY44" s="59">
        <f ca="1">AVERAGE(OFFSET($CX$3,0,0,'Données projet'!$E$13+1,1))-AVERAGE(OFFSET($H$3,0,0,'Données projet'!$E$13+1,1))</f>
        <v>472.96224519385396</v>
      </c>
      <c r="CZ44" s="59">
        <f t="shared" si="42"/>
        <v>297.32483725004136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22.500142003728723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22.500142003728723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10.8</v>
      </c>
      <c r="DO44" s="12">
        <f>IF('Données projet'!$A$166&gt;35,DO43+DN44-DW43,IF(A44&lt;'Données projet'!$A$166,$DL$205^A44,IF(A44='Données projet'!$A$166,'Données projet'!$B$166,DO43+DN44-DW43)))</f>
        <v>219.80000000000007</v>
      </c>
      <c r="DP44" s="17">
        <f>DO44*VLOOKUP('Données projet'!$B$14,Paramètres!$A$1:$I$89,3,0)*VLOOKUP('Données projet'!$B$14,Paramètres!$A$1:$I$89,5,0)</f>
        <v>171.44400000000005</v>
      </c>
      <c r="DQ44" s="13">
        <f t="shared" si="43"/>
        <v>43.413272173627242</v>
      </c>
      <c r="DR44" s="20">
        <f t="shared" si="16"/>
        <v>374.20974903573415</v>
      </c>
      <c r="DS44" s="59">
        <f t="shared" si="17"/>
        <v>622.81243863023815</v>
      </c>
      <c r="DT44" s="59">
        <f ca="1">AVERAGE(OFFSET($DS$3,0,0,'Données projet'!$E$14+1,1))-AVERAGE(OFFSET($H$3,0,0,'Données projet'!$E$14+1,1))</f>
        <v>381.55743422692029</v>
      </c>
      <c r="DU44" s="59">
        <f t="shared" si="44"/>
        <v>360.34132229290537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21.17992479822378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21.17992479822378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13.8</v>
      </c>
      <c r="EJ44" s="12">
        <f>IF('Données projet'!$A$192&gt;35,EJ43+EI44-ER43,IF(A44&lt;'Données projet'!$A$192,$EG$205^A44,IF(A44='Données projet'!$A$192,'Données projet'!$B$192,EJ43+EI44-ER43)))</f>
        <v>185.8000000000001</v>
      </c>
      <c r="EK44" s="17">
        <f>EJ44*VLOOKUP('Données projet'!$B$15,Paramètres!$A$1:$I$89,3,0)*VLOOKUP('Données projet'!$B$15,Paramètres!$A$1:$I$89,5,0)</f>
        <v>159.4164000000001</v>
      </c>
      <c r="EL44" s="13">
        <f t="shared" si="45"/>
        <v>40.710854816108295</v>
      </c>
      <c r="EM44" s="20">
        <f t="shared" si="19"/>
        <v>348.55496880472214</v>
      </c>
      <c r="EN44" s="59">
        <f t="shared" si="20"/>
        <v>597.15765839922608</v>
      </c>
      <c r="EO44" s="59">
        <f ca="1">AVERAGE(OFFSET($EN$3,0,0,'Données projet'!$E$15+1,1))-AVERAGE(OFFSET($H$3,0,0,'Données projet'!$E$15+1,1))</f>
        <v>569.97793593332699</v>
      </c>
      <c r="EP44" s="59">
        <f t="shared" si="46"/>
        <v>331.25104323342907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32.872851814790131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32.872851814790131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11.4</v>
      </c>
      <c r="FE44" s="12">
        <f>IF('Données projet'!$A$218&gt;35,FE43+FD44-FM43,IF(A44&lt;'Données projet'!$A$218,$FB$205^A44,IF(A44='Données projet'!$A$218,'Données projet'!$B$218,FE43+FD44-FM43)))</f>
        <v>144.4</v>
      </c>
      <c r="FF44" s="17">
        <f>FE44*VLOOKUP('Données projet'!$B$16,Paramètres!$A$1:$I$89,3,0)*VLOOKUP('Données projet'!$B$16,Paramètres!$A$1:$I$89,5,0)</f>
        <v>117.13728000000002</v>
      </c>
      <c r="FG44" s="13">
        <f t="shared" si="47"/>
        <v>31.006381507018595</v>
      </c>
      <c r="FH44" s="20">
        <f t="shared" si="22"/>
        <v>258.01687712472409</v>
      </c>
      <c r="FI44" s="59">
        <f t="shared" si="23"/>
        <v>506.61956671922803</v>
      </c>
      <c r="FJ44" s="59">
        <f ca="1">AVERAGE(OFFSET($FI$3,0,0,'Données projet'!$E$16+1,1))-AVERAGE(OFFSET($H$3,0,0,'Données projet'!$E$16+1,1))</f>
        <v>458.72067631594132</v>
      </c>
      <c r="FK44" s="59">
        <f t="shared" si="48"/>
        <v>264.165337354597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20.172541106791279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20.172541106791279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6">
        <f t="shared" si="1"/>
        <v>183.33333333333334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169.8</v>
      </c>
      <c r="O45" s="13">
        <f>N45*VLOOKUP('Données projet'!$B$9,Paramètres!$A$1:$I$89,3,0)*VLOOKUP('Données projet'!$B$9,Paramètres!$A$1:$I$89,5,0)</f>
        <v>172.1772</v>
      </c>
      <c r="P45" s="13">
        <f t="shared" si="33"/>
        <v>43.577282221917017</v>
      </c>
      <c r="Q45" s="20">
        <f t="shared" si="53"/>
        <v>375.77238986983883</v>
      </c>
      <c r="R45" s="59">
        <f t="shared" si="0"/>
        <v>625.15105613047353</v>
      </c>
      <c r="S45" s="59">
        <f ca="1">AVERAGE(OFFSET($R$3,0,0,'Données projet'!$E$9+1,1))-AVERAGE(OFFSET($H$3,0,0,'Données projet'!$E$9+1,1))</f>
        <v>520.95202773768222</v>
      </c>
      <c r="T45" s="59">
        <f t="shared" si="34"/>
        <v>325.72635759450861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24.721212349652813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24.721212349652813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7.6</v>
      </c>
      <c r="AI45" s="13">
        <f>IF('Données projet'!$A$62&gt;35,AI44+AH45-AQ44,IF(A45&lt;'Données projet'!$A$62,$AF$205^A45,IF(A45='Données projet'!$A$62,'Données projet'!$B$62,AI44+AH45-AQ44)))</f>
        <v>220.20000000000005</v>
      </c>
      <c r="AJ45" s="13">
        <f>AI45*VLOOKUP('Données projet'!$B$10,Paramètres!$A$1:$I$89,3,0)*VLOOKUP('Données projet'!$B$10,Paramètres!$A$1:$I$89,5,0)</f>
        <v>209.54232000000005</v>
      </c>
      <c r="AK45" s="13">
        <f t="shared" si="35"/>
        <v>51.835558406813547</v>
      </c>
      <c r="AL45" s="20">
        <f t="shared" si="4"/>
        <v>455.23313822520032</v>
      </c>
      <c r="AM45" s="59">
        <f t="shared" si="5"/>
        <v>704.61180448583502</v>
      </c>
      <c r="AN45" s="59">
        <f ca="1">AVERAGE(OFFSET($AM$3,0,0,'Données projet'!$E$10+1,1))-AVERAGE(OFFSET($H$3,0,0,'Données projet'!$E$10+1,1))</f>
        <v>480.2304577348516</v>
      </c>
      <c r="AO45" s="59">
        <f t="shared" si="36"/>
        <v>488.3750281502389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24.463253806182511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24.463253806182511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8.1999999999999993</v>
      </c>
      <c r="BD45" s="12">
        <f>IF('Données projet'!$A$88&gt;35,BD44+BC45-BL44,IF(A45&lt;'Données projet'!$A$88,$BA$205^A45,IF(A45='Données projet'!$A$88,'Données projet'!$B$88,BD44+BC45-BL44)))</f>
        <v>180.39999999999998</v>
      </c>
      <c r="BE45" s="13">
        <f>BD45*VLOOKUP('Données projet'!$B$11,Paramètres!$A$1:$I$89,3,0)*VLOOKUP('Données projet'!$B$11,Paramètres!$A$1:$I$89,5,0)</f>
        <v>174.48287999999999</v>
      </c>
      <c r="BF45" s="13">
        <f t="shared" si="37"/>
        <v>44.092513602166207</v>
      </c>
      <c r="BG45" s="20">
        <f t="shared" si="7"/>
        <v>380.68547719043937</v>
      </c>
      <c r="BH45" s="59">
        <f t="shared" si="8"/>
        <v>630.06414345107407</v>
      </c>
      <c r="BI45" s="59">
        <f ca="1">AVERAGE(OFFSET($BH$3,0,0,'Données projet'!$E$11+1,1))-AVERAGE(OFFSET($H$3,0,0,'Données projet'!$E$11+1,1))</f>
        <v>379.62749807313804</v>
      </c>
      <c r="BJ45" s="59">
        <f t="shared" si="38"/>
        <v>365.4172319777357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23.580233318130372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23.580233318130372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195.55847999999995</v>
      </c>
      <c r="CA45" s="13">
        <f t="shared" si="39"/>
        <v>48.766783903364477</v>
      </c>
      <c r="CB45" s="20">
        <f t="shared" si="10"/>
        <v>425.53316796502639</v>
      </c>
      <c r="CC45" s="59">
        <f t="shared" si="11"/>
        <v>674.9118342256611</v>
      </c>
      <c r="CD45" s="59">
        <f ca="1">AVERAGE(OFFSET($CC$3,0,0,'Données projet'!$E$12+1,1))-AVERAGE(OFFSET($H$3,0,0,'Données projet'!$E$12+1,1))</f>
        <v>429.30603040255431</v>
      </c>
      <c r="CE45" s="59">
        <f t="shared" si="40"/>
        <v>412.18613903804726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34.965157848377466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34.965157848377466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</v>
      </c>
      <c r="CT45" s="12">
        <f>IF('Données projet'!$A$140&gt;35,CT44+CS45-DB44,IF(A45&lt;'Données projet'!$A$140,$CQ$205^A45,IF(A45='Données projet'!$A$140,'Données projet'!$B$140,CT44+CS45-DB44)))</f>
        <v>169.8</v>
      </c>
      <c r="CU45" s="17">
        <f>CT45*VLOOKUP('Données projet'!$B$13,Paramètres!$A$1:$I$89,3,0)*VLOOKUP('Données projet'!$B$13,Paramètres!$A$1:$I$89,5,0)</f>
        <v>153.63504</v>
      </c>
      <c r="CV45" s="13">
        <f t="shared" si="41"/>
        <v>39.403506785222667</v>
      </c>
      <c r="CW45" s="20">
        <f t="shared" si="13"/>
        <v>336.20880231759617</v>
      </c>
      <c r="CX45" s="59">
        <f t="shared" si="14"/>
        <v>585.58746857823087</v>
      </c>
      <c r="CY45" s="59">
        <f ca="1">AVERAGE(OFFSET($CX$3,0,0,'Données projet'!$E$13+1,1))-AVERAGE(OFFSET($H$3,0,0,'Données projet'!$E$13+1,1))</f>
        <v>472.96224519385396</v>
      </c>
      <c r="CZ45" s="59">
        <f t="shared" si="42"/>
        <v>297.32483725004136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22.05892794276712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22.05892794276712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10.8</v>
      </c>
      <c r="DO45" s="12">
        <f>IF('Données projet'!$A$166&gt;35,DO44+DN45-DW44,IF(A45&lt;'Données projet'!$A$166,$DL$205^A45,IF(A45='Données projet'!$A$166,'Données projet'!$B$166,DO44+DN45-DW44)))</f>
        <v>230.60000000000008</v>
      </c>
      <c r="DP45" s="17">
        <f>DO45*VLOOKUP('Données projet'!$B$14,Paramètres!$A$1:$I$89,3,0)*VLOOKUP('Données projet'!$B$14,Paramètres!$A$1:$I$89,5,0)</f>
        <v>179.86800000000008</v>
      </c>
      <c r="DQ45" s="13">
        <f t="shared" si="43"/>
        <v>45.292817344769716</v>
      </c>
      <c r="DR45" s="20">
        <f t="shared" si="16"/>
        <v>392.15509020880739</v>
      </c>
      <c r="DS45" s="59">
        <f t="shared" si="17"/>
        <v>641.5337564694421</v>
      </c>
      <c r="DT45" s="59">
        <f ca="1">AVERAGE(OFFSET($DS$3,0,0,'Données projet'!$E$14+1,1))-AVERAGE(OFFSET($H$3,0,0,'Données projet'!$E$14+1,1))</f>
        <v>381.55743422692029</v>
      </c>
      <c r="DU45" s="59">
        <f t="shared" si="44"/>
        <v>360.34132229290537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20.764599391409146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20.764599391409146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13.8</v>
      </c>
      <c r="EJ45" s="12">
        <f>IF('Données projet'!$A$192&gt;35,EJ44+EI45-ER44,IF(A45&lt;'Données projet'!$A$192,$EG$205^A45,IF(A45='Données projet'!$A$192,'Données projet'!$B$192,EJ44+EI45-ER44)))</f>
        <v>199.60000000000011</v>
      </c>
      <c r="EK45" s="17">
        <f>EJ45*VLOOKUP('Données projet'!$B$15,Paramètres!$A$1:$I$89,3,0)*VLOOKUP('Données projet'!$B$15,Paramètres!$A$1:$I$89,5,0)</f>
        <v>171.25680000000011</v>
      </c>
      <c r="EL45" s="13">
        <f t="shared" si="45"/>
        <v>43.371384196183378</v>
      </c>
      <c r="EM45" s="20">
        <f t="shared" si="19"/>
        <v>373.81075414168623</v>
      </c>
      <c r="EN45" s="59">
        <f t="shared" si="20"/>
        <v>623.18942040232093</v>
      </c>
      <c r="EO45" s="59">
        <f ca="1">AVERAGE(OFFSET($EN$3,0,0,'Données projet'!$E$15+1,1))-AVERAGE(OFFSET($H$3,0,0,'Données projet'!$E$15+1,1))</f>
        <v>569.97793593332699</v>
      </c>
      <c r="EP45" s="59">
        <f t="shared" si="46"/>
        <v>331.25104323342907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32.228235241161883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32.228235241161883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11.4</v>
      </c>
      <c r="FE45" s="12">
        <f>IF('Données projet'!$A$218&gt;35,FE44+FD45-FM44,IF(A45&lt;'Données projet'!$A$218,$FB$205^A45,IF(A45='Données projet'!$A$218,'Données projet'!$B$218,FE44+FD45-FM44)))</f>
        <v>155.80000000000001</v>
      </c>
      <c r="FF45" s="17">
        <f>FE45*VLOOKUP('Données projet'!$B$16,Paramètres!$A$1:$I$89,3,0)*VLOOKUP('Données projet'!$B$16,Paramètres!$A$1:$I$89,5,0)</f>
        <v>126.38496000000001</v>
      </c>
      <c r="FG45" s="13">
        <f t="shared" si="47"/>
        <v>33.15966361020606</v>
      </c>
      <c r="FH45" s="20">
        <f t="shared" si="22"/>
        <v>277.87355278777557</v>
      </c>
      <c r="FI45" s="59">
        <f t="shared" si="23"/>
        <v>527.25221904841032</v>
      </c>
      <c r="FJ45" s="59">
        <f ca="1">AVERAGE(OFFSET($FI$3,0,0,'Données projet'!$E$16+1,1))-AVERAGE(OFFSET($H$3,0,0,'Données projet'!$E$16+1,1))</f>
        <v>458.72067631594132</v>
      </c>
      <c r="FK45" s="59">
        <f t="shared" si="48"/>
        <v>264.165337354597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19.776969879722255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19.776969879722255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6">
        <f t="shared" si="1"/>
        <v>183.33333333333334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181.20000000000002</v>
      </c>
      <c r="O46" s="13">
        <f>N46*VLOOKUP('Données projet'!$B$9,Paramètres!$A$1:$I$89,3,0)*VLOOKUP('Données projet'!$B$9,Paramètres!$A$1:$I$89,5,0)</f>
        <v>183.73680000000002</v>
      </c>
      <c r="P46" s="13">
        <f t="shared" si="33"/>
        <v>46.152558509293854</v>
      </c>
      <c r="Q46" s="20">
        <f t="shared" si="53"/>
        <v>400.3906327370201</v>
      </c>
      <c r="R46" s="59">
        <f t="shared" si="0"/>
        <v>650.53181420345209</v>
      </c>
      <c r="S46" s="59">
        <f ca="1">AVERAGE(OFFSET($R$3,0,0,'Données projet'!$E$9+1,1))-AVERAGE(OFFSET($H$3,0,0,'Données projet'!$E$9+1,1))</f>
        <v>520.95202773768222</v>
      </c>
      <c r="T46" s="59">
        <f t="shared" si="34"/>
        <v>325.72635759450861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24.236444453926783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24.236444453926783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7.6</v>
      </c>
      <c r="AI46" s="13">
        <f>IF('Données projet'!$A$62&gt;35,AI45+AH46-AQ45,IF(A46&lt;'Données projet'!$A$62,$AF$205^A46,IF(A46='Données projet'!$A$62,'Données projet'!$B$62,AI45+AH46-AQ45)))</f>
        <v>227.80000000000004</v>
      </c>
      <c r="AJ46" s="13">
        <f>AI46*VLOOKUP('Données projet'!$B$10,Paramètres!$A$1:$I$89,3,0)*VLOOKUP('Données projet'!$B$10,Paramètres!$A$1:$I$89,5,0)</f>
        <v>216.77448000000004</v>
      </c>
      <c r="AK46" s="13">
        <f t="shared" si="35"/>
        <v>53.41323339156682</v>
      </c>
      <c r="AL46" s="20">
        <f t="shared" si="4"/>
        <v>470.57693415697889</v>
      </c>
      <c r="AM46" s="59">
        <f t="shared" si="5"/>
        <v>720.71811562341099</v>
      </c>
      <c r="AN46" s="59">
        <f ca="1">AVERAGE(OFFSET($AM$3,0,0,'Données projet'!$E$10+1,1))-AVERAGE(OFFSET($H$3,0,0,'Données projet'!$E$10+1,1))</f>
        <v>480.2304577348516</v>
      </c>
      <c r="AO46" s="59">
        <f t="shared" si="36"/>
        <v>488.3750281502389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23.983544320154756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23.983544320154756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8.1999999999999993</v>
      </c>
      <c r="BD46" s="12">
        <f>IF('Données projet'!$A$88&gt;35,BD45+BC46-BL45,IF(A46&lt;'Données projet'!$A$88,$BA$205^A46,IF(A46='Données projet'!$A$88,'Données projet'!$B$88,BD45+BC46-BL45)))</f>
        <v>188.59999999999997</v>
      </c>
      <c r="BE46" s="13">
        <f>BD46*VLOOKUP('Données projet'!$B$11,Paramètres!$A$1:$I$89,3,0)*VLOOKUP('Données projet'!$B$11,Paramètres!$A$1:$I$89,5,0)</f>
        <v>182.41391999999996</v>
      </c>
      <c r="BF46" s="13">
        <f t="shared" si="37"/>
        <v>45.85882179981607</v>
      </c>
      <c r="BG46" s="20">
        <f t="shared" si="7"/>
        <v>397.57502530134622</v>
      </c>
      <c r="BH46" s="59">
        <f t="shared" si="8"/>
        <v>647.7162067677782</v>
      </c>
      <c r="BI46" s="59">
        <f ca="1">AVERAGE(OFFSET($BH$3,0,0,'Données projet'!$E$11+1,1))-AVERAGE(OFFSET($H$3,0,0,'Données projet'!$E$11+1,1))</f>
        <v>379.62749807313804</v>
      </c>
      <c r="BJ46" s="59">
        <f t="shared" si="38"/>
        <v>365.4172319777357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23.117839325284002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23.117839325284002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204.62831999999995</v>
      </c>
      <c r="CA46" s="13">
        <f t="shared" si="39"/>
        <v>50.759974072251445</v>
      </c>
      <c r="CB46" s="20">
        <f t="shared" si="10"/>
        <v>444.80127884250447</v>
      </c>
      <c r="CC46" s="59">
        <f t="shared" si="11"/>
        <v>694.94246030893646</v>
      </c>
      <c r="CD46" s="59">
        <f ca="1">AVERAGE(OFFSET($CC$3,0,0,'Données projet'!$E$12+1,1))-AVERAGE(OFFSET($H$3,0,0,'Données projet'!$E$12+1,1))</f>
        <v>429.30603040255431</v>
      </c>
      <c r="CE46" s="59">
        <f t="shared" si="40"/>
        <v>412.18613903804726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34.279512429611238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34.279512429611238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</v>
      </c>
      <c r="CT46" s="12">
        <f>IF('Données projet'!$A$140&gt;35,CT45+CS46-DB45,IF(A46&lt;'Données projet'!$A$140,$CQ$205^A46,IF(A46='Données projet'!$A$140,'Données projet'!$B$140,CT45+CS46-DB45)))</f>
        <v>181.20000000000002</v>
      </c>
      <c r="CU46" s="17">
        <f>CT46*VLOOKUP('Données projet'!$B$13,Paramètres!$A$1:$I$89,3,0)*VLOOKUP('Données projet'!$B$13,Paramètres!$A$1:$I$89,5,0)</f>
        <v>163.94976</v>
      </c>
      <c r="CV46" s="13">
        <f t="shared" si="41"/>
        <v>41.732126457893308</v>
      </c>
      <c r="CW46" s="20">
        <f t="shared" si="13"/>
        <v>358.22928558083089</v>
      </c>
      <c r="CX46" s="59">
        <f t="shared" si="14"/>
        <v>608.37046704726299</v>
      </c>
      <c r="CY46" s="59">
        <f ca="1">AVERAGE(OFFSET($CX$3,0,0,'Données projet'!$E$13+1,1))-AVERAGE(OFFSET($H$3,0,0,'Données projet'!$E$13+1,1))</f>
        <v>472.96224519385396</v>
      </c>
      <c r="CZ46" s="59">
        <f t="shared" si="42"/>
        <v>297.32483725004136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21.626365820426969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21.626365820426969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10.8</v>
      </c>
      <c r="DO46" s="12">
        <f>IF('Données projet'!$A$166&gt;35,DO45+DN46-DW45,IF(A46&lt;'Données projet'!$A$166,$DL$205^A46,IF(A46='Données projet'!$A$166,'Données projet'!$B$166,DO45+DN46-DW45)))</f>
        <v>241.40000000000009</v>
      </c>
      <c r="DP46" s="17">
        <f>DO46*VLOOKUP('Données projet'!$B$14,Paramètres!$A$1:$I$89,3,0)*VLOOKUP('Données projet'!$B$14,Paramètres!$A$1:$I$89,5,0)</f>
        <v>188.29200000000009</v>
      </c>
      <c r="DQ46" s="13">
        <f t="shared" si="43"/>
        <v>47.162140074549271</v>
      </c>
      <c r="DR46" s="20">
        <f t="shared" si="16"/>
        <v>410.0826272965067</v>
      </c>
      <c r="DS46" s="59">
        <f t="shared" si="17"/>
        <v>660.22380876293869</v>
      </c>
      <c r="DT46" s="59">
        <f ca="1">AVERAGE(OFFSET($DS$3,0,0,'Données projet'!$E$14+1,1))-AVERAGE(OFFSET($H$3,0,0,'Données projet'!$E$14+1,1))</f>
        <v>381.55743422692029</v>
      </c>
      <c r="DU46" s="59">
        <f t="shared" si="44"/>
        <v>360.34132229290537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20.357418262498662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20.357418262498662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13.8</v>
      </c>
      <c r="EJ46" s="12">
        <f>IF('Données projet'!$A$192&gt;35,EJ45+EI46-ER45,IF(A46&lt;'Données projet'!$A$192,$EG$205^A46,IF(A46='Données projet'!$A$192,'Données projet'!$B$192,EJ45+EI46-ER45)))</f>
        <v>213.40000000000012</v>
      </c>
      <c r="EK46" s="17">
        <f>EJ46*VLOOKUP('Données projet'!$B$15,Paramètres!$A$1:$I$89,3,0)*VLOOKUP('Données projet'!$B$15,Paramètres!$A$1:$I$89,5,0)</f>
        <v>183.09720000000013</v>
      </c>
      <c r="EL46" s="13">
        <f t="shared" si="45"/>
        <v>46.010570428845895</v>
      </c>
      <c r="EM46" s="20">
        <f t="shared" si="19"/>
        <v>399.02936683024018</v>
      </c>
      <c r="EN46" s="59">
        <f t="shared" si="20"/>
        <v>649.17054829667222</v>
      </c>
      <c r="EO46" s="59">
        <f ca="1">AVERAGE(OFFSET($EN$3,0,0,'Données projet'!$E$15+1,1))-AVERAGE(OFFSET($H$3,0,0,'Données projet'!$E$15+1,1))</f>
        <v>569.97793593332699</v>
      </c>
      <c r="EP46" s="59">
        <f t="shared" si="46"/>
        <v>331.25104323342907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31.5962592053652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31.5962592053652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11.4</v>
      </c>
      <c r="FE46" s="12">
        <f>IF('Données projet'!$A$218&gt;35,FE45+FD46-FM45,IF(A46&lt;'Données projet'!$A$218,$FB$205^A46,IF(A46='Données projet'!$A$218,'Données projet'!$B$218,FE45+FD46-FM45)))</f>
        <v>167.20000000000002</v>
      </c>
      <c r="FF46" s="17">
        <f>FE46*VLOOKUP('Données projet'!$B$16,Paramètres!$A$1:$I$89,3,0)*VLOOKUP('Données projet'!$B$16,Paramètres!$A$1:$I$89,5,0)</f>
        <v>135.63264000000004</v>
      </c>
      <c r="FG46" s="13">
        <f t="shared" si="47"/>
        <v>35.294666721954265</v>
      </c>
      <c r="FH46" s="20">
        <f t="shared" si="22"/>
        <v>297.69839254073707</v>
      </c>
      <c r="FI46" s="59">
        <f t="shared" si="23"/>
        <v>547.83957400716918</v>
      </c>
      <c r="FJ46" s="59">
        <f ca="1">AVERAGE(OFFSET($FI$3,0,0,'Données projet'!$E$16+1,1))-AVERAGE(OFFSET($H$3,0,0,'Données projet'!$E$16+1,1))</f>
        <v>458.72067631594132</v>
      </c>
      <c r="FK46" s="59">
        <f t="shared" si="48"/>
        <v>264.165337354597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19.389155563141429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19.389155563141429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6">
        <f t="shared" si="1"/>
        <v>183.33333333333334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192.60000000000002</v>
      </c>
      <c r="O47" s="13">
        <f>N47*VLOOKUP('Données projet'!$B$9,Paramètres!$A$1:$I$89,3,0)*VLOOKUP('Données projet'!$B$9,Paramètres!$A$1:$I$89,5,0)</f>
        <v>195.29640000000003</v>
      </c>
      <c r="P47" s="13">
        <f t="shared" si="33"/>
        <v>48.709031383366153</v>
      </c>
      <c r="Q47" s="20">
        <f t="shared" si="53"/>
        <v>424.97612632602949</v>
      </c>
      <c r="R47" s="59">
        <f t="shared" si="0"/>
        <v>675.86659506416686</v>
      </c>
      <c r="S47" s="59">
        <f ca="1">AVERAGE(OFFSET($R$3,0,0,'Données projet'!$E$9+1,1))-AVERAGE(OFFSET($H$3,0,0,'Données projet'!$E$9+1,1))</f>
        <v>520.95202773768222</v>
      </c>
      <c r="T47" s="59">
        <f t="shared" si="34"/>
        <v>325.72635759450861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23.761182560956719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23.761182560956719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7.6</v>
      </c>
      <c r="AI47" s="13">
        <f>IF('Données projet'!$A$62&gt;35,AI46+AH47-AQ46,IF(A47&lt;'Données projet'!$A$62,$AF$205^A47,IF(A47='Données projet'!$A$62,'Données projet'!$B$62,AI46+AH47-AQ46)))</f>
        <v>235.40000000000003</v>
      </c>
      <c r="AJ47" s="13">
        <f>AI47*VLOOKUP('Données projet'!$B$10,Paramètres!$A$1:$I$89,3,0)*VLOOKUP('Données projet'!$B$10,Paramètres!$A$1:$I$89,5,0)</f>
        <v>224.00664000000003</v>
      </c>
      <c r="AK47" s="13">
        <f t="shared" si="35"/>
        <v>54.984792305364024</v>
      </c>
      <c r="AL47" s="20">
        <f t="shared" si="4"/>
        <v>485.91007793184241</v>
      </c>
      <c r="AM47" s="59">
        <f t="shared" si="5"/>
        <v>736.80054666997989</v>
      </c>
      <c r="AN47" s="59">
        <f ca="1">AVERAGE(OFFSET($AM$3,0,0,'Données projet'!$E$10+1,1))-AVERAGE(OFFSET($H$3,0,0,'Données projet'!$E$10+1,1))</f>
        <v>480.2304577348516</v>
      </c>
      <c r="AO47" s="59">
        <f t="shared" si="36"/>
        <v>488.3750281502389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23.51324164455411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23.51324164455411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8.1999999999999993</v>
      </c>
      <c r="BD47" s="12">
        <f>IF('Données projet'!$A$88&gt;35,BD46+BC47-BL46,IF(A47&lt;'Données projet'!$A$88,$BA$205^A47,IF(A47='Données projet'!$A$88,'Données projet'!$B$88,BD46+BC47-BL46)))</f>
        <v>196.79999999999995</v>
      </c>
      <c r="BE47" s="13">
        <f>BD47*VLOOKUP('Données projet'!$B$11,Paramètres!$A$1:$I$89,3,0)*VLOOKUP('Données projet'!$B$11,Paramètres!$A$1:$I$89,5,0)</f>
        <v>190.34495999999996</v>
      </c>
      <c r="BF47" s="13">
        <f t="shared" si="37"/>
        <v>47.616210556101123</v>
      </c>
      <c r="BG47" s="20">
        <f t="shared" si="7"/>
        <v>414.44903871854268</v>
      </c>
      <c r="BH47" s="59">
        <f t="shared" si="8"/>
        <v>665.33950745668017</v>
      </c>
      <c r="BI47" s="59">
        <f ca="1">AVERAGE(OFFSET($BH$3,0,0,'Données projet'!$E$11+1,1))-AVERAGE(OFFSET($H$3,0,0,'Données projet'!$E$11+1,1))</f>
        <v>379.62749807313804</v>
      </c>
      <c r="BJ47" s="59">
        <f t="shared" si="38"/>
        <v>365.4172319777357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22.664512596604865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22.664512596604865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213.69815999999994</v>
      </c>
      <c r="CA47" s="13">
        <f t="shared" si="39"/>
        <v>52.742903801874164</v>
      </c>
      <c r="CB47" s="20">
        <f t="shared" si="10"/>
        <v>464.05151945493071</v>
      </c>
      <c r="CC47" s="59">
        <f t="shared" si="11"/>
        <v>714.94198819306814</v>
      </c>
      <c r="CD47" s="59">
        <f ca="1">AVERAGE(OFFSET($CC$3,0,0,'Données projet'!$E$12+1,1))-AVERAGE(OFFSET($H$3,0,0,'Données projet'!$E$12+1,1))</f>
        <v>429.30603040255431</v>
      </c>
      <c r="CE47" s="59">
        <f t="shared" si="40"/>
        <v>412.18613903804726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33.607312099304608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33.607312099304608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</v>
      </c>
      <c r="CT47" s="12">
        <f>IF('Données projet'!$A$140&gt;35,CT46+CS47-DB46,IF(A47&lt;'Données projet'!$A$140,$CQ$205^A47,IF(A47='Données projet'!$A$140,'Données projet'!$B$140,CT46+CS47-DB46)))</f>
        <v>192.60000000000002</v>
      </c>
      <c r="CU47" s="17">
        <f>CT47*VLOOKUP('Données projet'!$B$13,Paramètres!$A$1:$I$89,3,0)*VLOOKUP('Données projet'!$B$13,Paramètres!$A$1:$I$89,5,0)</f>
        <v>174.26447999999999</v>
      </c>
      <c r="CV47" s="13">
        <f t="shared" si="41"/>
        <v>44.043743683739521</v>
      </c>
      <c r="CW47" s="20">
        <f t="shared" si="13"/>
        <v>380.22015624917964</v>
      </c>
      <c r="CX47" s="59">
        <f t="shared" si="14"/>
        <v>631.11062498731712</v>
      </c>
      <c r="CY47" s="59">
        <f ca="1">AVERAGE(OFFSET($CX$3,0,0,'Données projet'!$E$13+1,1))-AVERAGE(OFFSET($H$3,0,0,'Données projet'!$E$13+1,1))</f>
        <v>472.96224519385396</v>
      </c>
      <c r="CZ47" s="59">
        <f t="shared" si="42"/>
        <v>297.32483725004136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21.202285977469064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21.202285977469064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10.8</v>
      </c>
      <c r="DO47" s="12">
        <f>IF('Données projet'!$A$166&gt;35,DO46+DN47-DW46,IF(A47&lt;'Données projet'!$A$166,$DL$205^A47,IF(A47='Données projet'!$A$166,'Données projet'!$B$166,DO46+DN47-DW46)))</f>
        <v>252.2000000000001</v>
      </c>
      <c r="DP47" s="17">
        <f>DO47*VLOOKUP('Données projet'!$B$14,Paramètres!$A$1:$I$89,3,0)*VLOOKUP('Données projet'!$B$14,Paramètres!$A$1:$I$89,5,0)</f>
        <v>196.71600000000009</v>
      </c>
      <c r="DQ47" s="13">
        <f t="shared" si="43"/>
        <v>49.021749959730052</v>
      </c>
      <c r="DR47" s="20">
        <f t="shared" si="16"/>
        <v>427.99324784652998</v>
      </c>
      <c r="DS47" s="59">
        <f t="shared" si="17"/>
        <v>678.88371658466735</v>
      </c>
      <c r="DT47" s="59">
        <f ca="1">AVERAGE(OFFSET($DS$3,0,0,'Données projet'!$E$14+1,1))-AVERAGE(OFFSET($H$3,0,0,'Données projet'!$E$14+1,1))</f>
        <v>381.55743422692029</v>
      </c>
      <c r="DU47" s="59">
        <f t="shared" si="44"/>
        <v>360.34132229290537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19.958221707170146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19.958221707170146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13.8</v>
      </c>
      <c r="EJ47" s="12">
        <f>IF('Données projet'!$A$192&gt;35,EJ46+EI47-ER46,IF(A47&lt;'Données projet'!$A$192,$EG$205^A47,IF(A47='Données projet'!$A$192,'Données projet'!$B$192,EJ46+EI47-ER46)))</f>
        <v>227.20000000000013</v>
      </c>
      <c r="EK47" s="17">
        <f>EJ47*VLOOKUP('Données projet'!$B$15,Paramètres!$A$1:$I$89,3,0)*VLOOKUP('Données projet'!$B$15,Paramètres!$A$1:$I$89,5,0)</f>
        <v>194.93760000000012</v>
      </c>
      <c r="EL47" s="13">
        <f t="shared" si="45"/>
        <v>48.629950800142524</v>
      </c>
      <c r="EM47" s="20">
        <f t="shared" si="19"/>
        <v>424.21348431024836</v>
      </c>
      <c r="EN47" s="59">
        <f t="shared" si="20"/>
        <v>675.10395304838585</v>
      </c>
      <c r="EO47" s="59">
        <f ca="1">AVERAGE(OFFSET($EN$3,0,0,'Données projet'!$E$15+1,1))-AVERAGE(OFFSET($H$3,0,0,'Données projet'!$E$15+1,1))</f>
        <v>569.97793593332699</v>
      </c>
      <c r="EP47" s="59">
        <f t="shared" si="46"/>
        <v>331.25104323342907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30.976675834163171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30.976675834163171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11.4</v>
      </c>
      <c r="FE47" s="12">
        <f>IF('Données projet'!$A$218&gt;35,FE46+FD47-FM46,IF(A47&lt;'Données projet'!$A$218,$FB$205^A47,IF(A47='Données projet'!$A$218,'Données projet'!$B$218,FE46+FD47-FM46)))</f>
        <v>178.60000000000002</v>
      </c>
      <c r="FF47" s="17">
        <f>FE47*VLOOKUP('Données projet'!$B$16,Paramètres!$A$1:$I$89,3,0)*VLOOKUP('Données projet'!$B$16,Paramètres!$A$1:$I$89,5,0)</f>
        <v>144.88032000000004</v>
      </c>
      <c r="FG47" s="13">
        <f t="shared" si="47"/>
        <v>37.412778923310412</v>
      </c>
      <c r="FH47" s="20">
        <f t="shared" si="22"/>
        <v>317.493813958099</v>
      </c>
      <c r="FI47" s="59">
        <f t="shared" si="23"/>
        <v>568.38428269623637</v>
      </c>
      <c r="FJ47" s="59">
        <f ca="1">AVERAGE(OFFSET($FI$3,0,0,'Données projet'!$E$16+1,1))-AVERAGE(OFFSET($H$3,0,0,'Données projet'!$E$16+1,1))</f>
        <v>458.72067631594132</v>
      </c>
      <c r="FK47" s="59">
        <f t="shared" si="48"/>
        <v>264.165337354597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19.008946048765377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19.008946048765377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6">
        <f t="shared" si="1"/>
        <v>183.33333333333334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204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204.00000000000003</v>
      </c>
      <c r="O48" s="13">
        <f>N48*VLOOKUP('Données projet'!$B$9,Paramètres!$A$1:$I$89,3,0)*VLOOKUP('Données projet'!$B$9,Paramètres!$A$1:$I$89,5,0)</f>
        <v>206.85600000000005</v>
      </c>
      <c r="P48" s="13">
        <f t="shared" si="33"/>
        <v>51.247940588293027</v>
      </c>
      <c r="Q48" s="20">
        <f t="shared" si="53"/>
        <v>449.53102985794379</v>
      </c>
      <c r="R48" s="59">
        <f t="shared" si="0"/>
        <v>701.15778740877795</v>
      </c>
      <c r="S48" s="59">
        <f ca="1">AVERAGE(OFFSET($R$3,0,0,'Données projet'!$E$9+1,1))-AVERAGE(OFFSET($H$3,0,0,'Données projet'!$E$9+1,1))</f>
        <v>520.95202773768222</v>
      </c>
      <c r="T48" s="59">
        <f t="shared" si="34"/>
        <v>325.72635759450861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28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36.79144172057746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36.79144172057746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243</v>
      </c>
      <c r="AG48" s="12">
        <f>VLOOKUP(A48,'Données projet'!$A$61:$I$81,9,0)</f>
        <v>7.6</v>
      </c>
      <c r="AH48" s="12">
        <f t="array" ref="AH48">INDEX(AG:AG,MIN(IF(ISNUMBER(AG48:AG244),ROW(AG48:AG244),"")))</f>
        <v>7.6</v>
      </c>
      <c r="AI48" s="13">
        <f>IF('Données projet'!$A$62&gt;35,AI47+AH48-AQ47,IF(A48&lt;'Données projet'!$A$62,$AF$205^A48,IF(A48='Données projet'!$A$62,'Données projet'!$B$62,AI47+AH48-AQ47)))</f>
        <v>243.00000000000003</v>
      </c>
      <c r="AJ48" s="13">
        <f>AI48*VLOOKUP('Données projet'!$B$10,Paramètres!$A$1:$I$89,3,0)*VLOOKUP('Données projet'!$B$10,Paramètres!$A$1:$I$89,5,0)</f>
        <v>231.23880000000003</v>
      </c>
      <c r="AK48" s="13">
        <f t="shared" si="35"/>
        <v>56.55045525673966</v>
      </c>
      <c r="AL48" s="20">
        <f t="shared" si="4"/>
        <v>501.23295290548822</v>
      </c>
      <c r="AM48" s="59">
        <f t="shared" si="5"/>
        <v>752.85971045632232</v>
      </c>
      <c r="AN48" s="59">
        <f ca="1">AVERAGE(OFFSET($AM$3,0,0,'Données projet'!$E$10+1,1))-AVERAGE(OFFSET($H$3,0,0,'Données projet'!$E$10+1,1))</f>
        <v>480.2304577348516</v>
      </c>
      <c r="AO48" s="59">
        <f t="shared" si="36"/>
        <v>488.3750281502389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30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36.622517727375552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36.622517727375552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205</v>
      </c>
      <c r="BB48" s="12">
        <f>VLOOKUP(A48,'Données projet'!$A$87:$I$107,9,0)</f>
        <v>8.1999999999999993</v>
      </c>
      <c r="BC48" s="12">
        <f t="array" ref="BC48">INDEX(BB:BB,MIN(IF(ISNUMBER(BB48:BB244),ROW(BB48:BB244),"")))</f>
        <v>8.1999999999999993</v>
      </c>
      <c r="BD48" s="12">
        <f>IF('Données projet'!$A$88&gt;35,BD47+BC48-BL47,IF(A48&lt;'Données projet'!$A$88,$BA$205^A48,IF(A48='Données projet'!$A$88,'Données projet'!$B$88,BD47+BC48-BL47)))</f>
        <v>204.99999999999994</v>
      </c>
      <c r="BE48" s="13">
        <f>BD48*VLOOKUP('Données projet'!$B$11,Paramètres!$A$1:$I$89,3,0)*VLOOKUP('Données projet'!$B$11,Paramètres!$A$1:$I$89,5,0)</f>
        <v>198.27599999999995</v>
      </c>
      <c r="BF48" s="13">
        <f t="shared" si="37"/>
        <v>49.36509401359271</v>
      </c>
      <c r="BG48" s="20">
        <f t="shared" si="7"/>
        <v>431.30823874034053</v>
      </c>
      <c r="BH48" s="59">
        <f t="shared" si="8"/>
        <v>682.93499629117468</v>
      </c>
      <c r="BI48" s="59">
        <f ca="1">AVERAGE(OFFSET($BH$3,0,0,'Données projet'!$E$11+1,1))-AVERAGE(OFFSET($H$3,0,0,'Données projet'!$E$11+1,1))</f>
        <v>379.62749807313804</v>
      </c>
      <c r="BJ48" s="59">
        <f t="shared" si="38"/>
        <v>365.4172319777357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22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32.334810925830311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32.334810925830311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222.76799999999994</v>
      </c>
      <c r="CA48" s="13">
        <f t="shared" si="39"/>
        <v>54.716058356609508</v>
      </c>
      <c r="CB48" s="20">
        <f t="shared" si="10"/>
        <v>483.28473497109485</v>
      </c>
      <c r="CC48" s="59">
        <f t="shared" si="11"/>
        <v>734.91149252192895</v>
      </c>
      <c r="CD48" s="59">
        <f ca="1">AVERAGE(OFFSET($CC$3,0,0,'Données projet'!$E$12+1,1))-AVERAGE(OFFSET($H$3,0,0,'Données projet'!$E$12+1,1))</f>
        <v>429.30603040255431</v>
      </c>
      <c r="CE48" s="59">
        <f t="shared" si="40"/>
        <v>412.18613903804726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45.067971791392978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45.067971791392978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204</v>
      </c>
      <c r="CR48" s="12">
        <f>VLOOKUP(A48,'Données projet'!$A$139:$I$159,9,0)</f>
        <v>11.4</v>
      </c>
      <c r="CS48" s="12">
        <f t="array" ref="CS48">INDEX(CR:CR,MIN(IF(ISNUMBER(CR48:CR244),ROW(CR48:CR244),"")))</f>
        <v>11.4</v>
      </c>
      <c r="CT48" s="12">
        <f>IF('Données projet'!$A$140&gt;35,CT47+CS48-DB47,IF(A48&lt;'Données projet'!$A$140,$CQ$205^A48,IF(A48='Données projet'!$A$140,'Données projet'!$B$140,CT47+CS48-DB47)))</f>
        <v>204.00000000000003</v>
      </c>
      <c r="CU48" s="17">
        <f>CT48*VLOOKUP('Données projet'!$B$13,Paramètres!$A$1:$I$89,3,0)*VLOOKUP('Données projet'!$B$13,Paramètres!$A$1:$I$89,5,0)</f>
        <v>184.57920000000001</v>
      </c>
      <c r="CV48" s="13">
        <f t="shared" si="41"/>
        <v>46.339479465836661</v>
      </c>
      <c r="CW48" s="20">
        <f t="shared" si="13"/>
        <v>402.18336673633218</v>
      </c>
      <c r="CX48" s="59">
        <f t="shared" si="14"/>
        <v>653.81012428716633</v>
      </c>
      <c r="CY48" s="59">
        <f ca="1">AVERAGE(OFFSET($CX$3,0,0,'Données projet'!$E$13+1,1))-AVERAGE(OFFSET($H$3,0,0,'Données projet'!$E$13+1,1))</f>
        <v>472.96224519385396</v>
      </c>
      <c r="CZ48" s="59">
        <f t="shared" si="42"/>
        <v>297.32483725004136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28</v>
      </c>
      <c r="DC48" s="16">
        <f>IF(ISNA(VLOOKUP(A48,'Données projet'!$A$139:$I$159,5,0)),0%,VLOOKUP(A48,'Données projet'!$A$139:$I$159,5,0)*VLOOKUP('Données projet'!$B$13,Paramètres!$A$1:$I$89,7,0))</f>
        <v>0.43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32.829286458361416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32.829286458361416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263</v>
      </c>
      <c r="DM48" s="12">
        <f>VLOOKUP(A48,'Données projet'!$A$165:$I$185,9,0)</f>
        <v>10.8</v>
      </c>
      <c r="DN48" s="12">
        <f t="array" ref="DN48">INDEX(DM:DM,MIN(IF(ISNUMBER(DM48:DM244),ROW(DM48:DM244),"")))</f>
        <v>10.8</v>
      </c>
      <c r="DO48" s="12">
        <f>IF('Données projet'!$A$166&gt;35,DO47+DN48-DW47,IF(A48&lt;'Données projet'!$A$166,$DL$205^A48,IF(A48='Données projet'!$A$166,'Données projet'!$B$166,DO47+DN48-DW47)))</f>
        <v>263.00000000000011</v>
      </c>
      <c r="DP48" s="17">
        <f>DO48*VLOOKUP('Données projet'!$B$14,Paramètres!$A$1:$I$89,3,0)*VLOOKUP('Données projet'!$B$14,Paramètres!$A$1:$I$89,5,0)</f>
        <v>205.1400000000001</v>
      </c>
      <c r="DQ48" s="13">
        <f t="shared" si="43"/>
        <v>50.872110483472362</v>
      </c>
      <c r="DR48" s="20">
        <f t="shared" si="16"/>
        <v>445.88775909204782</v>
      </c>
      <c r="DS48" s="59">
        <f t="shared" si="17"/>
        <v>697.51451664288197</v>
      </c>
      <c r="DT48" s="59">
        <f ca="1">AVERAGE(OFFSET($DS$3,0,0,'Données projet'!$E$14+1,1))-AVERAGE(OFFSET($H$3,0,0,'Données projet'!$E$14+1,1))</f>
        <v>381.55743422692029</v>
      </c>
      <c r="DU48" s="59">
        <f t="shared" si="44"/>
        <v>360.34132229290537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36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32.914744703438416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32.914744703438416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241</v>
      </c>
      <c r="EH48" s="12">
        <f>VLOOKUP(A48,'Données projet'!$A$191:$I$211,9,0)</f>
        <v>13.8</v>
      </c>
      <c r="EI48" s="12">
        <f t="array" ref="EI48">INDEX(EH:EH,MIN(IF(ISNUMBER(EH48:EH244),ROW(EH48:EH244),"")))</f>
        <v>13.8</v>
      </c>
      <c r="EJ48" s="12">
        <f>IF('Données projet'!$A$192&gt;35,EJ47+EI48-ER47,IF(A48&lt;'Données projet'!$A$192,$EG$205^A48,IF(A48='Données projet'!$A$192,'Données projet'!$B$192,EJ47+EI48-ER47)))</f>
        <v>241.00000000000014</v>
      </c>
      <c r="EK48" s="17">
        <f>EJ48*VLOOKUP('Données projet'!$B$15,Paramètres!$A$1:$I$89,3,0)*VLOOKUP('Données projet'!$B$15,Paramètres!$A$1:$I$89,5,0)</f>
        <v>206.77800000000016</v>
      </c>
      <c r="EL48" s="13">
        <f t="shared" si="45"/>
        <v>51.230865296361145</v>
      </c>
      <c r="EM48" s="20">
        <f t="shared" si="19"/>
        <v>449.36544039116256</v>
      </c>
      <c r="EN48" s="59">
        <f t="shared" si="20"/>
        <v>700.99219794199666</v>
      </c>
      <c r="EO48" s="59">
        <f ca="1">AVERAGE(OFFSET($EN$3,0,0,'Données projet'!$E$15+1,1))-AVERAGE(OFFSET($H$3,0,0,'Données projet'!$E$15+1,1))</f>
        <v>569.97793593332699</v>
      </c>
      <c r="EP48" s="59">
        <f t="shared" si="46"/>
        <v>331.25104323342907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35</v>
      </c>
      <c r="ES48" s="16">
        <f>IF(ISNA(VLOOKUP(A48,'Données projet'!$A$191:$I$211,5,0)),0%,VLOOKUP(A48,'Données projet'!$A$191:$I$211,5,0)*VLOOKUP('Données projet'!$B$15,Paramètres!$A$1:$I$89,7,0))</f>
        <v>0.53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47.96379812857036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47.96379812857036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190</v>
      </c>
      <c r="FC48" s="12">
        <f>VLOOKUP(A48,'Données projet'!$A$217:$I$237,9,0)</f>
        <v>11.4</v>
      </c>
      <c r="FD48" s="12">
        <f t="array" ref="FD48">INDEX(FC:FC,MIN(IF(ISNUMBER(FC48:FC244),ROW(FC48:FC244),"")))</f>
        <v>11.4</v>
      </c>
      <c r="FE48" s="12">
        <f>IF('Données projet'!$A$218&gt;35,FE47+FD48-FM47,IF(A48&lt;'Données projet'!$A$218,$FB$205^A48,IF(A48='Données projet'!$A$218,'Données projet'!$B$218,FE47+FD48-FM47)))</f>
        <v>190.00000000000003</v>
      </c>
      <c r="FF48" s="17">
        <f>FE48*VLOOKUP('Données projet'!$B$16,Paramètres!$A$1:$I$89,3,0)*VLOOKUP('Données projet'!$B$16,Paramètres!$A$1:$I$89,5,0)</f>
        <v>154.12800000000001</v>
      </c>
      <c r="FG48" s="13">
        <f t="shared" si="47"/>
        <v>39.515201075361155</v>
      </c>
      <c r="FH48" s="20">
        <f t="shared" si="22"/>
        <v>337.26190853958735</v>
      </c>
      <c r="FI48" s="59">
        <f t="shared" si="23"/>
        <v>588.88866609042145</v>
      </c>
      <c r="FJ48" s="59">
        <f ca="1">AVERAGE(OFFSET($FI$3,0,0,'Données projet'!$E$16+1,1))-AVERAGE(OFFSET($H$3,0,0,'Données projet'!$E$16+1,1))</f>
        <v>458.72067631594132</v>
      </c>
      <c r="FK48" s="59">
        <f t="shared" si="48"/>
        <v>264.165337354597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28</v>
      </c>
      <c r="FN48" s="16">
        <f>IF(ISNA(VLOOKUP(A48,'Données projet'!$A$217:$I$237,5,0)),0%,VLOOKUP(A48,'Données projet'!$A$217:$I$237,5,0)*VLOOKUP('Données projet'!$B$16,Paramètres!$A$1:$I$89,7,0))</f>
        <v>0.43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29.433153376461973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29.433153376461973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6">
        <f t="shared" si="1"/>
        <v>183.33333333333334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</v>
      </c>
      <c r="N49" s="13">
        <f>IF('Données projet'!$A$36&gt;35,N48+M49-V48,IF(A49&lt;'Données projet'!$A$36,$K$205^A49,IF(A49='Données projet'!$A$36,'Données projet'!$B$36,N48+M49-V48)))</f>
        <v>187.00000000000003</v>
      </c>
      <c r="O49" s="13">
        <f>N49*VLOOKUP('Données projet'!$B$9,Paramètres!$A$1:$I$89,3,0)*VLOOKUP('Données projet'!$B$9,Paramètres!$A$1:$I$89,5,0)</f>
        <v>189.61800000000005</v>
      </c>
      <c r="P49" s="13">
        <f t="shared" si="33"/>
        <v>47.4554881852685</v>
      </c>
      <c r="Q49" s="20">
        <f t="shared" si="53"/>
        <v>412.90299192267599</v>
      </c>
      <c r="R49" s="59">
        <f t="shared" si="0"/>
        <v>665.25326532140161</v>
      </c>
      <c r="S49" s="59">
        <f ca="1">AVERAGE(OFFSET($R$3,0,0,'Données projet'!$E$9+1,1))-AVERAGE(OFFSET($H$3,0,0,'Données projet'!$E$9+1,1))</f>
        <v>520.95202773768222</v>
      </c>
      <c r="T49" s="59">
        <f t="shared" si="34"/>
        <v>325.72635759450861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36.069983989000562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36.069983989000562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220.20000000000002</v>
      </c>
      <c r="AJ49" s="13">
        <f>AI49*VLOOKUP('Données projet'!$B$10,Paramètres!$A$1:$I$89,3,0)*VLOOKUP('Données projet'!$B$10,Paramètres!$A$1:$I$89,5,0)</f>
        <v>209.54232000000002</v>
      </c>
      <c r="AK49" s="13">
        <f t="shared" si="35"/>
        <v>51.835558406813547</v>
      </c>
      <c r="AL49" s="20">
        <f t="shared" si="4"/>
        <v>455.23313822520032</v>
      </c>
      <c r="AM49" s="59">
        <f t="shared" si="5"/>
        <v>707.58341162392594</v>
      </c>
      <c r="AN49" s="59">
        <f ca="1">AVERAGE(OFFSET($AM$3,0,0,'Données projet'!$E$10+1,1))-AVERAGE(OFFSET($H$3,0,0,'Données projet'!$E$10+1,1))</f>
        <v>480.2304577348516</v>
      </c>
      <c r="AO49" s="59">
        <f t="shared" si="36"/>
        <v>488.3750281502389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35.904372492271882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35.904372492271882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7.2</v>
      </c>
      <c r="BD49" s="12">
        <f>IF('Données projet'!$A$88&gt;35,BD48+BC49-BL48,IF(A49&lt;'Données projet'!$A$88,$BA$205^A49,IF(A49='Données projet'!$A$88,'Données projet'!$B$88,BD48+BC49-BL48)))</f>
        <v>190.19999999999993</v>
      </c>
      <c r="BE49" s="13">
        <f>BD49*VLOOKUP('Données projet'!$B$11,Paramètres!$A$1:$I$89,3,0)*VLOOKUP('Données projet'!$B$11,Paramètres!$A$1:$I$89,5,0)</f>
        <v>183.96143999999995</v>
      </c>
      <c r="BF49" s="13">
        <f t="shared" si="37"/>
        <v>46.202413833061925</v>
      </c>
      <c r="BG49" s="20">
        <f t="shared" si="7"/>
        <v>400.86871209258271</v>
      </c>
      <c r="BH49" s="59">
        <f t="shared" si="8"/>
        <v>653.21898549130833</v>
      </c>
      <c r="BI49" s="59">
        <f ca="1">AVERAGE(OFFSET($BH$3,0,0,'Données projet'!$E$11+1,1))-AVERAGE(OFFSET($H$3,0,0,'Données projet'!$E$11+1,1))</f>
        <v>379.62749807313804</v>
      </c>
      <c r="BJ49" s="59">
        <f t="shared" si="38"/>
        <v>365.4172319777357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31.700745005862029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31.700745005862029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209.87927999999994</v>
      </c>
      <c r="CA49" s="13">
        <f t="shared" si="39"/>
        <v>51.909204458241767</v>
      </c>
      <c r="CB49" s="20">
        <f t="shared" si="10"/>
        <v>455.94827709810426</v>
      </c>
      <c r="CC49" s="59">
        <f t="shared" si="11"/>
        <v>708.29855049682988</v>
      </c>
      <c r="CD49" s="59">
        <f ca="1">AVERAGE(OFFSET($CC$3,0,0,'Données projet'!$E$12+1,1))-AVERAGE(OFFSET($H$3,0,0,'Données projet'!$E$12+1,1))</f>
        <v>429.30603040255431</v>
      </c>
      <c r="CE49" s="59">
        <f t="shared" si="40"/>
        <v>412.18613903804726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44.184216353312266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44.184216353312266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187.00000000000003</v>
      </c>
      <c r="CU49" s="17">
        <f>CT49*VLOOKUP('Données projet'!$B$13,Paramètres!$A$1:$I$89,3,0)*VLOOKUP('Données projet'!$B$13,Paramètres!$A$1:$I$89,5,0)</f>
        <v>169.19760000000002</v>
      </c>
      <c r="CV49" s="13">
        <f t="shared" si="41"/>
        <v>42.910263223432885</v>
      </c>
      <c r="CW49" s="20">
        <f t="shared" si="13"/>
        <v>369.42119511414558</v>
      </c>
      <c r="CX49" s="59">
        <f t="shared" si="14"/>
        <v>621.77146851287125</v>
      </c>
      <c r="CY49" s="59">
        <f ca="1">AVERAGE(OFFSET($CX$3,0,0,'Données projet'!$E$13+1,1))-AVERAGE(OFFSET($H$3,0,0,'Données projet'!$E$13+1,1))</f>
        <v>472.96224519385396</v>
      </c>
      <c r="CZ49" s="59">
        <f t="shared" si="42"/>
        <v>297.32483725004136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32.185524174800491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32.185524174800491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</v>
      </c>
      <c r="DO49" s="12">
        <f>IF('Données projet'!$A$166&gt;35,DO48+DN49-DW48,IF(A49&lt;'Données projet'!$A$166,$DL$205^A49,IF(A49='Données projet'!$A$166,'Données projet'!$B$166,DO48+DN49-DW48)))</f>
        <v>238.2000000000001</v>
      </c>
      <c r="DP49" s="17">
        <f>DO49*VLOOKUP('Données projet'!$B$14,Paramètres!$A$1:$I$89,3,0)*VLOOKUP('Données projet'!$B$14,Paramètres!$A$1:$I$89,5,0)</f>
        <v>185.79600000000008</v>
      </c>
      <c r="DQ49" s="13">
        <f t="shared" si="43"/>
        <v>46.60930127448345</v>
      </c>
      <c r="DR49" s="20">
        <f t="shared" si="16"/>
        <v>404.7725663863921</v>
      </c>
      <c r="DS49" s="59">
        <f t="shared" si="17"/>
        <v>657.12283978511778</v>
      </c>
      <c r="DT49" s="59">
        <f ca="1">AVERAGE(OFFSET($DS$3,0,0,'Données projet'!$E$14+1,1))-AVERAGE(OFFSET($H$3,0,0,'Données projet'!$E$14+1,1))</f>
        <v>381.55743422692029</v>
      </c>
      <c r="DU49" s="59">
        <f t="shared" si="44"/>
        <v>360.34132229290537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32.269306635815916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32.269306635815916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13.6</v>
      </c>
      <c r="EJ49" s="12">
        <f>IF('Données projet'!$A$192&gt;35,EJ48+EI49-ER48,IF(A49&lt;'Données projet'!$A$192,$EG$205^A49,IF(A49='Données projet'!$A$192,'Données projet'!$B$192,EJ48+EI49-ER48)))</f>
        <v>219.60000000000014</v>
      </c>
      <c r="EK49" s="17">
        <f>EJ49*VLOOKUP('Données projet'!$B$15,Paramètres!$A$1:$I$89,3,0)*VLOOKUP('Données projet'!$B$15,Paramètres!$A$1:$I$89,5,0)</f>
        <v>188.41680000000014</v>
      </c>
      <c r="EL49" s="13">
        <f t="shared" si="45"/>
        <v>47.189759534268717</v>
      </c>
      <c r="EM49" s="20">
        <f t="shared" si="19"/>
        <v>410.34809118885158</v>
      </c>
      <c r="EN49" s="59">
        <f t="shared" si="20"/>
        <v>662.6983645875772</v>
      </c>
      <c r="EO49" s="59">
        <f ca="1">AVERAGE(OFFSET($EN$3,0,0,'Données projet'!$E$15+1,1))-AVERAGE(OFFSET($H$3,0,0,'Données projet'!$E$15+1,1))</f>
        <v>569.97793593332699</v>
      </c>
      <c r="EP49" s="59">
        <f t="shared" si="46"/>
        <v>331.25104323342907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47.02325730229726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47.02325730229726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11</v>
      </c>
      <c r="FE49" s="12">
        <f>IF('Données projet'!$A$218&gt;35,FE48+FD49-FM48,IF(A49&lt;'Données projet'!$A$218,$FB$205^A49,IF(A49='Données projet'!$A$218,'Données projet'!$B$218,FE48+FD49-FM48)))</f>
        <v>173.00000000000003</v>
      </c>
      <c r="FF49" s="17">
        <f>FE49*VLOOKUP('Données projet'!$B$16,Paramètres!$A$1:$I$89,3,0)*VLOOKUP('Données projet'!$B$16,Paramètres!$A$1:$I$89,5,0)</f>
        <v>140.33760000000004</v>
      </c>
      <c r="FG49" s="13">
        <f t="shared" si="47"/>
        <v>36.374334069789008</v>
      </c>
      <c r="FH49" s="20">
        <f t="shared" si="22"/>
        <v>307.77328517154922</v>
      </c>
      <c r="FI49" s="59">
        <f t="shared" si="23"/>
        <v>560.12355857027489</v>
      </c>
      <c r="FJ49" s="59">
        <f ca="1">AVERAGE(OFFSET($FI$3,0,0,'Données projet'!$E$16+1,1))-AVERAGE(OFFSET($H$3,0,0,'Données projet'!$E$16+1,1))</f>
        <v>458.72067631594132</v>
      </c>
      <c r="FK49" s="59">
        <f t="shared" si="48"/>
        <v>264.165337354597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28.855987191200455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28.855987191200455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6">
        <f t="shared" si="1"/>
        <v>183.33333333333334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</v>
      </c>
      <c r="N50" s="13">
        <f>IF('Données projet'!$A$36&gt;35,N49+M50-V49,IF(A50&lt;'Données projet'!$A$36,$K$205^A50,IF(A50='Données projet'!$A$36,'Données projet'!$B$36,N49+M50-V49)))</f>
        <v>198.00000000000003</v>
      </c>
      <c r="O50" s="13">
        <f>N50*VLOOKUP('Données projet'!$B$9,Paramètres!$A$1:$I$89,3,0)*VLOOKUP('Données projet'!$B$9,Paramètres!$A$1:$I$89,5,0)</f>
        <v>200.77200000000002</v>
      </c>
      <c r="P50" s="13">
        <f t="shared" si="33"/>
        <v>49.913791898945412</v>
      </c>
      <c r="Q50" s="20">
        <f t="shared" si="53"/>
        <v>436.61108755732994</v>
      </c>
      <c r="R50" s="59">
        <f t="shared" si="0"/>
        <v>689.67232542152533</v>
      </c>
      <c r="S50" s="59">
        <f ca="1">AVERAGE(OFFSET($R$3,0,0,'Données projet'!$E$9+1,1))-AVERAGE(OFFSET($H$3,0,0,'Données projet'!$E$9+1,1))</f>
        <v>520.95202773768222</v>
      </c>
      <c r="T50" s="59">
        <f t="shared" si="34"/>
        <v>325.72635759450861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35.362673603494123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35.362673603494123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227.4</v>
      </c>
      <c r="AJ50" s="13">
        <f>AI50*VLOOKUP('Données projet'!$B$10,Paramètres!$A$1:$I$89,3,0)*VLOOKUP('Données projet'!$B$10,Paramètres!$A$1:$I$89,5,0)</f>
        <v>216.39384000000001</v>
      </c>
      <c r="AK50" s="13">
        <f t="shared" si="35"/>
        <v>53.330352339128915</v>
      </c>
      <c r="AL50" s="20">
        <f t="shared" si="4"/>
        <v>469.76963499064959</v>
      </c>
      <c r="AM50" s="59">
        <f t="shared" si="5"/>
        <v>722.83087285484498</v>
      </c>
      <c r="AN50" s="59">
        <f ca="1">AVERAGE(OFFSET($AM$3,0,0,'Données projet'!$E$10+1,1))-AVERAGE(OFFSET($H$3,0,0,'Données projet'!$E$10+1,1))</f>
        <v>480.2304577348516</v>
      </c>
      <c r="AO50" s="59">
        <f t="shared" si="36"/>
        <v>488.3750281502389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35.200309647203255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35.200309647203255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7.2</v>
      </c>
      <c r="BD50" s="12">
        <f>IF('Données projet'!$A$88&gt;35,BD49+BC50-BL49,IF(A50&lt;'Données projet'!$A$88,$BA$205^A50,IF(A50='Données projet'!$A$88,'Données projet'!$B$88,BD49+BC50-BL49)))</f>
        <v>197.39999999999992</v>
      </c>
      <c r="BE50" s="13">
        <f>BD50*VLOOKUP('Données projet'!$B$11,Paramètres!$A$1:$I$89,3,0)*VLOOKUP('Données projet'!$B$11,Paramètres!$A$1:$I$89,5,0)</f>
        <v>190.92527999999993</v>
      </c>
      <c r="BF50" s="13">
        <f t="shared" si="37"/>
        <v>47.74446124692539</v>
      </c>
      <c r="BG50" s="20">
        <f t="shared" si="7"/>
        <v>415.68313267172829</v>
      </c>
      <c r="BH50" s="59">
        <f t="shared" si="8"/>
        <v>668.74437053592374</v>
      </c>
      <c r="BI50" s="59">
        <f ca="1">AVERAGE(OFFSET($BH$3,0,0,'Données projet'!$E$11+1,1))-AVERAGE(OFFSET($H$3,0,0,'Données projet'!$E$11+1,1))</f>
        <v>379.62749807313804</v>
      </c>
      <c r="BJ50" s="59">
        <f t="shared" si="38"/>
        <v>365.4172319777357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31.079112731842301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31.079112731842301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217.67615999999992</v>
      </c>
      <c r="CA50" s="13">
        <f t="shared" si="39"/>
        <v>53.609498850196708</v>
      </c>
      <c r="CB50" s="20">
        <f t="shared" si="10"/>
        <v>472.48918916409235</v>
      </c>
      <c r="CC50" s="59">
        <f t="shared" si="11"/>
        <v>725.55042702828769</v>
      </c>
      <c r="CD50" s="59">
        <f ca="1">AVERAGE(OFFSET($CC$3,0,0,'Données projet'!$E$12+1,1))-AVERAGE(OFFSET($H$3,0,0,'Données projet'!$E$12+1,1))</f>
        <v>429.30603040255431</v>
      </c>
      <c r="CE50" s="59">
        <f t="shared" si="40"/>
        <v>412.18613903804726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43.317790820334722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43.317790820334722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198.00000000000003</v>
      </c>
      <c r="CU50" s="17">
        <f>CT50*VLOOKUP('Données projet'!$B$13,Paramètres!$A$1:$I$89,3,0)*VLOOKUP('Données projet'!$B$13,Paramètres!$A$1:$I$89,5,0)</f>
        <v>179.15040000000002</v>
      </c>
      <c r="CV50" s="13">
        <f t="shared" si="41"/>
        <v>45.133113803437304</v>
      </c>
      <c r="CW50" s="20">
        <f t="shared" si="13"/>
        <v>390.62711987431999</v>
      </c>
      <c r="CX50" s="59">
        <f t="shared" si="14"/>
        <v>643.68835773851538</v>
      </c>
      <c r="CY50" s="59">
        <f ca="1">AVERAGE(OFFSET($CX$3,0,0,'Données projet'!$E$13+1,1))-AVERAGE(OFFSET($H$3,0,0,'Données projet'!$E$13+1,1))</f>
        <v>472.96224519385396</v>
      </c>
      <c r="CZ50" s="59">
        <f t="shared" si="42"/>
        <v>297.32483725004136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31.554385676963978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31.554385676963978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</v>
      </c>
      <c r="DO50" s="12">
        <f>IF('Données projet'!$A$166&gt;35,DO49+DN50-DW49,IF(A50&lt;'Données projet'!$A$166,$DL$205^A50,IF(A50='Données projet'!$A$166,'Données projet'!$B$166,DO49+DN50-DW49)))</f>
        <v>249.40000000000009</v>
      </c>
      <c r="DP50" s="17">
        <f>DO50*VLOOKUP('Données projet'!$B$14,Paramètres!$A$1:$I$89,3,0)*VLOOKUP('Données projet'!$B$14,Paramètres!$A$1:$I$89,5,0)</f>
        <v>194.53200000000007</v>
      </c>
      <c r="DQ50" s="13">
        <f t="shared" si="43"/>
        <v>48.540534952652621</v>
      </c>
      <c r="DR50" s="20">
        <f t="shared" si="16"/>
        <v>423.35133170920341</v>
      </c>
      <c r="DS50" s="59">
        <f t="shared" si="17"/>
        <v>676.41256957339874</v>
      </c>
      <c r="DT50" s="59">
        <f ca="1">AVERAGE(OFFSET($DS$3,0,0,'Données projet'!$E$14+1,1))-AVERAGE(OFFSET($H$3,0,0,'Données projet'!$E$14+1,1))</f>
        <v>381.55743422692029</v>
      </c>
      <c r="DU50" s="59">
        <f t="shared" si="44"/>
        <v>360.34132229290537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31.636525215021145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31.636525215021145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13.6</v>
      </c>
      <c r="EJ50" s="12">
        <f>IF('Données projet'!$A$192&gt;35,EJ49+EI50-ER49,IF(A50&lt;'Données projet'!$A$192,$EG$205^A50,IF(A50='Données projet'!$A$192,'Données projet'!$B$192,EJ49+EI50-ER49)))</f>
        <v>233.20000000000013</v>
      </c>
      <c r="EK50" s="17">
        <f>EJ50*VLOOKUP('Données projet'!$B$15,Paramètres!$A$1:$I$89,3,0)*VLOOKUP('Données projet'!$B$15,Paramètres!$A$1:$I$89,5,0)</f>
        <v>200.08560000000011</v>
      </c>
      <c r="EL50" s="13">
        <f t="shared" si="45"/>
        <v>49.762979545996977</v>
      </c>
      <c r="EM50" s="20">
        <f t="shared" si="19"/>
        <v>435.15294270927825</v>
      </c>
      <c r="EN50" s="59">
        <f t="shared" si="20"/>
        <v>688.21418057347364</v>
      </c>
      <c r="EO50" s="59">
        <f ca="1">AVERAGE(OFFSET($EN$3,0,0,'Données projet'!$E$15+1,1))-AVERAGE(OFFSET($H$3,0,0,'Données projet'!$E$15+1,1))</f>
        <v>569.97793593332699</v>
      </c>
      <c r="EP50" s="59">
        <f t="shared" si="46"/>
        <v>331.25104323342907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46.10115990795412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46.10115990795412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11</v>
      </c>
      <c r="FE50" s="12">
        <f>IF('Données projet'!$A$218&gt;35,FE49+FD50-FM49,IF(A50&lt;'Données projet'!$A$218,$FB$205^A50,IF(A50='Données projet'!$A$218,'Données projet'!$B$218,FE49+FD50-FM49)))</f>
        <v>184.00000000000003</v>
      </c>
      <c r="FF50" s="17">
        <f>FE50*VLOOKUP('Données projet'!$B$16,Paramètres!$A$1:$I$89,3,0)*VLOOKUP('Données projet'!$B$16,Paramètres!$A$1:$I$89,5,0)</f>
        <v>149.26080000000005</v>
      </c>
      <c r="FG50" s="13">
        <f t="shared" si="47"/>
        <v>38.410551499792909</v>
      </c>
      <c r="FH50" s="20">
        <f t="shared" si="22"/>
        <v>326.86093719547273</v>
      </c>
      <c r="FI50" s="59">
        <f t="shared" si="23"/>
        <v>579.92217505966812</v>
      </c>
      <c r="FJ50" s="59">
        <f ca="1">AVERAGE(OFFSET($FI$3,0,0,'Données projet'!$E$16+1,1))-AVERAGE(OFFSET($H$3,0,0,'Données projet'!$E$16+1,1))</f>
        <v>458.72067631594132</v>
      </c>
      <c r="FK50" s="59">
        <f t="shared" si="48"/>
        <v>264.165337354597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28.290138882795304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28.290138882795304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6">
        <f t="shared" si="1"/>
        <v>183.33333333333334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</v>
      </c>
      <c r="N51" s="13">
        <f>IF('Données projet'!$A$36&gt;35,N50+M51-V50,IF(A51&lt;'Données projet'!$A$36,$K$205^A51,IF(A51='Données projet'!$A$36,'Données projet'!$B$36,N50+M51-V50)))</f>
        <v>209.00000000000003</v>
      </c>
      <c r="O51" s="13">
        <f>N51*VLOOKUP('Données projet'!$B$9,Paramètres!$A$1:$I$89,3,0)*VLOOKUP('Données projet'!$B$9,Paramètres!$A$1:$I$89,5,0)</f>
        <v>211.92600000000004</v>
      </c>
      <c r="P51" s="13">
        <f t="shared" si="33"/>
        <v>52.356241262970165</v>
      </c>
      <c r="Q51" s="20">
        <f t="shared" si="53"/>
        <v>460.29157019967312</v>
      </c>
      <c r="R51" s="59">
        <f t="shared" si="0"/>
        <v>714.05143888534076</v>
      </c>
      <c r="S51" s="59">
        <f ca="1">AVERAGE(OFFSET($R$3,0,0,'Données projet'!$E$9+1,1))-AVERAGE(OFFSET($H$3,0,0,'Données projet'!$E$9+1,1))</f>
        <v>520.95202773768222</v>
      </c>
      <c r="T51" s="59">
        <f t="shared" si="34"/>
        <v>325.72635759450861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34.669233143230727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34.669233143230727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234.6</v>
      </c>
      <c r="AJ51" s="13">
        <f>AI51*VLOOKUP('Données projet'!$B$10,Paramètres!$A$1:$I$89,3,0)*VLOOKUP('Données projet'!$B$10,Paramètres!$A$1:$I$89,5,0)</f>
        <v>223.24536000000001</v>
      </c>
      <c r="AK51" s="13">
        <f t="shared" si="35"/>
        <v>54.81964639459116</v>
      </c>
      <c r="AL51" s="20">
        <f t="shared" si="4"/>
        <v>484.29655280391285</v>
      </c>
      <c r="AM51" s="59">
        <f t="shared" si="5"/>
        <v>738.05642148958054</v>
      </c>
      <c r="AN51" s="59">
        <f ca="1">AVERAGE(OFFSET($AM$3,0,0,'Données projet'!$E$10+1,1))-AVERAGE(OFFSET($H$3,0,0,'Données projet'!$E$10+1,1))</f>
        <v>480.2304577348516</v>
      </c>
      <c r="AO51" s="59">
        <f t="shared" si="36"/>
        <v>488.3750281502389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34.510053045090494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34.510053045090494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7.2</v>
      </c>
      <c r="BD51" s="12">
        <f>IF('Données projet'!$A$88&gt;35,BD50+BC51-BL50,IF(A51&lt;'Données projet'!$A$88,$BA$205^A51,IF(A51='Données projet'!$A$88,'Données projet'!$B$88,BD50+BC51-BL50)))</f>
        <v>204.59999999999991</v>
      </c>
      <c r="BE51" s="13">
        <f>BD51*VLOOKUP('Données projet'!$B$11,Paramètres!$A$1:$I$89,3,0)*VLOOKUP('Données projet'!$B$11,Paramètres!$A$1:$I$89,5,0)</f>
        <v>197.88911999999993</v>
      </c>
      <c r="BF51" s="13">
        <f t="shared" si="37"/>
        <v>49.279974103179534</v>
      </c>
      <c r="BG51" s="20">
        <f t="shared" si="7"/>
        <v>430.48617222970421</v>
      </c>
      <c r="BH51" s="59">
        <f t="shared" si="8"/>
        <v>684.24604091537185</v>
      </c>
      <c r="BI51" s="59">
        <f ca="1">AVERAGE(OFFSET($BH$3,0,0,'Données projet'!$E$11+1,1))-AVERAGE(OFFSET($H$3,0,0,'Données projet'!$E$11+1,1))</f>
        <v>379.62749807313804</v>
      </c>
      <c r="BJ51" s="59">
        <f t="shared" si="38"/>
        <v>365.4172319777357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30.46967028755785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30.46967028755785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225.47303999999994</v>
      </c>
      <c r="CA51" s="13">
        <f t="shared" si="39"/>
        <v>55.302717367103824</v>
      </c>
      <c r="CB51" s="20">
        <f t="shared" si="10"/>
        <v>489.0177774143724</v>
      </c>
      <c r="CC51" s="59">
        <f t="shared" si="11"/>
        <v>742.7776461000401</v>
      </c>
      <c r="CD51" s="59">
        <f ca="1">AVERAGE(OFFSET($CC$3,0,0,'Données projet'!$E$12+1,1))-AVERAGE(OFFSET($H$3,0,0,'Données projet'!$E$12+1,1))</f>
        <v>429.30603040255431</v>
      </c>
      <c r="CE51" s="59">
        <f t="shared" si="40"/>
        <v>412.18613903804726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42.468355363591478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42.468355363591478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209.00000000000003</v>
      </c>
      <c r="CU51" s="17">
        <f>CT51*VLOOKUP('Données projet'!$B$13,Paramètres!$A$1:$I$89,3,0)*VLOOKUP('Données projet'!$B$13,Paramètres!$A$1:$I$89,5,0)</f>
        <v>189.10320000000002</v>
      </c>
      <c r="CV51" s="13">
        <f t="shared" si="41"/>
        <v>47.34162854278712</v>
      </c>
      <c r="CW51" s="20">
        <f t="shared" si="13"/>
        <v>411.80807637868764</v>
      </c>
      <c r="CX51" s="59">
        <f t="shared" si="14"/>
        <v>665.5679450643554</v>
      </c>
      <c r="CY51" s="59">
        <f ca="1">AVERAGE(OFFSET($CX$3,0,0,'Données projet'!$E$13+1,1))-AVERAGE(OFFSET($H$3,0,0,'Données projet'!$E$13+1,1))</f>
        <v>472.96224519385396</v>
      </c>
      <c r="CZ51" s="59">
        <f t="shared" si="42"/>
        <v>297.32483725004136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30.935623420113565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30.935623420113565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</v>
      </c>
      <c r="DO51" s="12">
        <f>IF('Données projet'!$A$166&gt;35,DO50+DN51-DW50,IF(A51&lt;'Données projet'!$A$166,$DL$205^A51,IF(A51='Données projet'!$A$166,'Données projet'!$B$166,DO50+DN51-DW50)))</f>
        <v>260.60000000000008</v>
      </c>
      <c r="DP51" s="17">
        <f>DO51*VLOOKUP('Données projet'!$B$14,Paramètres!$A$1:$I$89,3,0)*VLOOKUP('Données projet'!$B$14,Paramètres!$A$1:$I$89,5,0)</f>
        <v>203.26800000000006</v>
      </c>
      <c r="DQ51" s="13">
        <f t="shared" si="43"/>
        <v>50.461696323746594</v>
      </c>
      <c r="DR51" s="20">
        <f t="shared" si="16"/>
        <v>441.9125544305254</v>
      </c>
      <c r="DS51" s="59">
        <f t="shared" si="17"/>
        <v>695.67242311619316</v>
      </c>
      <c r="DT51" s="59">
        <f ca="1">AVERAGE(OFFSET($DS$3,0,0,'Données projet'!$E$14+1,1))-AVERAGE(OFFSET($H$3,0,0,'Données projet'!$E$14+1,1))</f>
        <v>381.55743422692029</v>
      </c>
      <c r="DU51" s="59">
        <f t="shared" si="44"/>
        <v>360.34132229290537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31.016152251929601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31.016152251929601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13.6</v>
      </c>
      <c r="EJ51" s="12">
        <f>IF('Données projet'!$A$192&gt;35,EJ50+EI51-ER50,IF(A51&lt;'Données projet'!$A$192,$EG$205^A51,IF(A51='Données projet'!$A$192,'Données projet'!$B$192,EJ50+EI51-ER50)))</f>
        <v>246.80000000000013</v>
      </c>
      <c r="EK51" s="17">
        <f>EJ51*VLOOKUP('Données projet'!$B$15,Paramètres!$A$1:$I$89,3,0)*VLOOKUP('Données projet'!$B$15,Paramètres!$A$1:$I$89,5,0)</f>
        <v>211.75440000000012</v>
      </c>
      <c r="EL51" s="13">
        <f t="shared" si="45"/>
        <v>52.318780408268793</v>
      </c>
      <c r="EM51" s="20">
        <f t="shared" si="19"/>
        <v>459.92745587773499</v>
      </c>
      <c r="EN51" s="59">
        <f t="shared" si="20"/>
        <v>713.68732456340263</v>
      </c>
      <c r="EO51" s="59">
        <f ca="1">AVERAGE(OFFSET($EN$3,0,0,'Données projet'!$E$15+1,1))-AVERAGE(OFFSET($H$3,0,0,'Données projet'!$E$15+1,1))</f>
        <v>569.97793593332699</v>
      </c>
      <c r="EP51" s="59">
        <f t="shared" si="46"/>
        <v>331.25104323342907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45.197144281090168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45.197144281090168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11</v>
      </c>
      <c r="FE51" s="12">
        <f>IF('Données projet'!$A$218&gt;35,FE50+FD51-FM50,IF(A51&lt;'Données projet'!$A$218,$FB$205^A51,IF(A51='Données projet'!$A$218,'Données projet'!$B$218,FE50+FD51-FM50)))</f>
        <v>195.00000000000003</v>
      </c>
      <c r="FF51" s="17">
        <f>FE51*VLOOKUP('Données projet'!$B$16,Paramètres!$A$1:$I$89,3,0)*VLOOKUP('Données projet'!$B$16,Paramètres!$A$1:$I$89,5,0)</f>
        <v>158.18400000000003</v>
      </c>
      <c r="FG51" s="13">
        <f t="shared" si="47"/>
        <v>40.432639815875881</v>
      </c>
      <c r="FH51" s="20">
        <f t="shared" si="22"/>
        <v>345.92398101265053</v>
      </c>
      <c r="FI51" s="59">
        <f t="shared" si="23"/>
        <v>599.68384969831823</v>
      </c>
      <c r="FJ51" s="59">
        <f ca="1">AVERAGE(OFFSET($FI$3,0,0,'Données projet'!$E$16+1,1))-AVERAGE(OFFSET($H$3,0,0,'Données projet'!$E$16+1,1))</f>
        <v>458.72067631594132</v>
      </c>
      <c r="FK51" s="59">
        <f t="shared" si="48"/>
        <v>264.165337354597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27.73538651458459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27.73538651458459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6">
        <f t="shared" si="1"/>
        <v>183.33333333333334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</v>
      </c>
      <c r="N52" s="13">
        <f>IF('Données projet'!$A$36&gt;35,N51+M52-V51,IF(A52&lt;'Données projet'!$A$36,$K$205^A52,IF(A52='Données projet'!$A$36,'Données projet'!$B$36,N51+M52-V51)))</f>
        <v>220.00000000000003</v>
      </c>
      <c r="O52" s="13">
        <f>N52*VLOOKUP('Données projet'!$B$9,Paramètres!$A$1:$I$89,3,0)*VLOOKUP('Données projet'!$B$9,Paramètres!$A$1:$I$89,5,0)</f>
        <v>223.08000000000004</v>
      </c>
      <c r="P52" s="13">
        <f t="shared" si="33"/>
        <v>54.783765878062667</v>
      </c>
      <c r="Q52" s="20">
        <f t="shared" si="53"/>
        <v>483.94605890429256</v>
      </c>
      <c r="R52" s="59">
        <f t="shared" si="0"/>
        <v>738.39243872858447</v>
      </c>
      <c r="S52" s="59">
        <f ca="1">AVERAGE(OFFSET($R$3,0,0,'Données projet'!$E$9+1,1))-AVERAGE(OFFSET($H$3,0,0,'Données projet'!$E$9+1,1))</f>
        <v>520.95202773768222</v>
      </c>
      <c r="T52" s="59">
        <f t="shared" si="34"/>
        <v>325.72635759450861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33.98939062743618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33.98939062743618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241.79999999999998</v>
      </c>
      <c r="AJ52" s="13">
        <f>AI52*VLOOKUP('Données projet'!$B$10,Paramètres!$A$1:$I$89,3,0)*VLOOKUP('Données projet'!$B$10,Paramètres!$A$1:$I$89,5,0)</f>
        <v>230.09688</v>
      </c>
      <c r="AK52" s="13">
        <f t="shared" si="35"/>
        <v>56.303628738745964</v>
      </c>
      <c r="AL52" s="20">
        <f t="shared" si="4"/>
        <v>498.81421938664909</v>
      </c>
      <c r="AM52" s="59">
        <f t="shared" si="5"/>
        <v>753.26059921094111</v>
      </c>
      <c r="AN52" s="59">
        <f ca="1">AVERAGE(OFFSET($AM$3,0,0,'Données projet'!$E$10+1,1))-AVERAGE(OFFSET($H$3,0,0,'Données projet'!$E$10+1,1))</f>
        <v>480.2304577348516</v>
      </c>
      <c r="AO52" s="59">
        <f t="shared" si="36"/>
        <v>488.3750281502389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33.833331953930205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33.833331953930205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7.2</v>
      </c>
      <c r="BD52" s="12">
        <f>IF('Données projet'!$A$88&gt;35,BD51+BC52-BL51,IF(A52&lt;'Données projet'!$A$88,$BA$205^A52,IF(A52='Données projet'!$A$88,'Données projet'!$B$88,BD51+BC52-BL51)))</f>
        <v>211.7999999999999</v>
      </c>
      <c r="BE52" s="13">
        <f>BD52*VLOOKUP('Données projet'!$B$11,Paramètres!$A$1:$I$89,3,0)*VLOOKUP('Données projet'!$B$11,Paramètres!$A$1:$I$89,5,0)</f>
        <v>204.85295999999991</v>
      </c>
      <c r="BF52" s="13">
        <f t="shared" si="37"/>
        <v>50.809208706178609</v>
      </c>
      <c r="BG52" s="20">
        <f t="shared" si="7"/>
        <v>445.27827716326095</v>
      </c>
      <c r="BH52" s="59">
        <f t="shared" si="8"/>
        <v>699.72465698755286</v>
      </c>
      <c r="BI52" s="59">
        <f ca="1">AVERAGE(OFFSET($BH$3,0,0,'Données projet'!$E$11+1,1))-AVERAGE(OFFSET($H$3,0,0,'Données projet'!$E$11+1,1))</f>
        <v>379.62749807313804</v>
      </c>
      <c r="BJ52" s="59">
        <f t="shared" si="38"/>
        <v>365.4172319777357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29.872178637882634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29.872178637882634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233.26991999999993</v>
      </c>
      <c r="CA52" s="13">
        <f t="shared" si="39"/>
        <v>56.989132736134763</v>
      </c>
      <c r="CB52" s="20">
        <f t="shared" si="10"/>
        <v>505.53451684876785</v>
      </c>
      <c r="CC52" s="59">
        <f t="shared" si="11"/>
        <v>759.98089667305976</v>
      </c>
      <c r="CD52" s="59">
        <f ca="1">AVERAGE(OFFSET($CC$3,0,0,'Données projet'!$E$12+1,1))-AVERAGE(OFFSET($H$3,0,0,'Données projet'!$E$12+1,1))</f>
        <v>429.30603040255431</v>
      </c>
      <c r="CE52" s="59">
        <f t="shared" si="40"/>
        <v>412.18613903804726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41.635576818050495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41.635576818050495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220.00000000000003</v>
      </c>
      <c r="CU52" s="17">
        <f>CT52*VLOOKUP('Données projet'!$B$13,Paramètres!$A$1:$I$89,3,0)*VLOOKUP('Données projet'!$B$13,Paramètres!$A$1:$I$89,5,0)</f>
        <v>199.05600000000001</v>
      </c>
      <c r="CV52" s="13">
        <f t="shared" si="41"/>
        <v>49.536648006253934</v>
      </c>
      <c r="CW52" s="20">
        <f t="shared" si="13"/>
        <v>432.96552861089231</v>
      </c>
      <c r="CX52" s="59">
        <f t="shared" si="14"/>
        <v>687.41190843518427</v>
      </c>
      <c r="CY52" s="59">
        <f ca="1">AVERAGE(OFFSET($CX$3,0,0,'Données projet'!$E$13+1,1))-AVERAGE(OFFSET($H$3,0,0,'Données projet'!$E$13+1,1))</f>
        <v>472.96224519385396</v>
      </c>
      <c r="CZ52" s="59">
        <f t="shared" si="42"/>
        <v>297.32483725004136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30.328994713712277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30.328994713712277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</v>
      </c>
      <c r="DO52" s="12">
        <f>IF('Données projet'!$A$166&gt;35,DO51+DN52-DW51,IF(A52&lt;'Données projet'!$A$166,$DL$205^A52,IF(A52='Données projet'!$A$166,'Données projet'!$B$166,DO51+DN52-DW51)))</f>
        <v>271.80000000000007</v>
      </c>
      <c r="DP52" s="17">
        <f>DO52*VLOOKUP('Données projet'!$B$14,Paramètres!$A$1:$I$89,3,0)*VLOOKUP('Données projet'!$B$14,Paramètres!$A$1:$I$89,5,0)</f>
        <v>212.00400000000005</v>
      </c>
      <c r="DQ52" s="13">
        <f t="shared" si="43"/>
        <v>52.373267756879777</v>
      </c>
      <c r="DR52" s="20">
        <f t="shared" si="16"/>
        <v>460.45707467656558</v>
      </c>
      <c r="DS52" s="59">
        <f t="shared" si="17"/>
        <v>714.90345450085761</v>
      </c>
      <c r="DT52" s="59">
        <f ca="1">AVERAGE(OFFSET($DS$3,0,0,'Données projet'!$E$14+1,1))-AVERAGE(OFFSET($H$3,0,0,'Données projet'!$E$14+1,1))</f>
        <v>381.55743422692029</v>
      </c>
      <c r="DU52" s="59">
        <f t="shared" si="44"/>
        <v>360.34132229290537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30.40794442425414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30.40794442425414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13.6</v>
      </c>
      <c r="EJ52" s="12">
        <f>IF('Données projet'!$A$192&gt;35,EJ51+EI52-ER51,IF(A52&lt;'Données projet'!$A$192,$EG$205^A52,IF(A52='Données projet'!$A$192,'Données projet'!$B$192,EJ51+EI52-ER51)))</f>
        <v>260.40000000000015</v>
      </c>
      <c r="EK52" s="17">
        <f>EJ52*VLOOKUP('Données projet'!$B$15,Paramètres!$A$1:$I$89,3,0)*VLOOKUP('Données projet'!$B$15,Paramètres!$A$1:$I$89,5,0)</f>
        <v>223.42320000000015</v>
      </c>
      <c r="EL52" s="13">
        <f t="shared" si="45"/>
        <v>54.858231422257631</v>
      </c>
      <c r="EM52" s="20">
        <f t="shared" si="19"/>
        <v>484.67349306043229</v>
      </c>
      <c r="EN52" s="59">
        <f t="shared" si="20"/>
        <v>739.11987288472426</v>
      </c>
      <c r="EO52" s="59">
        <f ca="1">AVERAGE(OFFSET($EN$3,0,0,'Données projet'!$E$15+1,1))-AVERAGE(OFFSET($H$3,0,0,'Données projet'!$E$15+1,1))</f>
        <v>569.97793593332699</v>
      </c>
      <c r="EP52" s="59">
        <f t="shared" si="46"/>
        <v>331.25104323342907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44.310855849273935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44.310855849273935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</v>
      </c>
      <c r="FE52" s="12">
        <f>IF('Données projet'!$A$218&gt;35,FE51+FD52-FM51,IF(A52&lt;'Données projet'!$A$218,$FB$205^A52,IF(A52='Données projet'!$A$218,'Données projet'!$B$218,FE51+FD52-FM51)))</f>
        <v>206.00000000000003</v>
      </c>
      <c r="FF52" s="17">
        <f>FE52*VLOOKUP('Données projet'!$B$16,Paramètres!$A$1:$I$89,3,0)*VLOOKUP('Données projet'!$B$16,Paramètres!$A$1:$I$89,5,0)</f>
        <v>167.10720000000003</v>
      </c>
      <c r="FG52" s="13">
        <f t="shared" si="47"/>
        <v>42.44148687166966</v>
      </c>
      <c r="FH52" s="20">
        <f t="shared" si="22"/>
        <v>364.96396296815806</v>
      </c>
      <c r="FI52" s="59">
        <f t="shared" si="23"/>
        <v>619.41034279245002</v>
      </c>
      <c r="FJ52" s="59">
        <f ca="1">AVERAGE(OFFSET($FI$3,0,0,'Données projet'!$E$16+1,1))-AVERAGE(OFFSET($H$3,0,0,'Données projet'!$E$16+1,1))</f>
        <v>458.72067631594132</v>
      </c>
      <c r="FK52" s="59">
        <f t="shared" si="48"/>
        <v>264.165337354597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27.191512501948953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27.191512501948953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6">
        <f t="shared" si="1"/>
        <v>183.33333333333334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231</v>
      </c>
      <c r="L53" s="12">
        <f>VLOOKUP(A53,'Données projet'!$A$35:$I$55,9,0)</f>
        <v>11</v>
      </c>
      <c r="M53" s="12">
        <f t="array" ref="M53">INDEX(L:L,MIN(IF(ISNUMBER(L53:L249),ROW(L53:L249),"")))</f>
        <v>11</v>
      </c>
      <c r="N53" s="13">
        <f>IF('Données projet'!$A$36&gt;35,N52+M53-V52,IF(A53&lt;'Données projet'!$A$36,$K$205^A53,IF(A53='Données projet'!$A$36,'Données projet'!$B$36,N52+M53-V52)))</f>
        <v>231.00000000000003</v>
      </c>
      <c r="O53" s="13">
        <f>N53*VLOOKUP('Données projet'!$B$9,Paramètres!$A$1:$I$89,3,0)*VLOOKUP('Données projet'!$B$9,Paramètres!$A$1:$I$89,5,0)</f>
        <v>234.23400000000007</v>
      </c>
      <c r="P53" s="13">
        <f t="shared" si="33"/>
        <v>57.197197133603488</v>
      </c>
      <c r="Q53" s="20">
        <f t="shared" si="53"/>
        <v>507.57600167435953</v>
      </c>
      <c r="R53" s="59">
        <f t="shared" si="0"/>
        <v>762.69698320382963</v>
      </c>
      <c r="S53" s="59">
        <f ca="1">AVERAGE(OFFSET($R$3,0,0,'Données projet'!$E$9+1,1))-AVERAGE(OFFSET($H$3,0,0,'Données projet'!$E$9+1,1))</f>
        <v>520.95202773768222</v>
      </c>
      <c r="T53" s="59">
        <f t="shared" si="34"/>
        <v>325.72635759450861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46.819080865464173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46.819080865464173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249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248.99999999999997</v>
      </c>
      <c r="AJ53" s="13">
        <f>AI53*VLOOKUP('Données projet'!$B$10,Paramètres!$A$1:$I$89,3,0)*VLOOKUP('Données projet'!$B$10,Paramètres!$A$1:$I$89,5,0)</f>
        <v>236.94839999999999</v>
      </c>
      <c r="AK53" s="13">
        <f t="shared" si="35"/>
        <v>57.782475694292401</v>
      </c>
      <c r="AL53" s="20">
        <f t="shared" si="4"/>
        <v>513.32294183422596</v>
      </c>
      <c r="AM53" s="59">
        <f t="shared" si="5"/>
        <v>768.44392336369606</v>
      </c>
      <c r="AN53" s="59">
        <f ca="1">AVERAGE(OFFSET($AM$3,0,0,'Données projet'!$E$10+1,1))-AVERAGE(OFFSET($H$3,0,0,'Données projet'!$E$10+1,1))</f>
        <v>480.2304577348516</v>
      </c>
      <c r="AO53" s="59">
        <f t="shared" si="36"/>
        <v>488.3750281502389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30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46.74023736041832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46.74023736041832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219</v>
      </c>
      <c r="BB53" s="12">
        <f>VLOOKUP(A53,'Données projet'!$A$87:$I$107,9,0)</f>
        <v>7.2</v>
      </c>
      <c r="BC53" s="12">
        <f t="array" ref="BC53">INDEX(BB:BB,MIN(IF(ISNUMBER(BB53:BB249),ROW(BB53:BB249),"")))</f>
        <v>7.2</v>
      </c>
      <c r="BD53" s="12">
        <f>IF('Données projet'!$A$88&gt;35,BD52+BC53-BL52,IF(A53&lt;'Données projet'!$A$88,$BA$205^A53,IF(A53='Données projet'!$A$88,'Données projet'!$B$88,BD52+BC53-BL52)))</f>
        <v>218.99999999999989</v>
      </c>
      <c r="BE53" s="13">
        <f>BD53*VLOOKUP('Données projet'!$B$11,Paramètres!$A$1:$I$89,3,0)*VLOOKUP('Données projet'!$B$11,Paramètres!$A$1:$I$89,5,0)</f>
        <v>211.81679999999989</v>
      </c>
      <c r="BF53" s="13">
        <f t="shared" si="37"/>
        <v>52.332402945946782</v>
      </c>
      <c r="BG53" s="20">
        <f t="shared" si="7"/>
        <v>460.05986179752381</v>
      </c>
      <c r="BH53" s="59">
        <f t="shared" si="8"/>
        <v>715.18084332699391</v>
      </c>
      <c r="BI53" s="59">
        <f ca="1">AVERAGE(OFFSET($BH$3,0,0,'Données projet'!$E$11+1,1))-AVERAGE(OFFSET($H$3,0,0,'Données projet'!$E$11+1,1))</f>
        <v>379.62749807313804</v>
      </c>
      <c r="BJ53" s="59">
        <f t="shared" si="38"/>
        <v>365.4172319777357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17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37.102335487449636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37.102335487449636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241.06679999999997</v>
      </c>
      <c r="CA53" s="13">
        <f t="shared" si="39"/>
        <v>58.668998418543559</v>
      </c>
      <c r="CB53" s="20">
        <f t="shared" si="10"/>
        <v>522.03984891229663</v>
      </c>
      <c r="CC53" s="59">
        <f t="shared" si="11"/>
        <v>777.16083044176673</v>
      </c>
      <c r="CD53" s="59">
        <f ca="1">AVERAGE(OFFSET($CC$3,0,0,'Données projet'!$E$12+1,1))-AVERAGE(OFFSET($H$3,0,0,'Données projet'!$E$12+1,1))</f>
        <v>429.30603040255431</v>
      </c>
      <c r="CE53" s="59">
        <f t="shared" si="40"/>
        <v>412.18613903804726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50.608099715777719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50.608099715777719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231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231.00000000000003</v>
      </c>
      <c r="CU53" s="17">
        <f>CT53*VLOOKUP('Données projet'!$B$13,Paramètres!$A$1:$I$89,3,0)*VLOOKUP('Données projet'!$B$13,Paramètres!$A$1:$I$89,5,0)</f>
        <v>209.00880000000004</v>
      </c>
      <c r="CV53" s="13">
        <f t="shared" si="41"/>
        <v>51.718923953824252</v>
      </c>
      <c r="CW53" s="20">
        <f t="shared" si="13"/>
        <v>454.10078588624395</v>
      </c>
      <c r="CX53" s="59">
        <f t="shared" si="14"/>
        <v>709.22176741571411</v>
      </c>
      <c r="CY53" s="59">
        <f ca="1">AVERAGE(OFFSET($CX$3,0,0,'Données projet'!$E$13+1,1))-AVERAGE(OFFSET($H$3,0,0,'Données projet'!$E$13+1,1))</f>
        <v>472.96224519385396</v>
      </c>
      <c r="CZ53" s="59">
        <f t="shared" si="42"/>
        <v>297.32483725004136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28</v>
      </c>
      <c r="DC53" s="16">
        <f>IF(ISNA(VLOOKUP(A53,'Données projet'!$A$139:$I$159,5,0)),0%,VLOOKUP(A53,'Données projet'!$A$139:$I$159,5,0)*VLOOKUP('Données projet'!$B$13,Paramètres!$A$1:$I$89,7,0))</f>
        <v>0.43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41.777026003029555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41.777026003029555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283</v>
      </c>
      <c r="DM53" s="12">
        <f>VLOOKUP(A53,'Données projet'!$A$165:$I$185,9,0)</f>
        <v>11.2</v>
      </c>
      <c r="DN53" s="12">
        <f t="array" ref="DN53">INDEX(DM:DM,MIN(IF(ISNUMBER(DM53:DM249),ROW(DM53:DM249),"")))</f>
        <v>11.2</v>
      </c>
      <c r="DO53" s="12">
        <f>IF('Données projet'!$A$166&gt;35,DO52+DN53-DW52,IF(A53&lt;'Données projet'!$A$166,$DL$205^A53,IF(A53='Données projet'!$A$166,'Données projet'!$B$166,DO52+DN53-DW52)))</f>
        <v>283.00000000000006</v>
      </c>
      <c r="DP53" s="17">
        <f>DO53*VLOOKUP('Données projet'!$B$14,Paramètres!$A$1:$I$89,3,0)*VLOOKUP('Données projet'!$B$14,Paramètres!$A$1:$I$89,5,0)</f>
        <v>220.74000000000007</v>
      </c>
      <c r="DQ53" s="13">
        <f t="shared" si="43"/>
        <v>54.275689618029304</v>
      </c>
      <c r="DR53" s="20">
        <f t="shared" si="16"/>
        <v>478.98565941806777</v>
      </c>
      <c r="DS53" s="59">
        <f t="shared" si="17"/>
        <v>734.10664094753793</v>
      </c>
      <c r="DT53" s="59">
        <f ca="1">AVERAGE(OFFSET($DS$3,0,0,'Données projet'!$E$14+1,1))-AVERAGE(OFFSET($H$3,0,0,'Données projet'!$E$14+1,1))</f>
        <v>381.55743422692029</v>
      </c>
      <c r="DU53" s="59">
        <f t="shared" si="44"/>
        <v>360.34132229290537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35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42.788779966446555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42.788779966446555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274</v>
      </c>
      <c r="EH53" s="12">
        <f>VLOOKUP(A53,'Données projet'!$A$191:$I$211,9,0)</f>
        <v>13.6</v>
      </c>
      <c r="EI53" s="12">
        <f t="array" ref="EI53">INDEX(EH:EH,MIN(IF(ISNUMBER(EH53:EH249),ROW(EH53:EH249),"")))</f>
        <v>13.6</v>
      </c>
      <c r="EJ53" s="12">
        <f>IF('Données projet'!$A$192&gt;35,EJ52+EI53-ER52,IF(A53&lt;'Données projet'!$A$192,$EG$205^A53,IF(A53='Données projet'!$A$192,'Données projet'!$B$192,EJ52+EI53-ER52)))</f>
        <v>274.00000000000017</v>
      </c>
      <c r="EK53" s="17">
        <f>EJ53*VLOOKUP('Données projet'!$B$15,Paramètres!$A$1:$I$89,3,0)*VLOOKUP('Données projet'!$B$15,Paramètres!$A$1:$I$89,5,0)</f>
        <v>235.09200000000016</v>
      </c>
      <c r="EL53" s="13">
        <f t="shared" si="45"/>
        <v>57.38228388709345</v>
      </c>
      <c r="EM53" s="20">
        <f t="shared" si="19"/>
        <v>509.39271110335471</v>
      </c>
      <c r="EN53" s="59">
        <f t="shared" si="20"/>
        <v>764.51369263282481</v>
      </c>
      <c r="EO53" s="59">
        <f ca="1">AVERAGE(OFFSET($EN$3,0,0,'Données projet'!$E$15+1,1))-AVERAGE(OFFSET($H$3,0,0,'Données projet'!$E$15+1,1))</f>
        <v>569.97793593332699</v>
      </c>
      <c r="EP53" s="59">
        <f t="shared" si="46"/>
        <v>331.25104323342907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35</v>
      </c>
      <c r="ES53" s="16">
        <f>IF(ISNA(VLOOKUP(A53,'Données projet'!$A$191:$I$211,5,0)),0%,VLOOKUP(A53,'Données projet'!$A$191:$I$211,5,0)*VLOOKUP('Données projet'!$B$15,Paramètres!$A$1:$I$89,7,0))</f>
        <v>0.53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61.036503006631534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61.036503006631534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217</v>
      </c>
      <c r="FC53" s="12">
        <f>VLOOKUP(A53,'Données projet'!$A$217:$I$237,9,0)</f>
        <v>11</v>
      </c>
      <c r="FD53" s="12">
        <f t="array" ref="FD53">INDEX(FC:FC,MIN(IF(ISNUMBER(FC53:FC249),ROW(FC53:FC249),"")))</f>
        <v>11</v>
      </c>
      <c r="FE53" s="12">
        <f>IF('Données projet'!$A$218&gt;35,FE52+FD53-FM52,IF(A53&lt;'Données projet'!$A$218,$FB$205^A53,IF(A53='Données projet'!$A$218,'Données projet'!$B$218,FE52+FD53-FM52)))</f>
        <v>217.00000000000003</v>
      </c>
      <c r="FF53" s="17">
        <f>FE53*VLOOKUP('Données projet'!$B$16,Paramètres!$A$1:$I$89,3,0)*VLOOKUP('Données projet'!$B$16,Paramètres!$A$1:$I$89,5,0)</f>
        <v>176.03040000000004</v>
      </c>
      <c r="FG53" s="13">
        <f t="shared" si="47"/>
        <v>44.437880346232944</v>
      </c>
      <c r="FH53" s="20">
        <f t="shared" si="22"/>
        <v>383.98225493635573</v>
      </c>
      <c r="FI53" s="59">
        <f t="shared" si="23"/>
        <v>639.10323646582583</v>
      </c>
      <c r="FJ53" s="59">
        <f ca="1">AVERAGE(OFFSET($FI$3,0,0,'Données projet'!$E$16+1,1))-AVERAGE(OFFSET($H$3,0,0,'Données projet'!$E$16+1,1))</f>
        <v>458.72067631594132</v>
      </c>
      <c r="FK53" s="59">
        <f t="shared" si="48"/>
        <v>264.165337354597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28</v>
      </c>
      <c r="FN53" s="16">
        <f>IF(ISNA(VLOOKUP(A53,'Données projet'!$A$217:$I$237,5,0)),0%,VLOOKUP(A53,'Données projet'!$A$217:$I$237,5,0)*VLOOKUP('Données projet'!$B$16,Paramètres!$A$1:$I$89,7,0))</f>
        <v>0.43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37.455264692371344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37.455264692371344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6">
        <f t="shared" si="1"/>
        <v>183.33333333333334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10.199999999999999</v>
      </c>
      <c r="N54" s="13">
        <f>IF('Données projet'!$A$36&gt;35,N53+M54-V53,IF(A54&lt;'Données projet'!$A$36,$K$205^A54,IF(A54='Données projet'!$A$36,'Données projet'!$B$36,N53+M54-V53)))</f>
        <v>213.20000000000002</v>
      </c>
      <c r="O54" s="13">
        <f>N54*VLOOKUP('Données projet'!$B$9,Paramètres!$A$1:$I$89,3,0)*VLOOKUP('Données projet'!$B$9,Paramètres!$A$1:$I$89,5,0)</f>
        <v>216.18480000000002</v>
      </c>
      <c r="P54" s="13">
        <f t="shared" si="33"/>
        <v>53.284828478170375</v>
      </c>
      <c r="Q54" s="20">
        <f t="shared" si="53"/>
        <v>469.3262695994801</v>
      </c>
      <c r="R54" s="59">
        <f t="shared" si="0"/>
        <v>725.11015000272687</v>
      </c>
      <c r="S54" s="59">
        <f ca="1">AVERAGE(OFFSET($R$3,0,0,'Données projet'!$E$9+1,1))-AVERAGE(OFFSET($H$3,0,0,'Données projet'!$E$9+1,1))</f>
        <v>520.95202773768222</v>
      </c>
      <c r="T54" s="59">
        <f t="shared" si="34"/>
        <v>325.72635759450861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45.900987246511995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45.900987246511995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</v>
      </c>
      <c r="AI54" s="13">
        <f>IF('Données projet'!$A$62&gt;35,AI53+AH54-AQ53,IF(A54&lt;'Données projet'!$A$62,$AF$205^A54,IF(A54='Données projet'!$A$62,'Données projet'!$B$62,AI53+AH54-AQ53)))</f>
        <v>225.99999999999997</v>
      </c>
      <c r="AJ54" s="13">
        <f>AI54*VLOOKUP('Données projet'!$B$10,Paramètres!$A$1:$I$89,3,0)*VLOOKUP('Données projet'!$B$10,Paramètres!$A$1:$I$89,5,0)</f>
        <v>215.06159999999997</v>
      </c>
      <c r="AK54" s="13">
        <f t="shared" si="35"/>
        <v>53.040134784913143</v>
      </c>
      <c r="AL54" s="20">
        <f t="shared" si="4"/>
        <v>466.9438547503903</v>
      </c>
      <c r="AM54" s="59">
        <f t="shared" si="5"/>
        <v>722.72773515363713</v>
      </c>
      <c r="AN54" s="59">
        <f ca="1">AVERAGE(OFFSET($AM$3,0,0,'Données projet'!$E$10+1,1))-AVERAGE(OFFSET($H$3,0,0,'Données projet'!$E$10+1,1))</f>
        <v>480.2304577348516</v>
      </c>
      <c r="AO54" s="59">
        <f t="shared" si="36"/>
        <v>488.3750281502389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45.823689814510303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45.823689814510303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207.99999999999989</v>
      </c>
      <c r="BE54" s="13">
        <f>BD54*VLOOKUP('Données projet'!$B$11,Paramètres!$A$1:$I$89,3,0)*VLOOKUP('Données projet'!$B$11,Paramètres!$A$1:$I$89,5,0)</f>
        <v>201.1775999999999</v>
      </c>
      <c r="BF54" s="13">
        <f t="shared" si="37"/>
        <v>50.002880070410683</v>
      </c>
      <c r="BG54" s="20">
        <f t="shared" si="7"/>
        <v>437.4726694559651</v>
      </c>
      <c r="BH54" s="59">
        <f t="shared" si="8"/>
        <v>693.25654985921187</v>
      </c>
      <c r="BI54" s="59">
        <f ca="1">AVERAGE(OFFSET($BH$3,0,0,'Données projet'!$E$11+1,1))-AVERAGE(OFFSET($H$3,0,0,'Données projet'!$E$11+1,1))</f>
        <v>379.62749807313804</v>
      </c>
      <c r="BJ54" s="59">
        <f t="shared" si="38"/>
        <v>365.4172319777357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36.374781318730854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36.374781318730854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231.04223999999994</v>
      </c>
      <c r="CA54" s="13">
        <f t="shared" si="39"/>
        <v>56.507978852931409</v>
      </c>
      <c r="CB54" s="20">
        <f t="shared" si="10"/>
        <v>500.81663116885539</v>
      </c>
      <c r="CC54" s="59">
        <f t="shared" si="11"/>
        <v>756.60051157210228</v>
      </c>
      <c r="CD54" s="59">
        <f ca="1">AVERAGE(OFFSET($CC$3,0,0,'Données projet'!$E$12+1,1))-AVERAGE(OFFSET($H$3,0,0,'Données projet'!$E$12+1,1))</f>
        <v>429.30603040255431</v>
      </c>
      <c r="CE54" s="59">
        <f t="shared" si="40"/>
        <v>412.18613903804726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49.615705748244196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49.615705748244196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10.199999999999999</v>
      </c>
      <c r="CT54" s="12">
        <f>IF('Données projet'!$A$140&gt;35,CT53+CS54-DB53,IF(A54&lt;'Données projet'!$A$140,$CQ$205^A54,IF(A54='Données projet'!$A$140,'Données projet'!$B$140,CT53+CS54-DB53)))</f>
        <v>213.20000000000002</v>
      </c>
      <c r="CU54" s="17">
        <f>CT54*VLOOKUP('Données projet'!$B$13,Paramètres!$A$1:$I$89,3,0)*VLOOKUP('Données projet'!$B$13,Paramètres!$A$1:$I$89,5,0)</f>
        <v>192.90336000000002</v>
      </c>
      <c r="CV54" s="13">
        <f t="shared" si="41"/>
        <v>48.181276881765257</v>
      </c>
      <c r="CW54" s="20">
        <f t="shared" si="13"/>
        <v>419.88907590240791</v>
      </c>
      <c r="CX54" s="59">
        <f t="shared" si="14"/>
        <v>675.67295630565468</v>
      </c>
      <c r="CY54" s="59">
        <f ca="1">AVERAGE(OFFSET($CX$3,0,0,'Données projet'!$E$13+1,1))-AVERAGE(OFFSET($H$3,0,0,'Données projet'!$E$13+1,1))</f>
        <v>472.96224519385396</v>
      </c>
      <c r="CZ54" s="59">
        <f t="shared" si="42"/>
        <v>297.32483725004136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40.95780400457992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40.95780400457992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9.8000000000000007</v>
      </c>
      <c r="DO54" s="12">
        <f>IF('Données projet'!$A$166&gt;35,DO53+DN54-DW53,IF(A54&lt;'Données projet'!$A$166,$DL$205^A54,IF(A54='Données projet'!$A$166,'Données projet'!$B$166,DO53+DN54-DW53)))</f>
        <v>257.80000000000007</v>
      </c>
      <c r="DP54" s="17">
        <f>DO54*VLOOKUP('Données projet'!$B$14,Paramètres!$A$1:$I$89,3,0)*VLOOKUP('Données projet'!$B$14,Paramètres!$A$1:$I$89,5,0)</f>
        <v>201.08400000000006</v>
      </c>
      <c r="DQ54" s="13">
        <f t="shared" si="43"/>
        <v>49.982323118757684</v>
      </c>
      <c r="DR54" s="20">
        <f t="shared" si="16"/>
        <v>437.27384609850304</v>
      </c>
      <c r="DS54" s="59">
        <f t="shared" si="17"/>
        <v>693.05772650174981</v>
      </c>
      <c r="DT54" s="59">
        <f ca="1">AVERAGE(OFFSET($DS$3,0,0,'Données projet'!$E$14+1,1))-AVERAGE(OFFSET($H$3,0,0,'Données projet'!$E$14+1,1))</f>
        <v>381.55743422692029</v>
      </c>
      <c r="DU54" s="59">
        <f t="shared" si="44"/>
        <v>360.34132229290537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41.949718089883298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41.949718089883298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13.4</v>
      </c>
      <c r="EJ54" s="12">
        <f>IF('Données projet'!$A$192&gt;35,EJ53+EI54-ER53,IF(A54&lt;'Données projet'!$A$192,$EG$205^A54,IF(A54='Données projet'!$A$192,'Données projet'!$B$192,EJ53+EI54-ER53)))</f>
        <v>252.40000000000015</v>
      </c>
      <c r="EK54" s="17">
        <f>EJ54*VLOOKUP('Données projet'!$B$15,Paramètres!$A$1:$I$89,3,0)*VLOOKUP('Données projet'!$B$15,Paramètres!$A$1:$I$89,5,0)</f>
        <v>216.55920000000012</v>
      </c>
      <c r="EL54" s="13">
        <f t="shared" si="45"/>
        <v>53.366360125240526</v>
      </c>
      <c r="EM54" s="20">
        <f t="shared" si="19"/>
        <v>470.12035055146072</v>
      </c>
      <c r="EN54" s="59">
        <f t="shared" si="20"/>
        <v>725.9042309547076</v>
      </c>
      <c r="EO54" s="59">
        <f ca="1">AVERAGE(OFFSET($EN$3,0,0,'Données projet'!$E$15+1,1))-AVERAGE(OFFSET($H$3,0,0,'Données projet'!$E$15+1,1))</f>
        <v>569.97793593332699</v>
      </c>
      <c r="EP54" s="59">
        <f t="shared" si="46"/>
        <v>331.25104323342907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59.839614411262303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59.839614411262303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11</v>
      </c>
      <c r="FE54" s="12">
        <f>IF('Données projet'!$A$218&gt;35,FE53+FD54-FM53,IF(A54&lt;'Données projet'!$A$218,$FB$205^A54,IF(A54='Données projet'!$A$218,'Données projet'!$B$218,FE53+FD54-FM53)))</f>
        <v>200.00000000000003</v>
      </c>
      <c r="FF54" s="17">
        <f>FE54*VLOOKUP('Données projet'!$B$16,Paramètres!$A$1:$I$89,3,0)*VLOOKUP('Données projet'!$B$16,Paramètres!$A$1:$I$89,5,0)</f>
        <v>162.24000000000004</v>
      </c>
      <c r="FG54" s="13">
        <f t="shared" si="47"/>
        <v>41.347344120141088</v>
      </c>
      <c r="FH54" s="20">
        <f t="shared" si="22"/>
        <v>354.58129100924572</v>
      </c>
      <c r="FI54" s="59">
        <f t="shared" si="23"/>
        <v>610.3651714124926</v>
      </c>
      <c r="FJ54" s="59">
        <f ca="1">AVERAGE(OFFSET($FI$3,0,0,'Données projet'!$E$16+1,1))-AVERAGE(OFFSET($H$3,0,0,'Données projet'!$E$16+1,1))</f>
        <v>458.72067631594132</v>
      </c>
      <c r="FK54" s="59">
        <f t="shared" si="48"/>
        <v>264.165337354597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36.720789797209605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36.720789797209605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6">
        <f t="shared" si="1"/>
        <v>183.33333333333334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10.199999999999999</v>
      </c>
      <c r="N55" s="13">
        <f>IF('Données projet'!$A$36&gt;35,N54+M55-V54,IF(A55&lt;'Données projet'!$A$36,$K$205^A55,IF(A55='Données projet'!$A$36,'Données projet'!$B$36,N54+M55-V54)))</f>
        <v>223.4</v>
      </c>
      <c r="O55" s="13">
        <f>N55*VLOOKUP('Données projet'!$B$9,Paramètres!$A$1:$I$89,3,0)*VLOOKUP('Données projet'!$B$9,Paramètres!$A$1:$I$89,5,0)</f>
        <v>226.52760000000001</v>
      </c>
      <c r="P55" s="13">
        <f t="shared" si="33"/>
        <v>55.531204013656371</v>
      </c>
      <c r="Q55" s="20">
        <f t="shared" si="53"/>
        <v>491.25241699045142</v>
      </c>
      <c r="R55" s="59">
        <f t="shared" si="0"/>
        <v>747.68769645403472</v>
      </c>
      <c r="S55" s="59">
        <f ca="1">AVERAGE(OFFSET($R$3,0,0,'Données projet'!$E$9+1,1))-AVERAGE(OFFSET($H$3,0,0,'Données projet'!$E$9+1,1))</f>
        <v>520.95202773768222</v>
      </c>
      <c r="T55" s="59">
        <f t="shared" si="34"/>
        <v>325.72635759450861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45.000896883445655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45.000896883445655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</v>
      </c>
      <c r="AI55" s="13">
        <f>IF('Données projet'!$A$62&gt;35,AI54+AH55-AQ54,IF(A55&lt;'Données projet'!$A$62,$AF$205^A55,IF(A55='Données projet'!$A$62,'Données projet'!$B$62,AI54+AH55-AQ54)))</f>
        <v>232.99999999999997</v>
      </c>
      <c r="AJ55" s="13">
        <f>AI55*VLOOKUP('Données projet'!$B$10,Paramètres!$A$1:$I$89,3,0)*VLOOKUP('Données projet'!$B$10,Paramètres!$A$1:$I$89,5,0)</f>
        <v>221.72279999999995</v>
      </c>
      <c r="AK55" s="13">
        <f t="shared" si="35"/>
        <v>54.489157628530627</v>
      </c>
      <c r="AL55" s="20">
        <f t="shared" si="4"/>
        <v>481.0691595363574</v>
      </c>
      <c r="AM55" s="59">
        <f t="shared" si="5"/>
        <v>737.5044389999407</v>
      </c>
      <c r="AN55" s="59">
        <f ca="1">AVERAGE(OFFSET($AM$3,0,0,'Données projet'!$E$10+1,1))-AVERAGE(OFFSET($H$3,0,0,'Données projet'!$E$10+1,1))</f>
        <v>480.2304577348516</v>
      </c>
      <c r="AO55" s="59">
        <f t="shared" si="36"/>
        <v>488.3750281502389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44.925115206938742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44.925115206938742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213.99999999999989</v>
      </c>
      <c r="BE55" s="13">
        <f>BD55*VLOOKUP('Données projet'!$B$11,Paramètres!$A$1:$I$89,3,0)*VLOOKUP('Données projet'!$B$11,Paramètres!$A$1:$I$89,5,0)</f>
        <v>206.98079999999987</v>
      </c>
      <c r="BF55" s="13">
        <f t="shared" si="37"/>
        <v>51.275259496675744</v>
      </c>
      <c r="BG55" s="20">
        <f t="shared" si="7"/>
        <v>449.79597029004339</v>
      </c>
      <c r="BH55" s="59">
        <f t="shared" si="8"/>
        <v>706.2312497536268</v>
      </c>
      <c r="BI55" s="59">
        <f ca="1">AVERAGE(OFFSET($BH$3,0,0,'Données projet'!$E$11+1,1))-AVERAGE(OFFSET($H$3,0,0,'Données projet'!$E$11+1,1))</f>
        <v>379.62749807313804</v>
      </c>
      <c r="BJ55" s="59">
        <f t="shared" si="38"/>
        <v>365.4172319777357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35.661494043496418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35.661494043496418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237.72527999999994</v>
      </c>
      <c r="CA55" s="13">
        <f t="shared" si="39"/>
        <v>57.949842464086196</v>
      </c>
      <c r="CB55" s="20">
        <f t="shared" si="10"/>
        <v>514.96750495828326</v>
      </c>
      <c r="CC55" s="59">
        <f t="shared" si="11"/>
        <v>771.40278442186661</v>
      </c>
      <c r="CD55" s="59">
        <f ca="1">AVERAGE(OFFSET($CC$3,0,0,'Données projet'!$E$12+1,1))-AVERAGE(OFFSET($H$3,0,0,'Données projet'!$E$12+1,1))</f>
        <v>429.30603040255431</v>
      </c>
      <c r="CE55" s="59">
        <f t="shared" si="40"/>
        <v>412.18613903804726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48.642772021113451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48.642772021113451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10.199999999999999</v>
      </c>
      <c r="CT55" s="12">
        <f>IF('Données projet'!$A$140&gt;35,CT54+CS55-DB54,IF(A55&lt;'Données projet'!$A$140,$CQ$205^A55,IF(A55='Données projet'!$A$140,'Données projet'!$B$140,CT54+CS55-DB54)))</f>
        <v>223.4</v>
      </c>
      <c r="CU55" s="17">
        <f>CT55*VLOOKUP('Données projet'!$B$13,Paramètres!$A$1:$I$89,3,0)*VLOOKUP('Données projet'!$B$13,Paramètres!$A$1:$I$89,5,0)</f>
        <v>202.13232000000002</v>
      </c>
      <c r="CV55" s="13">
        <f t="shared" si="41"/>
        <v>50.212497488959627</v>
      </c>
      <c r="CW55" s="20">
        <f t="shared" si="13"/>
        <v>439.50055712660469</v>
      </c>
      <c r="CX55" s="59">
        <f t="shared" si="14"/>
        <v>695.93583659018805</v>
      </c>
      <c r="CY55" s="59">
        <f ca="1">AVERAGE(OFFSET($CX$3,0,0,'Données projet'!$E$13+1,1))-AVERAGE(OFFSET($H$3,0,0,'Données projet'!$E$13+1,1))</f>
        <v>472.96224519385396</v>
      </c>
      <c r="CZ55" s="59">
        <f t="shared" si="42"/>
        <v>297.32483725004136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40.154646449843803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40.154646449843803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9.8000000000000007</v>
      </c>
      <c r="DO55" s="12">
        <f>IF('Données projet'!$A$166&gt;35,DO54+DN55-DW54,IF(A55&lt;'Données projet'!$A$166,$DL$205^A55,IF(A55='Données projet'!$A$166,'Données projet'!$B$166,DO54+DN55-DW54)))</f>
        <v>267.60000000000008</v>
      </c>
      <c r="DP55" s="17">
        <f>DO55*VLOOKUP('Données projet'!$B$14,Paramètres!$A$1:$I$89,3,0)*VLOOKUP('Données projet'!$B$14,Paramètres!$A$1:$I$89,5,0)</f>
        <v>208.72800000000007</v>
      </c>
      <c r="DQ55" s="13">
        <f t="shared" si="43"/>
        <v>51.657523484203345</v>
      </c>
      <c r="DR55" s="20">
        <f t="shared" si="16"/>
        <v>453.50478673498765</v>
      </c>
      <c r="DS55" s="59">
        <f t="shared" si="17"/>
        <v>709.940066198571</v>
      </c>
      <c r="DT55" s="59">
        <f ca="1">AVERAGE(OFFSET($DS$3,0,0,'Données projet'!$E$14+1,1))-AVERAGE(OFFSET($H$3,0,0,'Données projet'!$E$14+1,1))</f>
        <v>381.55743422692029</v>
      </c>
      <c r="DU55" s="59">
        <f t="shared" si="44"/>
        <v>360.34132229290537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41.127109704942235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41.127109704942235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13.4</v>
      </c>
      <c r="EJ55" s="12">
        <f>IF('Données projet'!$A$192&gt;35,EJ54+EI55-ER54,IF(A55&lt;'Données projet'!$A$192,$EG$205^A55,IF(A55='Données projet'!$A$192,'Données projet'!$B$192,EJ54+EI55-ER54)))</f>
        <v>265.80000000000013</v>
      </c>
      <c r="EK55" s="17">
        <f>EJ55*VLOOKUP('Données projet'!$B$15,Paramètres!$A$1:$I$89,3,0)*VLOOKUP('Données projet'!$B$15,Paramètres!$A$1:$I$89,5,0)</f>
        <v>228.05640000000014</v>
      </c>
      <c r="EL55" s="13">
        <f t="shared" si="45"/>
        <v>55.862222430632038</v>
      </c>
      <c r="EM55" s="20">
        <f t="shared" si="19"/>
        <v>494.49160073335105</v>
      </c>
      <c r="EN55" s="59">
        <f t="shared" si="20"/>
        <v>750.92688019693446</v>
      </c>
      <c r="EO55" s="59">
        <f ca="1">AVERAGE(OFFSET($EN$3,0,0,'Données projet'!$E$15+1,1))-AVERAGE(OFFSET($H$3,0,0,'Données projet'!$E$15+1,1))</f>
        <v>569.97793593332699</v>
      </c>
      <c r="EP55" s="59">
        <f t="shared" si="46"/>
        <v>331.25104323342907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58.666196071218309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58.666196071218309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11</v>
      </c>
      <c r="FE55" s="12">
        <f>IF('Données projet'!$A$218&gt;35,FE54+FD55-FM54,IF(A55&lt;'Données projet'!$A$218,$FB$205^A55,IF(A55='Données projet'!$A$218,'Données projet'!$B$218,FE54+FD55-FM54)))</f>
        <v>211.00000000000003</v>
      </c>
      <c r="FF55" s="17">
        <f>FE55*VLOOKUP('Données projet'!$B$16,Paramètres!$A$1:$I$89,3,0)*VLOOKUP('Données projet'!$B$16,Paramètres!$A$1:$I$89,5,0)</f>
        <v>171.16320000000002</v>
      </c>
      <c r="FG55" s="13">
        <f t="shared" si="47"/>
        <v>43.350438209113896</v>
      </c>
      <c r="FH55" s="20">
        <f t="shared" si="22"/>
        <v>373.61125321420673</v>
      </c>
      <c r="FI55" s="59">
        <f t="shared" si="23"/>
        <v>630.04653267779008</v>
      </c>
      <c r="FJ55" s="59">
        <f ca="1">AVERAGE(OFFSET($FI$3,0,0,'Données projet'!$E$16+1,1))-AVERAGE(OFFSET($H$3,0,0,'Données projet'!$E$16+1,1))</f>
        <v>458.72067631594132</v>
      </c>
      <c r="FK55" s="59">
        <f t="shared" si="48"/>
        <v>264.165337354597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36.000717506756537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36.000717506756537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6">
        <f t="shared" si="1"/>
        <v>183.33333333333334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10.199999999999999</v>
      </c>
      <c r="N56" s="13">
        <f>IF('Données projet'!$A$36&gt;35,N55+M56-V55,IF(A56&lt;'Données projet'!$A$36,$K$205^A56,IF(A56='Données projet'!$A$36,'Données projet'!$B$36,N55+M56-V55)))</f>
        <v>233.6</v>
      </c>
      <c r="O56" s="13">
        <f>N56*VLOOKUP('Données projet'!$B$9,Paramètres!$A$1:$I$89,3,0)*VLOOKUP('Données projet'!$B$9,Paramètres!$A$1:$I$89,5,0)</f>
        <v>236.87040000000002</v>
      </c>
      <c r="P56" s="13">
        <f t="shared" si="33"/>
        <v>57.765668276484661</v>
      </c>
      <c r="Q56" s="20">
        <f t="shared" si="53"/>
        <v>513.15781891487757</v>
      </c>
      <c r="R56" s="59">
        <f t="shared" si="0"/>
        <v>770.23319712141074</v>
      </c>
      <c r="S56" s="59">
        <f ca="1">AVERAGE(OFFSET($R$3,0,0,'Données projet'!$E$9+1,1))-AVERAGE(OFFSET($H$3,0,0,'Données projet'!$E$9+1,1))</f>
        <v>520.95202773768222</v>
      </c>
      <c r="T56" s="59">
        <f t="shared" si="34"/>
        <v>325.72635759450861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44.118456743398134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44.118456743398134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</v>
      </c>
      <c r="AI56" s="13">
        <f>IF('Données projet'!$A$62&gt;35,AI55+AH56-AQ55,IF(A56&lt;'Données projet'!$A$62,$AF$205^A56,IF(A56='Données projet'!$A$62,'Données projet'!$B$62,AI55+AH56-AQ55)))</f>
        <v>239.99999999999997</v>
      </c>
      <c r="AJ56" s="13">
        <f>AI56*VLOOKUP('Données projet'!$B$10,Paramètres!$A$1:$I$89,3,0)*VLOOKUP('Données projet'!$B$10,Paramètres!$A$1:$I$89,5,0)</f>
        <v>228.38399999999999</v>
      </c>
      <c r="AK56" s="13">
        <f t="shared" si="35"/>
        <v>55.933121291087289</v>
      </c>
      <c r="AL56" s="20">
        <f t="shared" si="4"/>
        <v>495.18565291531036</v>
      </c>
      <c r="AM56" s="59">
        <f t="shared" si="5"/>
        <v>752.26103112184364</v>
      </c>
      <c r="AN56" s="59">
        <f ca="1">AVERAGE(OFFSET($AM$3,0,0,'Données projet'!$E$10+1,1))-AVERAGE(OFFSET($H$3,0,0,'Données projet'!$E$10+1,1))</f>
        <v>480.2304577348516</v>
      </c>
      <c r="AO56" s="59">
        <f t="shared" si="36"/>
        <v>488.3750281502389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44.044161099345267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44.044161099345267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219.99999999999989</v>
      </c>
      <c r="BE56" s="13">
        <f>BD56*VLOOKUP('Données projet'!$B$11,Paramètres!$A$1:$I$89,3,0)*VLOOKUP('Données projet'!$B$11,Paramètres!$A$1:$I$89,5,0)</f>
        <v>212.78399999999988</v>
      </c>
      <c r="BF56" s="13">
        <f t="shared" si="37"/>
        <v>52.543492641808065</v>
      </c>
      <c r="BG56" s="20">
        <f t="shared" si="7"/>
        <v>462.11204968448214</v>
      </c>
      <c r="BH56" s="59">
        <f t="shared" si="8"/>
        <v>719.18742789101543</v>
      </c>
      <c r="BI56" s="59">
        <f ca="1">AVERAGE(OFFSET($BH$3,0,0,'Données projet'!$E$11+1,1))-AVERAGE(OFFSET($H$3,0,0,'Données projet'!$E$11+1,1))</f>
        <v>379.62749807313804</v>
      </c>
      <c r="BJ56" s="59">
        <f t="shared" si="38"/>
        <v>365.4172319777357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34.962193896667053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34.962193896667053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244.40831999999992</v>
      </c>
      <c r="CA56" s="13">
        <f t="shared" si="39"/>
        <v>59.38699493610541</v>
      </c>
      <c r="CB56" s="20">
        <f t="shared" si="10"/>
        <v>529.11017351371675</v>
      </c>
      <c r="CC56" s="59">
        <f t="shared" si="11"/>
        <v>786.18555172025003</v>
      </c>
      <c r="CD56" s="59">
        <f ca="1">AVERAGE(OFFSET($CC$3,0,0,'Données projet'!$E$12+1,1))-AVERAGE(OFFSET($H$3,0,0,'Données projet'!$E$12+1,1))</f>
        <v>429.30603040255431</v>
      </c>
      <c r="CE56" s="59">
        <f t="shared" si="40"/>
        <v>412.18613903804726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47.688916930940763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47.688916930940763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10.199999999999999</v>
      </c>
      <c r="CT56" s="12">
        <f>IF('Données projet'!$A$140&gt;35,CT55+CS56-DB55,IF(A56&lt;'Données projet'!$A$140,$CQ$205^A56,IF(A56='Données projet'!$A$140,'Données projet'!$B$140,CT55+CS56-DB55)))</f>
        <v>233.6</v>
      </c>
      <c r="CU56" s="17">
        <f>CT56*VLOOKUP('Données projet'!$B$13,Paramètres!$A$1:$I$89,3,0)*VLOOKUP('Données projet'!$B$13,Paramètres!$A$1:$I$89,5,0)</f>
        <v>211.36127999999999</v>
      </c>
      <c r="CV56" s="13">
        <f t="shared" si="41"/>
        <v>52.232947669705631</v>
      </c>
      <c r="CW56" s="20">
        <f t="shared" si="13"/>
        <v>459.09327985807062</v>
      </c>
      <c r="CX56" s="59">
        <f t="shared" si="14"/>
        <v>716.16865806460385</v>
      </c>
      <c r="CY56" s="59">
        <f ca="1">AVERAGE(OFFSET($CX$3,0,0,'Données projet'!$E$13+1,1))-AVERAGE(OFFSET($H$3,0,0,'Données projet'!$E$13+1,1))</f>
        <v>472.96224519385396</v>
      </c>
      <c r="CZ56" s="59">
        <f t="shared" si="42"/>
        <v>297.32483725004136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39.367238324878322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39.367238324878322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9.8000000000000007</v>
      </c>
      <c r="DO56" s="12">
        <f>IF('Données projet'!$A$166&gt;35,DO55+DN56-DW55,IF(A56&lt;'Données projet'!$A$166,$DL$205^A56,IF(A56='Données projet'!$A$166,'Données projet'!$B$166,DO55+DN56-DW55)))</f>
        <v>277.40000000000009</v>
      </c>
      <c r="DP56" s="17">
        <f>DO56*VLOOKUP('Données projet'!$B$14,Paramètres!$A$1:$I$89,3,0)*VLOOKUP('Données projet'!$B$14,Paramètres!$A$1:$I$89,5,0)</f>
        <v>216.37200000000007</v>
      </c>
      <c r="DQ56" s="13">
        <f t="shared" si="43"/>
        <v>53.325596354398634</v>
      </c>
      <c r="DR56" s="20">
        <f t="shared" si="16"/>
        <v>469.72331365057767</v>
      </c>
      <c r="DS56" s="59">
        <f t="shared" si="17"/>
        <v>726.79869185711095</v>
      </c>
      <c r="DT56" s="59">
        <f ca="1">AVERAGE(OFFSET($DS$3,0,0,'Données projet'!$E$14+1,1))-AVERAGE(OFFSET($H$3,0,0,'Données projet'!$E$14+1,1))</f>
        <v>381.55743422692029</v>
      </c>
      <c r="DU56" s="59">
        <f t="shared" si="44"/>
        <v>360.34132229290537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40.320632168688292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40.320632168688292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13.4</v>
      </c>
      <c r="EJ56" s="12">
        <f>IF('Données projet'!$A$192&gt;35,EJ55+EI56-ER55,IF(A56&lt;'Données projet'!$A$192,$EG$205^A56,IF(A56='Données projet'!$A$192,'Données projet'!$B$192,EJ55+EI56-ER55)))</f>
        <v>279.2000000000001</v>
      </c>
      <c r="EK56" s="17">
        <f>EJ56*VLOOKUP('Données projet'!$B$15,Paramètres!$A$1:$I$89,3,0)*VLOOKUP('Données projet'!$B$15,Paramètres!$A$1:$I$89,5,0)</f>
        <v>239.5536000000001</v>
      </c>
      <c r="EL56" s="13">
        <f t="shared" si="45"/>
        <v>58.343474943343601</v>
      </c>
      <c r="EM56" s="20">
        <f t="shared" si="19"/>
        <v>518.83740552632355</v>
      </c>
      <c r="EN56" s="59">
        <f t="shared" si="20"/>
        <v>775.91278373285672</v>
      </c>
      <c r="EO56" s="59">
        <f ca="1">AVERAGE(OFFSET($EN$3,0,0,'Données projet'!$E$15+1,1))-AVERAGE(OFFSET($H$3,0,0,'Données projet'!$E$15+1,1))</f>
        <v>569.97793593332699</v>
      </c>
      <c r="EP56" s="59">
        <f t="shared" si="46"/>
        <v>331.25104323342907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57.515787749108057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57.515787749108057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11</v>
      </c>
      <c r="FE56" s="12">
        <f>IF('Données projet'!$A$218&gt;35,FE55+FD56-FM55,IF(A56&lt;'Données projet'!$A$218,$FB$205^A56,IF(A56='Données projet'!$A$218,'Données projet'!$B$218,FE55+FD56-FM55)))</f>
        <v>222.00000000000003</v>
      </c>
      <c r="FF56" s="17">
        <f>FE56*VLOOKUP('Données projet'!$B$16,Paramètres!$A$1:$I$89,3,0)*VLOOKUP('Données projet'!$B$16,Paramètres!$A$1:$I$89,5,0)</f>
        <v>180.08640000000003</v>
      </c>
      <c r="FG56" s="13">
        <f t="shared" si="47"/>
        <v>45.341408037837176</v>
      </c>
      <c r="FH56" s="20">
        <f t="shared" si="22"/>
        <v>392.62009899923311</v>
      </c>
      <c r="FI56" s="59">
        <f t="shared" si="23"/>
        <v>649.69547720576634</v>
      </c>
      <c r="FJ56" s="59">
        <f ca="1">AVERAGE(OFFSET($FI$3,0,0,'Données projet'!$E$16+1,1))-AVERAGE(OFFSET($H$3,0,0,'Données projet'!$E$16+1,1))</f>
        <v>458.72067631594132</v>
      </c>
      <c r="FK56" s="59">
        <f t="shared" si="48"/>
        <v>264.165337354597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35.294765394718524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35.294765394718524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6">
        <f t="shared" si="1"/>
        <v>183.33333333333334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10.199999999999999</v>
      </c>
      <c r="N57" s="13">
        <f>IF('Données projet'!$A$36&gt;35,N56+M57-V56,IF(A57&lt;'Données projet'!$A$36,$K$205^A57,IF(A57='Données projet'!$A$36,'Données projet'!$B$36,N56+M57-V56)))</f>
        <v>243.79999999999998</v>
      </c>
      <c r="O57" s="13">
        <f>N57*VLOOKUP('Données projet'!$B$9,Paramètres!$A$1:$I$89,3,0)*VLOOKUP('Données projet'!$B$9,Paramètres!$A$1:$I$89,5,0)</f>
        <v>247.2132</v>
      </c>
      <c r="P57" s="13">
        <f t="shared" si="33"/>
        <v>59.988800807398761</v>
      </c>
      <c r="Q57" s="20">
        <f t="shared" si="53"/>
        <v>535.04348473955281</v>
      </c>
      <c r="R57" s="59">
        <f t="shared" si="0"/>
        <v>792.74785740689208</v>
      </c>
      <c r="S57" s="59">
        <f ca="1">AVERAGE(OFFSET($R$3,0,0,'Données projet'!$E$9+1,1))-AVERAGE(OFFSET($H$3,0,0,'Données projet'!$E$9+1,1))</f>
        <v>520.95202773768222</v>
      </c>
      <c r="T57" s="59">
        <f t="shared" si="34"/>
        <v>325.72635759450861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43.253320716261605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43.253320716261605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</v>
      </c>
      <c r="AI57" s="13">
        <f>IF('Données projet'!$A$62&gt;35,AI56+AH57-AQ56,IF(A57&lt;'Données projet'!$A$62,$AF$205^A57,IF(A57='Données projet'!$A$62,'Données projet'!$B$62,AI56+AH57-AQ56)))</f>
        <v>246.99999999999997</v>
      </c>
      <c r="AJ57" s="13">
        <f>AI57*VLOOKUP('Données projet'!$B$10,Paramètres!$A$1:$I$89,3,0)*VLOOKUP('Données projet'!$B$10,Paramètres!$A$1:$I$89,5,0)</f>
        <v>235.04519999999999</v>
      </c>
      <c r="AK57" s="13">
        <f t="shared" si="35"/>
        <v>57.372190275906782</v>
      </c>
      <c r="AL57" s="20">
        <f t="shared" si="4"/>
        <v>509.29362139720428</v>
      </c>
      <c r="AM57" s="59">
        <f t="shared" si="5"/>
        <v>766.9979940645436</v>
      </c>
      <c r="AN57" s="59">
        <f ca="1">AVERAGE(OFFSET($AM$3,0,0,'Données projet'!$E$10+1,1))-AVERAGE(OFFSET($H$3,0,0,'Données projet'!$E$10+1,1))</f>
        <v>480.2304577348516</v>
      </c>
      <c r="AO57" s="59">
        <f t="shared" si="36"/>
        <v>488.3750281502389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43.180481964472747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43.180481964472747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225.99999999999989</v>
      </c>
      <c r="BE57" s="13">
        <f>BD57*VLOOKUP('Données projet'!$B$11,Paramètres!$A$1:$I$89,3,0)*VLOOKUP('Données projet'!$B$11,Paramètres!$A$1:$I$89,5,0)</f>
        <v>218.58719999999988</v>
      </c>
      <c r="BF57" s="13">
        <f t="shared" si="37"/>
        <v>53.807705580242128</v>
      </c>
      <c r="BG57" s="20">
        <f t="shared" si="7"/>
        <v>474.42112721892153</v>
      </c>
      <c r="BH57" s="59">
        <f t="shared" si="8"/>
        <v>732.12549988626085</v>
      </c>
      <c r="BI57" s="59">
        <f ca="1">AVERAGE(OFFSET($BH$3,0,0,'Données projet'!$E$11+1,1))-AVERAGE(OFFSET($H$3,0,0,'Données projet'!$E$11+1,1))</f>
        <v>379.62749807313804</v>
      </c>
      <c r="BJ57" s="59">
        <f t="shared" si="38"/>
        <v>365.4172319777357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34.276606599186039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34.276606599186039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251.0913599999999</v>
      </c>
      <c r="CA57" s="13">
        <f t="shared" si="39"/>
        <v>60.81957989149403</v>
      </c>
      <c r="CB57" s="20">
        <f t="shared" si="10"/>
        <v>543.24488697768527</v>
      </c>
      <c r="CC57" s="59">
        <f t="shared" si="11"/>
        <v>800.94925964502454</v>
      </c>
      <c r="CD57" s="59">
        <f ca="1">AVERAGE(OFFSET($CC$3,0,0,'Données projet'!$E$12+1,1))-AVERAGE(OFFSET($H$3,0,0,'Données projet'!$E$12+1,1))</f>
        <v>429.30603040255431</v>
      </c>
      <c r="CE57" s="59">
        <f t="shared" si="40"/>
        <v>412.18613903804726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46.753766357292207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46.753766357292207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10.199999999999999</v>
      </c>
      <c r="CT57" s="12">
        <f>IF('Données projet'!$A$140&gt;35,CT56+CS57-DB56,IF(A57&lt;'Données projet'!$A$140,$CQ$205^A57,IF(A57='Données projet'!$A$140,'Données projet'!$B$140,CT56+CS57-DB56)))</f>
        <v>243.79999999999998</v>
      </c>
      <c r="CU57" s="17">
        <f>CT57*VLOOKUP('Données projet'!$B$13,Paramètres!$A$1:$I$89,3,0)*VLOOKUP('Données projet'!$B$13,Paramètres!$A$1:$I$89,5,0)</f>
        <v>220.59023999999997</v>
      </c>
      <c r="CV57" s="13">
        <f t="shared" si="41"/>
        <v>54.24315145708789</v>
      </c>
      <c r="CW57" s="20">
        <f t="shared" si="13"/>
        <v>478.66815678776129</v>
      </c>
      <c r="CX57" s="59">
        <f t="shared" si="14"/>
        <v>736.37252945510068</v>
      </c>
      <c r="CY57" s="59">
        <f ca="1">AVERAGE(OFFSET($CX$3,0,0,'Données projet'!$E$13+1,1))-AVERAGE(OFFSET($H$3,0,0,'Données projet'!$E$13+1,1))</f>
        <v>472.96224519385396</v>
      </c>
      <c r="CZ57" s="59">
        <f t="shared" si="42"/>
        <v>297.32483725004136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38.595270792971881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38.595270792971881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9.8000000000000007</v>
      </c>
      <c r="DO57" s="12">
        <f>IF('Données projet'!$A$166&gt;35,DO56+DN57-DW56,IF(A57&lt;'Données projet'!$A$166,$DL$205^A57,IF(A57='Données projet'!$A$166,'Données projet'!$B$166,DO56+DN57-DW56)))</f>
        <v>287.2000000000001</v>
      </c>
      <c r="DP57" s="17">
        <f>DO57*VLOOKUP('Données projet'!$B$14,Paramètres!$A$1:$I$89,3,0)*VLOOKUP('Données projet'!$B$14,Paramètres!$A$1:$I$89,5,0)</f>
        <v>224.01600000000008</v>
      </c>
      <c r="DQ57" s="13">
        <f t="shared" si="43"/>
        <v>54.986822380896371</v>
      </c>
      <c r="DR57" s="20">
        <f t="shared" si="16"/>
        <v>485.92991564672792</v>
      </c>
      <c r="DS57" s="59">
        <f t="shared" si="17"/>
        <v>743.63428831406725</v>
      </c>
      <c r="DT57" s="59">
        <f ca="1">AVERAGE(OFFSET($DS$3,0,0,'Données projet'!$E$14+1,1))-AVERAGE(OFFSET($H$3,0,0,'Données projet'!$E$14+1,1))</f>
        <v>381.55743422692029</v>
      </c>
      <c r="DU57" s="59">
        <f t="shared" si="44"/>
        <v>360.34132229290537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39.529969165017562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39.529969165017562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13.4</v>
      </c>
      <c r="EJ57" s="12">
        <f>IF('Données projet'!$A$192&gt;35,EJ56+EI57-ER56,IF(A57&lt;'Données projet'!$A$192,$EG$205^A57,IF(A57='Données projet'!$A$192,'Données projet'!$B$192,EJ56+EI57-ER56)))</f>
        <v>292.60000000000008</v>
      </c>
      <c r="EK57" s="17">
        <f>EJ57*VLOOKUP('Données projet'!$B$15,Paramètres!$A$1:$I$89,3,0)*VLOOKUP('Données projet'!$B$15,Paramètres!$A$1:$I$89,5,0)</f>
        <v>251.05080000000009</v>
      </c>
      <c r="EL57" s="13">
        <f t="shared" si="45"/>
        <v>60.810898898941176</v>
      </c>
      <c r="EM57" s="20">
        <f t="shared" si="19"/>
        <v>543.15912558232264</v>
      </c>
      <c r="EN57" s="59">
        <f t="shared" si="20"/>
        <v>800.86349824966192</v>
      </c>
      <c r="EO57" s="59">
        <f ca="1">AVERAGE(OFFSET($EN$3,0,0,'Données projet'!$E$15+1,1))-AVERAGE(OFFSET($H$3,0,0,'Données projet'!$E$15+1,1))</f>
        <v>569.97793593332699</v>
      </c>
      <c r="EP57" s="59">
        <f t="shared" si="46"/>
        <v>331.25104323342907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56.3879382325146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56.3879382325146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11</v>
      </c>
      <c r="FE57" s="12">
        <f>IF('Données projet'!$A$218&gt;35,FE56+FD57-FM56,IF(A57&lt;'Données projet'!$A$218,$FB$205^A57,IF(A57='Données projet'!$A$218,'Données projet'!$B$218,FE56+FD57-FM56)))</f>
        <v>233.00000000000003</v>
      </c>
      <c r="FF57" s="17">
        <f>FE57*VLOOKUP('Données projet'!$B$16,Paramètres!$A$1:$I$89,3,0)*VLOOKUP('Données projet'!$B$16,Paramètres!$A$1:$I$89,5,0)</f>
        <v>189.00960000000003</v>
      </c>
      <c r="FG57" s="13">
        <f t="shared" si="47"/>
        <v>47.320922915876508</v>
      </c>
      <c r="FH57" s="20">
        <f t="shared" si="22"/>
        <v>411.60899407848501</v>
      </c>
      <c r="FI57" s="59">
        <f t="shared" si="23"/>
        <v>669.3133667458244</v>
      </c>
      <c r="FJ57" s="59">
        <f ca="1">AVERAGE(OFFSET($FI$3,0,0,'Données projet'!$E$16+1,1))-AVERAGE(OFFSET($H$3,0,0,'Données projet'!$E$16+1,1))</f>
        <v>458.72067631594132</v>
      </c>
      <c r="FK57" s="59">
        <f t="shared" si="48"/>
        <v>264.165337354597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34.602656573009305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34.602656573009305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6">
        <f t="shared" si="1"/>
        <v>183.33333333333334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254</v>
      </c>
      <c r="L58" s="12">
        <f>VLOOKUP(A58,'Données projet'!$A$35:$I$55,9,0)</f>
        <v>10.199999999999999</v>
      </c>
      <c r="M58" s="12">
        <f t="array" ref="M58">INDEX(L:L,MIN(IF(ISNUMBER(L58:L254),ROW(L58:L254),"")))</f>
        <v>10.199999999999999</v>
      </c>
      <c r="N58" s="13">
        <f>IF('Données projet'!$A$36&gt;35,N57+M58-V57,IF(A58&lt;'Données projet'!$A$36,$K$205^A58,IF(A58='Données projet'!$A$36,'Données projet'!$B$36,N57+M58-V57)))</f>
        <v>253.99999999999997</v>
      </c>
      <c r="O58" s="13">
        <f>N58*VLOOKUP('Données projet'!$B$9,Paramètres!$A$1:$I$89,3,0)*VLOOKUP('Données projet'!$B$9,Paramètres!$A$1:$I$89,5,0)</f>
        <v>257.55599999999998</v>
      </c>
      <c r="P58" s="13">
        <f t="shared" si="33"/>
        <v>62.201129910568184</v>
      </c>
      <c r="Q58" s="20">
        <f t="shared" si="53"/>
        <v>556.91033459423954</v>
      </c>
      <c r="R58" s="59">
        <f t="shared" si="0"/>
        <v>815.23279007471092</v>
      </c>
      <c r="S58" s="59">
        <f ca="1">AVERAGE(OFFSET($R$3,0,0,'Données projet'!$E$9+1,1))-AVERAGE(OFFSET($H$3,0,0,'Données projet'!$E$9+1,1))</f>
        <v>520.95202773768222</v>
      </c>
      <c r="T58" s="59">
        <f t="shared" si="34"/>
        <v>325.72635759450861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28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55.901350935687148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55.901350935687148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254</v>
      </c>
      <c r="AG58" s="12">
        <f>VLOOKUP(A58,'Données projet'!$A$61:$I$81,9,0)</f>
        <v>7</v>
      </c>
      <c r="AH58" s="12">
        <f t="array" ref="AH58">INDEX(AG:AG,MIN(IF(ISNUMBER(AG58:AG254),ROW(AG58:AG254),"")))</f>
        <v>7</v>
      </c>
      <c r="AI58" s="13">
        <f>IF('Données projet'!$A$62&gt;35,AI57+AH58-AQ57,IF(A58&lt;'Données projet'!$A$62,$AF$205^A58,IF(A58='Données projet'!$A$62,'Données projet'!$B$62,AI57+AH58-AQ57)))</f>
        <v>253.99999999999997</v>
      </c>
      <c r="AJ58" s="13">
        <f>AI58*VLOOKUP('Données projet'!$B$10,Paramètres!$A$1:$I$89,3,0)*VLOOKUP('Données projet'!$B$10,Paramètres!$A$1:$I$89,5,0)</f>
        <v>241.70639999999997</v>
      </c>
      <c r="AK58" s="13">
        <f t="shared" si="35"/>
        <v>58.806519231842536</v>
      </c>
      <c r="AL58" s="20">
        <f t="shared" si="4"/>
        <v>523.39333432879232</v>
      </c>
      <c r="AM58" s="59">
        <f t="shared" si="5"/>
        <v>781.7157898092637</v>
      </c>
      <c r="AN58" s="59">
        <f ca="1">AVERAGE(OFFSET($AM$3,0,0,'Données projet'!$E$10+1,1))-AVERAGE(OFFSET($H$3,0,0,'Données projet'!$E$10+1,1))</f>
        <v>480.2304577348516</v>
      </c>
      <c r="AO58" s="59">
        <f t="shared" si="36"/>
        <v>488.3750281502389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30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55.904095460452687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55.904095460452687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232</v>
      </c>
      <c r="BB58" s="12">
        <f>VLOOKUP(A58,'Données projet'!$A$87:$I$107,9,0)</f>
        <v>6</v>
      </c>
      <c r="BC58" s="12">
        <f t="array" ref="BC58">INDEX(BB:BB,MIN(IF(ISNUMBER(BB58:BB254),ROW(BB58:BB254),"")))</f>
        <v>6</v>
      </c>
      <c r="BD58" s="12">
        <f>IF('Données projet'!$A$88&gt;35,BD57+BC58-BL57,IF(A58&lt;'Données projet'!$A$88,$BA$205^A58,IF(A58='Données projet'!$A$88,'Données projet'!$B$88,BD57+BC58-BL57)))</f>
        <v>231.99999999999989</v>
      </c>
      <c r="BE58" s="13">
        <f>BD58*VLOOKUP('Données projet'!$B$11,Paramètres!$A$1:$I$89,3,0)*VLOOKUP('Données projet'!$B$11,Paramètres!$A$1:$I$89,5,0)</f>
        <v>224.39039999999989</v>
      </c>
      <c r="BF58" s="13">
        <f t="shared" si="37"/>
        <v>55.068017311015808</v>
      </c>
      <c r="BG58" s="20">
        <f t="shared" si="7"/>
        <v>486.72341015001894</v>
      </c>
      <c r="BH58" s="59">
        <f t="shared" si="8"/>
        <v>745.04586563049031</v>
      </c>
      <c r="BI58" s="59">
        <f ca="1">AVERAGE(OFFSET($BH$3,0,0,'Données projet'!$E$11+1,1))-AVERAGE(OFFSET($H$3,0,0,'Données projet'!$E$11+1,1))</f>
        <v>379.62749807313804</v>
      </c>
      <c r="BJ58" s="59">
        <f t="shared" si="38"/>
        <v>365.4172319777357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13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39.581352467002731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39.581352467002731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257.7743999999999</v>
      </c>
      <c r="CA58" s="13">
        <f t="shared" si="39"/>
        <v>62.247732872134243</v>
      </c>
      <c r="CB58" s="20">
        <f t="shared" si="10"/>
        <v>557.37188141896695</v>
      </c>
      <c r="CC58" s="59">
        <f t="shared" si="11"/>
        <v>815.69433689943833</v>
      </c>
      <c r="CD58" s="59">
        <f ca="1">AVERAGE(OFFSET($CC$3,0,0,'Données projet'!$E$12+1,1))-AVERAGE(OFFSET($H$3,0,0,'Données projet'!$E$12+1,1))</f>
        <v>429.30603040255431</v>
      </c>
      <c r="CE58" s="59">
        <f t="shared" si="40"/>
        <v>412.18613903804726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54.227500227951566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54.227500227951566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254</v>
      </c>
      <c r="CR58" s="12">
        <f>VLOOKUP(A58,'Données projet'!$A$139:$I$159,9,0)</f>
        <v>10.199999999999999</v>
      </c>
      <c r="CS58" s="12">
        <f t="array" ref="CS58">INDEX(CR:CR,MIN(IF(ISNUMBER(CR58:CR254),ROW(CR58:CR254),"")))</f>
        <v>10.199999999999999</v>
      </c>
      <c r="CT58" s="12">
        <f>IF('Données projet'!$A$140&gt;35,CT57+CS58-DB57,IF(A58&lt;'Données projet'!$A$140,$CQ$205^A58,IF(A58='Données projet'!$A$140,'Données projet'!$B$140,CT57+CS58-DB57)))</f>
        <v>253.99999999999997</v>
      </c>
      <c r="CU58" s="17">
        <f>CT58*VLOOKUP('Données projet'!$B$13,Paramètres!$A$1:$I$89,3,0)*VLOOKUP('Données projet'!$B$13,Paramètres!$A$1:$I$89,5,0)</f>
        <v>229.81919999999997</v>
      </c>
      <c r="CV58" s="13">
        <f t="shared" si="41"/>
        <v>56.243586554989342</v>
      </c>
      <c r="CW58" s="20">
        <f t="shared" si="13"/>
        <v>498.22601991660639</v>
      </c>
      <c r="CX58" s="59">
        <f t="shared" si="14"/>
        <v>756.54847539707771</v>
      </c>
      <c r="CY58" s="59">
        <f ca="1">AVERAGE(OFFSET($CX$3,0,0,'Données projet'!$E$13+1,1))-AVERAGE(OFFSET($H$3,0,0,'Données projet'!$E$13+1,1))</f>
        <v>472.96224519385396</v>
      </c>
      <c r="CZ58" s="59">
        <f t="shared" si="42"/>
        <v>297.32483725004136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28</v>
      </c>
      <c r="DC58" s="16">
        <f>IF(ISNA(VLOOKUP(A58,'Données projet'!$A$139:$I$159,5,0)),0%,VLOOKUP(A58,'Données projet'!$A$139:$I$159,5,0)*VLOOKUP('Données projet'!$B$13,Paramètres!$A$1:$I$89,7,0))</f>
        <v>0.43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49.881205450305444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49.881205450305444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297</v>
      </c>
      <c r="DM58" s="12">
        <f>VLOOKUP(A58,'Données projet'!$A$165:$I$185,9,0)</f>
        <v>9.8000000000000007</v>
      </c>
      <c r="DN58" s="12">
        <f t="array" ref="DN58">INDEX(DM:DM,MIN(IF(ISNUMBER(DM58:DM254),ROW(DM58:DM254),"")))</f>
        <v>9.8000000000000007</v>
      </c>
      <c r="DO58" s="12">
        <f>IF('Données projet'!$A$166&gt;35,DO57+DN58-DW57,IF(A58&lt;'Données projet'!$A$166,$DL$205^A58,IF(A58='Données projet'!$A$166,'Données projet'!$B$166,DO57+DN58-DW57)))</f>
        <v>297.00000000000011</v>
      </c>
      <c r="DP58" s="17">
        <f>DO58*VLOOKUP('Données projet'!$B$14,Paramètres!$A$1:$I$89,3,0)*VLOOKUP('Données projet'!$B$14,Paramètres!$A$1:$I$89,5,0)</f>
        <v>231.66000000000011</v>
      </c>
      <c r="DQ58" s="13">
        <f t="shared" si="43"/>
        <v>56.641461975682823</v>
      </c>
      <c r="DR58" s="20">
        <f t="shared" si="16"/>
        <v>502.1250462743144</v>
      </c>
      <c r="DS58" s="59">
        <f t="shared" si="17"/>
        <v>760.44750175478578</v>
      </c>
      <c r="DT58" s="59">
        <f ca="1">AVERAGE(OFFSET($DS$3,0,0,'Données projet'!$E$14+1,1))-AVERAGE(OFFSET($H$3,0,0,'Données projet'!$E$14+1,1))</f>
        <v>381.55743422692029</v>
      </c>
      <c r="DU58" s="59">
        <f t="shared" si="44"/>
        <v>360.34132229290537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35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51.731927365929309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51.731927365929309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306</v>
      </c>
      <c r="EH58" s="12">
        <f>VLOOKUP(A58,'Données projet'!$A$191:$I$211,9,0)</f>
        <v>13.4</v>
      </c>
      <c r="EI58" s="12">
        <f t="array" ref="EI58">INDEX(EH:EH,MIN(IF(ISNUMBER(EH58:EH254),ROW(EH58:EH254),"")))</f>
        <v>13.4</v>
      </c>
      <c r="EJ58" s="12">
        <f>IF('Données projet'!$A$192&gt;35,EJ57+EI58-ER57,IF(A58&lt;'Données projet'!$A$192,$EG$205^A58,IF(A58='Données projet'!$A$192,'Données projet'!$B$192,EJ57+EI58-ER57)))</f>
        <v>306.00000000000006</v>
      </c>
      <c r="EK58" s="17">
        <f>EJ58*VLOOKUP('Données projet'!$B$15,Paramètres!$A$1:$I$89,3,0)*VLOOKUP('Données projet'!$B$15,Paramètres!$A$1:$I$89,5,0)</f>
        <v>262.54800000000006</v>
      </c>
      <c r="EL58" s="13">
        <f t="shared" si="45"/>
        <v>63.265199933079444</v>
      </c>
      <c r="EM58" s="20">
        <f t="shared" si="19"/>
        <v>567.45798988344677</v>
      </c>
      <c r="EN58" s="59">
        <f t="shared" si="20"/>
        <v>825.78044536391815</v>
      </c>
      <c r="EO58" s="59">
        <f ca="1">AVERAGE(OFFSET($EN$3,0,0,'Données projet'!$E$15+1,1))-AVERAGE(OFFSET($H$3,0,0,'Données projet'!$E$15+1,1))</f>
        <v>569.97793593332699</v>
      </c>
      <c r="EP58" s="59">
        <f t="shared" si="46"/>
        <v>331.25104323342907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35</v>
      </c>
      <c r="ES58" s="16">
        <f>IF(ISNA(VLOOKUP(A58,'Données projet'!$A$191:$I$211,5,0)),0%,VLOOKUP(A58,'Données projet'!$A$191:$I$211,5,0)*VLOOKUP('Données projet'!$B$15,Paramètres!$A$1:$I$89,7,0))</f>
        <v>0.53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72.876761170629749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72.876761170629749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244</v>
      </c>
      <c r="FC58" s="12">
        <f>VLOOKUP(A58,'Données projet'!$A$217:$I$237,9,0)</f>
        <v>11</v>
      </c>
      <c r="FD58" s="12">
        <f t="array" ref="FD58">INDEX(FC:FC,MIN(IF(ISNUMBER(FC58:FC254),ROW(FC58:FC254),"")))</f>
        <v>11</v>
      </c>
      <c r="FE58" s="12">
        <f>IF('Données projet'!$A$218&gt;35,FE57+FD58-FM57,IF(A58&lt;'Données projet'!$A$218,$FB$205^A58,IF(A58='Données projet'!$A$218,'Données projet'!$B$218,FE57+FD58-FM57)))</f>
        <v>244.00000000000003</v>
      </c>
      <c r="FF58" s="17">
        <f>FE58*VLOOKUP('Données projet'!$B$16,Paramètres!$A$1:$I$89,3,0)*VLOOKUP('Données projet'!$B$16,Paramètres!$A$1:$I$89,5,0)</f>
        <v>197.93280000000004</v>
      </c>
      <c r="FG58" s="13">
        <f t="shared" si="47"/>
        <v>49.289585385002731</v>
      </c>
      <c r="FH58" s="20">
        <f t="shared" si="22"/>
        <v>430.57898787887984</v>
      </c>
      <c r="FI58" s="59">
        <f t="shared" si="23"/>
        <v>688.90144335935122</v>
      </c>
      <c r="FJ58" s="59">
        <f ca="1">AVERAGE(OFFSET($FI$3,0,0,'Données projet'!$E$16+1,1))-AVERAGE(OFFSET($H$3,0,0,'Données projet'!$E$16+1,1))</f>
        <v>458.72067631594132</v>
      </c>
      <c r="FK58" s="59">
        <f t="shared" si="48"/>
        <v>264.165337354597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28</v>
      </c>
      <c r="FN58" s="16">
        <f>IF(ISNA(VLOOKUP(A58,'Données projet'!$A$217:$I$237,5,0)),0%,VLOOKUP(A58,'Données projet'!$A$217:$I$237,5,0)*VLOOKUP('Données projet'!$B$16,Paramètres!$A$1:$I$89,7,0))</f>
        <v>0.43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44.721080748549745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44.721080748549745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6">
        <f t="shared" si="1"/>
        <v>183.33333333333334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9.4</v>
      </c>
      <c r="N59" s="13">
        <f>IF('Données projet'!$A$36&gt;35,N58+M59-V58,IF(A59&lt;'Données projet'!$A$36,$K$205^A59,IF(A59='Données projet'!$A$36,'Données projet'!$B$36,N58+M59-V58)))</f>
        <v>235.39999999999998</v>
      </c>
      <c r="O59" s="13">
        <f>N59*VLOOKUP('Données projet'!$B$9,Paramètres!$A$1:$I$89,3,0)*VLOOKUP('Données projet'!$B$9,Paramètres!$A$1:$I$89,5,0)</f>
        <v>238.69559999999998</v>
      </c>
      <c r="P59" s="13">
        <f t="shared" si="33"/>
        <v>58.158793514165929</v>
      </c>
      <c r="Q59" s="20">
        <f t="shared" si="53"/>
        <v>517.02140203717238</v>
      </c>
      <c r="R59" s="59">
        <f t="shared" si="0"/>
        <v>775.95121797579418</v>
      </c>
      <c r="S59" s="59">
        <f ca="1">AVERAGE(OFFSET($R$3,0,0,'Données projet'!$E$9+1,1))-AVERAGE(OFFSET($H$3,0,0,'Données projet'!$E$9+1,1))</f>
        <v>520.95202773768222</v>
      </c>
      <c r="T59" s="59">
        <f t="shared" si="34"/>
        <v>325.72635759450861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54.805159540295648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54.805159540295648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6.6</v>
      </c>
      <c r="AI59" s="13">
        <f>IF('Données projet'!$A$62&gt;35,AI58+AH59-AQ58,IF(A59&lt;'Données projet'!$A$62,$AF$205^A59,IF(A59='Données projet'!$A$62,'Données projet'!$B$62,AI58+AH59-AQ58)))</f>
        <v>230.59999999999997</v>
      </c>
      <c r="AJ59" s="13">
        <f>AI59*VLOOKUP('Données projet'!$B$10,Paramètres!$A$1:$I$89,3,0)*VLOOKUP('Données projet'!$B$10,Paramètres!$A$1:$I$89,5,0)</f>
        <v>219.43895999999995</v>
      </c>
      <c r="AK59" s="13">
        <f t="shared" si="35"/>
        <v>53.992928333089367</v>
      </c>
      <c r="AL59" s="20">
        <f t="shared" si="4"/>
        <v>476.22720551346384</v>
      </c>
      <c r="AM59" s="59">
        <f t="shared" si="5"/>
        <v>735.15702145208559</v>
      </c>
      <c r="AN59" s="59">
        <f ca="1">AVERAGE(OFFSET($AM$3,0,0,'Données projet'!$E$10+1,1))-AVERAGE(OFFSET($H$3,0,0,'Données projet'!$E$10+1,1))</f>
        <v>480.2304577348516</v>
      </c>
      <c r="AO59" s="59">
        <f t="shared" si="36"/>
        <v>488.3750281502389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54.807850246604531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54.807850246604531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5.2</v>
      </c>
      <c r="BD59" s="12">
        <f>IF('Données projet'!$A$88&gt;35,BD58+BC59-BL58,IF(A59&lt;'Données projet'!$A$88,$BA$205^A59,IF(A59='Données projet'!$A$88,'Données projet'!$B$88,BD58+BC59-BL58)))</f>
        <v>224.19999999999987</v>
      </c>
      <c r="BE59" s="13">
        <f>BD59*VLOOKUP('Données projet'!$B$11,Paramètres!$A$1:$I$89,3,0)*VLOOKUP('Données projet'!$B$11,Paramètres!$A$1:$I$89,5,0)</f>
        <v>216.84623999999991</v>
      </c>
      <c r="BF59" s="13">
        <f t="shared" si="37"/>
        <v>53.428856609352088</v>
      </c>
      <c r="BG59" s="20">
        <f t="shared" si="7"/>
        <v>470.72912659462128</v>
      </c>
      <c r="BH59" s="59">
        <f t="shared" si="8"/>
        <v>729.65894253324302</v>
      </c>
      <c r="BI59" s="59">
        <f ca="1">AVERAGE(OFFSET($BH$3,0,0,'Données projet'!$E$11+1,1))-AVERAGE(OFFSET($H$3,0,0,'Données projet'!$E$11+1,1))</f>
        <v>379.62749807313804</v>
      </c>
      <c r="BJ59" s="59">
        <f t="shared" si="38"/>
        <v>365.4172319777357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38.805186287365963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38.805186287365963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249.34103999999988</v>
      </c>
      <c r="CA59" s="13">
        <f t="shared" si="39"/>
        <v>60.444812818312201</v>
      </c>
      <c r="CB59" s="20">
        <f t="shared" si="10"/>
        <v>539.54369365856019</v>
      </c>
      <c r="CC59" s="59">
        <f t="shared" si="11"/>
        <v>798.47350959718187</v>
      </c>
      <c r="CD59" s="59">
        <f ca="1">AVERAGE(OFFSET($CC$3,0,0,'Données projet'!$E$12+1,1))-AVERAGE(OFFSET($H$3,0,0,'Données projet'!$E$12+1,1))</f>
        <v>429.30603040255431</v>
      </c>
      <c r="CE59" s="59">
        <f t="shared" si="40"/>
        <v>412.18613903804726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53.164132023990639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53.164132023990639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9.4</v>
      </c>
      <c r="CT59" s="12">
        <f>IF('Données projet'!$A$140&gt;35,CT58+CS59-DB58,IF(A59&lt;'Données projet'!$A$140,$CQ$205^A59,IF(A59='Données projet'!$A$140,'Données projet'!$B$140,CT58+CS59-DB58)))</f>
        <v>235.39999999999998</v>
      </c>
      <c r="CU59" s="17">
        <f>CT59*VLOOKUP('Données projet'!$B$13,Paramètres!$A$1:$I$89,3,0)*VLOOKUP('Données projet'!$B$13,Paramètres!$A$1:$I$89,5,0)</f>
        <v>212.98991999999998</v>
      </c>
      <c r="CV59" s="13">
        <f t="shared" si="41"/>
        <v>52.588419883221171</v>
      </c>
      <c r="CW59" s="20">
        <f t="shared" si="13"/>
        <v>462.54894196327677</v>
      </c>
      <c r="CX59" s="59">
        <f t="shared" si="14"/>
        <v>721.47875790189846</v>
      </c>
      <c r="CY59" s="59">
        <f ca="1">AVERAGE(OFFSET($CX$3,0,0,'Données projet'!$E$13+1,1))-AVERAGE(OFFSET($H$3,0,0,'Données projet'!$E$13+1,1))</f>
        <v>472.96224519385396</v>
      </c>
      <c r="CZ59" s="59">
        <f t="shared" si="42"/>
        <v>297.32483725004136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48.903065435956108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48.903065435956108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</v>
      </c>
      <c r="DO59" s="12">
        <f>IF('Données projet'!$A$166&gt;35,DO58+DN59-DW58,IF(A59&lt;'Données projet'!$A$166,$DL$205^A59,IF(A59='Données projet'!$A$166,'Données projet'!$B$166,DO58+DN59-DW58)))</f>
        <v>271.60000000000014</v>
      </c>
      <c r="DP59" s="17">
        <f>DO59*VLOOKUP('Données projet'!$B$14,Paramètres!$A$1:$I$89,3,0)*VLOOKUP('Données projet'!$B$14,Paramètres!$A$1:$I$89,5,0)</f>
        <v>211.84800000000013</v>
      </c>
      <c r="DQ59" s="13">
        <f t="shared" si="43"/>
        <v>52.33921403960656</v>
      </c>
      <c r="DR59" s="20">
        <f t="shared" si="16"/>
        <v>460.12606445231495</v>
      </c>
      <c r="DS59" s="59">
        <f t="shared" si="17"/>
        <v>719.05588039093664</v>
      </c>
      <c r="DT59" s="59">
        <f ca="1">AVERAGE(OFFSET($DS$3,0,0,'Données projet'!$E$14+1,1))-AVERAGE(OFFSET($H$3,0,0,'Données projet'!$E$14+1,1))</f>
        <v>381.55743422692029</v>
      </c>
      <c r="DU59" s="59">
        <f t="shared" si="44"/>
        <v>360.34132229290537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50.717495823643496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50.717495823643496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13</v>
      </c>
      <c r="EJ59" s="12">
        <f>IF('Données projet'!$A$192&gt;35,EJ58+EI59-ER58,IF(A59&lt;'Données projet'!$A$192,$EG$205^A59,IF(A59='Données projet'!$A$192,'Données projet'!$B$192,EJ58+EI59-ER58)))</f>
        <v>284.00000000000006</v>
      </c>
      <c r="EK59" s="17">
        <f>EJ59*VLOOKUP('Données projet'!$B$15,Paramètres!$A$1:$I$89,3,0)*VLOOKUP('Données projet'!$B$15,Paramètres!$A$1:$I$89,5,0)</f>
        <v>243.67200000000008</v>
      </c>
      <c r="EL59" s="13">
        <f t="shared" si="45"/>
        <v>59.228879636606202</v>
      </c>
      <c r="EM59" s="20">
        <f t="shared" si="19"/>
        <v>527.55236536708924</v>
      </c>
      <c r="EN59" s="59">
        <f t="shared" si="20"/>
        <v>786.48218130571104</v>
      </c>
      <c r="EO59" s="59">
        <f ca="1">AVERAGE(OFFSET($EN$3,0,0,'Données projet'!$E$15+1,1))-AVERAGE(OFFSET($H$3,0,0,'Données projet'!$E$15+1,1))</f>
        <v>569.97793593332699</v>
      </c>
      <c r="EP59" s="59">
        <f t="shared" si="46"/>
        <v>331.25104323342907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71.447692334508901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71.447692334508901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10.8</v>
      </c>
      <c r="FE59" s="12">
        <f>IF('Données projet'!$A$218&gt;35,FE58+FD59-FM58,IF(A59&lt;'Données projet'!$A$218,$FB$205^A59,IF(A59='Données projet'!$A$218,'Données projet'!$B$218,FE58+FD59-FM58)))</f>
        <v>226.80000000000004</v>
      </c>
      <c r="FF59" s="17">
        <f>FE59*VLOOKUP('Données projet'!$B$16,Paramètres!$A$1:$I$89,3,0)*VLOOKUP('Données projet'!$B$16,Paramètres!$A$1:$I$89,5,0)</f>
        <v>183.98016000000004</v>
      </c>
      <c r="FG59" s="13">
        <f t="shared" si="47"/>
        <v>46.206568123393758</v>
      </c>
      <c r="FH59" s="20">
        <f t="shared" si="22"/>
        <v>400.90855148157749</v>
      </c>
      <c r="FI59" s="59">
        <f t="shared" si="23"/>
        <v>659.83836742019923</v>
      </c>
      <c r="FJ59" s="59">
        <f ca="1">AVERAGE(OFFSET($FI$3,0,0,'Données projet'!$E$16+1,1))-AVERAGE(OFFSET($H$3,0,0,'Données projet'!$E$16+1,1))</f>
        <v>458.72067631594132</v>
      </c>
      <c r="FK59" s="59">
        <f t="shared" si="48"/>
        <v>264.165337354597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43.844127632236543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43.844127632236543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6">
        <f t="shared" si="1"/>
        <v>183.33333333333334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9.4</v>
      </c>
      <c r="N60" s="13">
        <f>IF('Données projet'!$A$36&gt;35,N59+M60-V59,IF(A60&lt;'Données projet'!$A$36,$K$205^A60,IF(A60='Données projet'!$A$36,'Données projet'!$B$36,N59+M60-V59)))</f>
        <v>244.79999999999998</v>
      </c>
      <c r="O60" s="13">
        <f>N60*VLOOKUP('Données projet'!$B$9,Paramètres!$A$1:$I$89,3,0)*VLOOKUP('Données projet'!$B$9,Paramètres!$A$1:$I$89,5,0)</f>
        <v>248.22720000000001</v>
      </c>
      <c r="P60" s="13">
        <f t="shared" si="33"/>
        <v>60.20616532763993</v>
      </c>
      <c r="Q60" s="20">
        <f t="shared" si="53"/>
        <v>537.18811127897277</v>
      </c>
      <c r="R60" s="59">
        <f t="shared" si="0"/>
        <v>796.71475132965043</v>
      </c>
      <c r="S60" s="59">
        <f ca="1">AVERAGE(OFFSET($R$3,0,0,'Données projet'!$E$9+1,1))-AVERAGE(OFFSET($H$3,0,0,'Données projet'!$E$9+1,1))</f>
        <v>520.95202773768222</v>
      </c>
      <c r="T60" s="59">
        <f t="shared" si="34"/>
        <v>325.72635759450861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53.730463789557042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53.730463789557042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6.6</v>
      </c>
      <c r="AI60" s="13">
        <f>IF('Données projet'!$A$62&gt;35,AI59+AH60-AQ59,IF(A60&lt;'Données projet'!$A$62,$AF$205^A60,IF(A60='Données projet'!$A$62,'Données projet'!$B$62,AI59+AH60-AQ59)))</f>
        <v>237.19999999999996</v>
      </c>
      <c r="AJ60" s="13">
        <f>AI60*VLOOKUP('Données projet'!$B$10,Paramètres!$A$1:$I$89,3,0)*VLOOKUP('Données projet'!$B$10,Paramètres!$A$1:$I$89,5,0)</f>
        <v>225.71951999999999</v>
      </c>
      <c r="AK60" s="13">
        <f t="shared" si="35"/>
        <v>55.356132169127413</v>
      </c>
      <c r="AL60" s="20">
        <f t="shared" si="4"/>
        <v>489.54009419456355</v>
      </c>
      <c r="AM60" s="59">
        <f t="shared" si="5"/>
        <v>749.06673424524126</v>
      </c>
      <c r="AN60" s="59">
        <f ca="1">AVERAGE(OFFSET($AM$3,0,0,'Données projet'!$E$10+1,1))-AVERAGE(OFFSET($H$3,0,0,'Données projet'!$E$10+1,1))</f>
        <v>480.2304577348516</v>
      </c>
      <c r="AO60" s="59">
        <f t="shared" si="36"/>
        <v>488.3750281502389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53.733101732756381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53.733101732756381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5.2</v>
      </c>
      <c r="BD60" s="12">
        <f>IF('Données projet'!$A$88&gt;35,BD59+BC60-BL59,IF(A60&lt;'Données projet'!$A$88,$BA$205^A60,IF(A60='Données projet'!$A$88,'Données projet'!$B$88,BD59+BC60-BL59)))</f>
        <v>229.39999999999986</v>
      </c>
      <c r="BE60" s="13">
        <f>BD60*VLOOKUP('Données projet'!$B$11,Paramètres!$A$1:$I$89,3,0)*VLOOKUP('Données projet'!$B$11,Paramètres!$A$1:$I$89,5,0)</f>
        <v>221.87567999999987</v>
      </c>
      <c r="BF60" s="13">
        <f t="shared" si="37"/>
        <v>54.522353853336597</v>
      </c>
      <c r="BG60" s="20">
        <f t="shared" si="7"/>
        <v>481.39324229456093</v>
      </c>
      <c r="BH60" s="59">
        <f t="shared" si="8"/>
        <v>740.91988234523865</v>
      </c>
      <c r="BI60" s="59">
        <f ca="1">AVERAGE(OFFSET($BH$3,0,0,'Données projet'!$E$11+1,1))-AVERAGE(OFFSET($H$3,0,0,'Données projet'!$E$11+1,1))</f>
        <v>379.62749807313804</v>
      </c>
      <c r="BJ60" s="59">
        <f t="shared" si="38"/>
        <v>365.4172319777357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38.04424025309725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38.04424025309725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255.22847999999985</v>
      </c>
      <c r="CA60" s="13">
        <f t="shared" si="39"/>
        <v>61.704188876103551</v>
      </c>
      <c r="CB60" s="20">
        <f t="shared" si="10"/>
        <v>551.99106495921342</v>
      </c>
      <c r="CC60" s="59">
        <f t="shared" si="11"/>
        <v>811.51770500989119</v>
      </c>
      <c r="CD60" s="59">
        <f ca="1">AVERAGE(OFFSET($CC$3,0,0,'Données projet'!$E$12+1,1))-AVERAGE(OFFSET($H$3,0,0,'Données projet'!$E$12+1,1))</f>
        <v>429.30603040255431</v>
      </c>
      <c r="CE60" s="59">
        <f t="shared" si="40"/>
        <v>412.18613903804726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52.121615821918823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52.121615821918823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9.4</v>
      </c>
      <c r="CT60" s="12">
        <f>IF('Données projet'!$A$140&gt;35,CT59+CS60-DB59,IF(A60&lt;'Données projet'!$A$140,$CQ$205^A60,IF(A60='Données projet'!$A$140,'Données projet'!$B$140,CT59+CS60-DB59)))</f>
        <v>244.79999999999998</v>
      </c>
      <c r="CU60" s="17">
        <f>CT60*VLOOKUP('Données projet'!$B$13,Paramètres!$A$1:$I$89,3,0)*VLOOKUP('Données projet'!$B$13,Paramètres!$A$1:$I$89,5,0)</f>
        <v>221.49503999999999</v>
      </c>
      <c r="CV60" s="13">
        <f t="shared" si="41"/>
        <v>54.439697086174412</v>
      </c>
      <c r="CW60" s="20">
        <f t="shared" si="13"/>
        <v>480.58633375842032</v>
      </c>
      <c r="CX60" s="59">
        <f t="shared" si="14"/>
        <v>740.11297380909809</v>
      </c>
      <c r="CY60" s="59">
        <f ca="1">AVERAGE(OFFSET($CX$3,0,0,'Données projet'!$E$13+1,1))-AVERAGE(OFFSET($H$3,0,0,'Données projet'!$E$13+1,1))</f>
        <v>472.96224519385396</v>
      </c>
      <c r="CZ60" s="59">
        <f t="shared" si="42"/>
        <v>297.32483725004136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47.944106150681662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47.944106150681662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</v>
      </c>
      <c r="DO60" s="12">
        <f>IF('Données projet'!$A$166&gt;35,DO59+DN60-DW59,IF(A60&lt;'Données projet'!$A$166,$DL$205^A60,IF(A60='Données projet'!$A$166,'Données projet'!$B$166,DO59+DN60-DW59)))</f>
        <v>281.20000000000016</v>
      </c>
      <c r="DP60" s="17">
        <f>DO60*VLOOKUP('Données projet'!$B$14,Paramètres!$A$1:$I$89,3,0)*VLOOKUP('Données projet'!$B$14,Paramètres!$A$1:$I$89,5,0)</f>
        <v>219.33600000000013</v>
      </c>
      <c r="DQ60" s="13">
        <f t="shared" si="43"/>
        <v>53.97054322228994</v>
      </c>
      <c r="DR60" s="20">
        <f t="shared" si="16"/>
        <v>476.00889611215524</v>
      </c>
      <c r="DS60" s="59">
        <f t="shared" si="17"/>
        <v>735.53553616283295</v>
      </c>
      <c r="DT60" s="59">
        <f ca="1">AVERAGE(OFFSET($DS$3,0,0,'Données projet'!$E$14+1,1))-AVERAGE(OFFSET($H$3,0,0,'Données projet'!$E$14+1,1))</f>
        <v>381.55743422692029</v>
      </c>
      <c r="DU60" s="59">
        <f t="shared" si="44"/>
        <v>360.34132229290537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49.722956665159757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49.722956665159757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13</v>
      </c>
      <c r="EJ60" s="12">
        <f>IF('Données projet'!$A$192&gt;35,EJ59+EI60-ER59,IF(A60&lt;'Données projet'!$A$192,$EG$205^A60,IF(A60='Données projet'!$A$192,'Données projet'!$B$192,EJ59+EI60-ER59)))</f>
        <v>297.00000000000006</v>
      </c>
      <c r="EK60" s="17">
        <f>EJ60*VLOOKUP('Données projet'!$B$15,Paramètres!$A$1:$I$89,3,0)*VLOOKUP('Données projet'!$B$15,Paramètres!$A$1:$I$89,5,0)</f>
        <v>254.82600000000008</v>
      </c>
      <c r="EL60" s="13">
        <f t="shared" si="45"/>
        <v>61.618203339594587</v>
      </c>
      <c r="EM60" s="20">
        <f t="shared" si="19"/>
        <v>551.14032081646064</v>
      </c>
      <c r="EN60" s="59">
        <f t="shared" si="20"/>
        <v>810.66696086713841</v>
      </c>
      <c r="EO60" s="59">
        <f ca="1">AVERAGE(OFFSET($EN$3,0,0,'Données projet'!$E$15+1,1))-AVERAGE(OFFSET($H$3,0,0,'Données projet'!$E$15+1,1))</f>
        <v>569.97793593332699</v>
      </c>
      <c r="EP60" s="59">
        <f t="shared" si="46"/>
        <v>331.25104323342907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70.046646666618457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70.046646666618457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10.8</v>
      </c>
      <c r="FE60" s="12">
        <f>IF('Données projet'!$A$218&gt;35,FE59+FD60-FM59,IF(A60&lt;'Données projet'!$A$218,$FB$205^A60,IF(A60='Données projet'!$A$218,'Données projet'!$B$218,FE59+FD60-FM59)))</f>
        <v>237.60000000000005</v>
      </c>
      <c r="FF60" s="17">
        <f>FE60*VLOOKUP('Données projet'!$B$16,Paramètres!$A$1:$I$89,3,0)*VLOOKUP('Données projet'!$B$16,Paramètres!$A$1:$I$89,5,0)</f>
        <v>192.74112000000005</v>
      </c>
      <c r="FG60" s="13">
        <f t="shared" si="47"/>
        <v>48.145469429454984</v>
      </c>
      <c r="FH60" s="20">
        <f t="shared" si="22"/>
        <v>419.54414325630086</v>
      </c>
      <c r="FI60" s="59">
        <f t="shared" si="23"/>
        <v>679.07078330697857</v>
      </c>
      <c r="FJ60" s="59">
        <f ca="1">AVERAGE(OFFSET($FI$3,0,0,'Données projet'!$E$16+1,1))-AVERAGE(OFFSET($H$3,0,0,'Données projet'!$E$16+1,1))</f>
        <v>458.72067631594132</v>
      </c>
      <c r="FK60" s="59">
        <f t="shared" si="48"/>
        <v>264.165337354597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42.984371031645658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42.984371031645658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6">
        <f t="shared" si="1"/>
        <v>183.33333333333334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9.4</v>
      </c>
      <c r="N61" s="13">
        <f>IF('Données projet'!$A$36&gt;35,N60+M61-V60,IF(A61&lt;'Données projet'!$A$36,$K$205^A61,IF(A61='Données projet'!$A$36,'Données projet'!$B$36,N60+M61-V60)))</f>
        <v>254.2</v>
      </c>
      <c r="O61" s="13">
        <f>N61*VLOOKUP('Données projet'!$B$9,Paramètres!$A$1:$I$89,3,0)*VLOOKUP('Données projet'!$B$9,Paramètres!$A$1:$I$89,5,0)</f>
        <v>257.75880000000001</v>
      </c>
      <c r="P61" s="13">
        <f t="shared" si="33"/>
        <v>62.244404241627407</v>
      </c>
      <c r="Q61" s="20">
        <f t="shared" si="53"/>
        <v>557.33891405416773</v>
      </c>
      <c r="R61" s="59">
        <f t="shared" si="0"/>
        <v>817.45202465285615</v>
      </c>
      <c r="S61" s="59">
        <f ca="1">AVERAGE(OFFSET($R$3,0,0,'Données projet'!$E$9+1,1))-AVERAGE(OFFSET($H$3,0,0,'Données projet'!$E$9+1,1))</f>
        <v>520.95202773768222</v>
      </c>
      <c r="T61" s="59">
        <f t="shared" si="34"/>
        <v>325.72635759450861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52.676842166990738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52.676842166990738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6.6</v>
      </c>
      <c r="AI61" s="13">
        <f>IF('Données projet'!$A$62&gt;35,AI60+AH61-AQ60,IF(A61&lt;'Données projet'!$A$62,$AF$205^A61,IF(A61='Données projet'!$A$62,'Données projet'!$B$62,AI60+AH61-AQ60)))</f>
        <v>243.79999999999995</v>
      </c>
      <c r="AJ61" s="13">
        <f>AI61*VLOOKUP('Données projet'!$B$10,Paramètres!$A$1:$I$89,3,0)*VLOOKUP('Données projet'!$B$10,Paramètres!$A$1:$I$89,5,0)</f>
        <v>232.00007999999994</v>
      </c>
      <c r="AK61" s="13">
        <f t="shared" si="35"/>
        <v>56.714927420893837</v>
      </c>
      <c r="AL61" s="20">
        <f t="shared" si="4"/>
        <v>502.84530459138995</v>
      </c>
      <c r="AM61" s="59">
        <f t="shared" si="5"/>
        <v>762.95841519007831</v>
      </c>
      <c r="AN61" s="59">
        <f ca="1">AVERAGE(OFFSET($AM$3,0,0,'Données projet'!$E$10+1,1))-AVERAGE(OFFSET($H$3,0,0,'Données projet'!$E$10+1,1))</f>
        <v>480.2304577348516</v>
      </c>
      <c r="AO61" s="59">
        <f t="shared" si="36"/>
        <v>488.3750281502389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52.679428381732926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52.679428381732926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5.2</v>
      </c>
      <c r="BD61" s="12">
        <f>IF('Données projet'!$A$88&gt;35,BD60+BC61-BL60,IF(A61&lt;'Données projet'!$A$88,$BA$205^A61,IF(A61='Données projet'!$A$88,'Données projet'!$B$88,BD60+BC61-BL60)))</f>
        <v>234.59999999999985</v>
      </c>
      <c r="BE61" s="13">
        <f>BD61*VLOOKUP('Données projet'!$B$11,Paramètres!$A$1:$I$89,3,0)*VLOOKUP('Données projet'!$B$11,Paramètres!$A$1:$I$89,5,0)</f>
        <v>226.90511999999987</v>
      </c>
      <c r="BF61" s="13">
        <f t="shared" si="37"/>
        <v>55.612969408444364</v>
      </c>
      <c r="BG61" s="20">
        <f t="shared" si="7"/>
        <v>492.05233905304038</v>
      </c>
      <c r="BH61" s="59">
        <f t="shared" si="8"/>
        <v>752.16544965172875</v>
      </c>
      <c r="BI61" s="59">
        <f ca="1">AVERAGE(OFFSET($BH$3,0,0,'Données projet'!$E$11+1,1))-AVERAGE(OFFSET($H$3,0,0,'Données projet'!$E$11+1,1))</f>
        <v>379.62749807313804</v>
      </c>
      <c r="BJ61" s="59">
        <f t="shared" si="38"/>
        <v>365.4172319777357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37.298215906429292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37.298215906429292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261.11591999999985</v>
      </c>
      <c r="CA61" s="13">
        <f t="shared" si="39"/>
        <v>62.960187681145797</v>
      </c>
      <c r="CB61" s="20">
        <f t="shared" si="10"/>
        <v>564.43255421132858</v>
      </c>
      <c r="CC61" s="59">
        <f t="shared" si="11"/>
        <v>824.545664810017</v>
      </c>
      <c r="CD61" s="59">
        <f ca="1">AVERAGE(OFFSET($CC$3,0,0,'Données projet'!$E$12+1,1))-AVERAGE(OFFSET($H$3,0,0,'Données projet'!$E$12+1,1))</f>
        <v>429.30603040255431</v>
      </c>
      <c r="CE61" s="59">
        <f t="shared" si="40"/>
        <v>412.18613903804726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51.099542726697543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51.099542726697543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9.4</v>
      </c>
      <c r="CT61" s="12">
        <f>IF('Données projet'!$A$140&gt;35,CT60+CS61-DB60,IF(A61&lt;'Données projet'!$A$140,$CQ$205^A61,IF(A61='Données projet'!$A$140,'Données projet'!$B$140,CT60+CS61-DB60)))</f>
        <v>254.2</v>
      </c>
      <c r="CU61" s="17">
        <f>CT61*VLOOKUP('Données projet'!$B$13,Paramètres!$A$1:$I$89,3,0)*VLOOKUP('Données projet'!$B$13,Paramètres!$A$1:$I$89,5,0)</f>
        <v>230.00015999999997</v>
      </c>
      <c r="CV61" s="13">
        <f t="shared" si="41"/>
        <v>56.282716126880423</v>
      </c>
      <c r="CW61" s="20">
        <f t="shared" si="13"/>
        <v>498.60934258765002</v>
      </c>
      <c r="CX61" s="59">
        <f t="shared" si="14"/>
        <v>758.7224531863385</v>
      </c>
      <c r="CY61" s="59">
        <f ca="1">AVERAGE(OFFSET($CX$3,0,0,'Données projet'!$E$13+1,1))-AVERAGE(OFFSET($H$3,0,0,'Données projet'!$E$13+1,1))</f>
        <v>472.96224519385396</v>
      </c>
      <c r="CZ61" s="59">
        <f t="shared" si="42"/>
        <v>297.32483725004136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47.00395147208404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47.00395147208404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9.6</v>
      </c>
      <c r="DO61" s="12">
        <f>IF('Données projet'!$A$166&gt;35,DO60+DN61-DW60,IF(A61&lt;'Données projet'!$A$166,$DL$205^A61,IF(A61='Données projet'!$A$166,'Données projet'!$B$166,DO60+DN61-DW60)))</f>
        <v>290.80000000000018</v>
      </c>
      <c r="DP61" s="17">
        <f>DO61*VLOOKUP('Données projet'!$B$14,Paramètres!$A$1:$I$89,3,0)*VLOOKUP('Données projet'!$B$14,Paramètres!$A$1:$I$89,5,0)</f>
        <v>226.82400000000015</v>
      </c>
      <c r="DQ61" s="13">
        <f t="shared" si="43"/>
        <v>55.59540132136393</v>
      </c>
      <c r="DR61" s="20">
        <f t="shared" si="16"/>
        <v>491.88045730137583</v>
      </c>
      <c r="DS61" s="59">
        <f t="shared" si="17"/>
        <v>751.99356790006425</v>
      </c>
      <c r="DT61" s="59">
        <f ca="1">AVERAGE(OFFSET($DS$3,0,0,'Données projet'!$E$14+1,1))-AVERAGE(OFFSET($H$3,0,0,'Données projet'!$E$14+1,1))</f>
        <v>381.55743422692029</v>
      </c>
      <c r="DU61" s="59">
        <f t="shared" si="44"/>
        <v>360.34132229290537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48.747919812964895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48.747919812964895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13</v>
      </c>
      <c r="EJ61" s="12">
        <f>IF('Données projet'!$A$192&gt;35,EJ60+EI61-ER60,IF(A61&lt;'Données projet'!$A$192,$EG$205^A61,IF(A61='Données projet'!$A$192,'Données projet'!$B$192,EJ60+EI61-ER60)))</f>
        <v>310.00000000000006</v>
      </c>
      <c r="EK61" s="17">
        <f>EJ61*VLOOKUP('Données projet'!$B$15,Paramètres!$A$1:$I$89,3,0)*VLOOKUP('Données projet'!$B$15,Paramètres!$A$1:$I$89,5,0)</f>
        <v>265.98000000000008</v>
      </c>
      <c r="EL61" s="13">
        <f t="shared" si="45"/>
        <v>63.995380422211646</v>
      </c>
      <c r="EM61" s="20">
        <f t="shared" si="19"/>
        <v>574.7071209020188</v>
      </c>
      <c r="EN61" s="59">
        <f t="shared" si="20"/>
        <v>834.82023150070722</v>
      </c>
      <c r="EO61" s="59">
        <f ca="1">AVERAGE(OFFSET($EN$3,0,0,'Données projet'!$E$15+1,1))-AVERAGE(OFFSET($H$3,0,0,'Données projet'!$E$15+1,1))</f>
        <v>569.97793593332699</v>
      </c>
      <c r="EP61" s="59">
        <f t="shared" si="46"/>
        <v>331.25104323342907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68.673074649721869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68.673074649721869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10.8</v>
      </c>
      <c r="FE61" s="12">
        <f>IF('Données projet'!$A$218&gt;35,FE60+FD61-FM60,IF(A61&lt;'Données projet'!$A$218,$FB$205^A61,IF(A61='Données projet'!$A$218,'Données projet'!$B$218,FE60+FD61-FM60)))</f>
        <v>248.40000000000006</v>
      </c>
      <c r="FF61" s="17">
        <f>FE61*VLOOKUP('Données projet'!$B$16,Paramètres!$A$1:$I$89,3,0)*VLOOKUP('Données projet'!$B$16,Paramètres!$A$1:$I$89,5,0)</f>
        <v>201.50208000000006</v>
      </c>
      <c r="FG61" s="13">
        <f t="shared" si="47"/>
        <v>50.074135554054685</v>
      </c>
      <c r="FH61" s="20">
        <f t="shared" si="22"/>
        <v>438.16190875664535</v>
      </c>
      <c r="FI61" s="59">
        <f t="shared" si="23"/>
        <v>698.27501935533382</v>
      </c>
      <c r="FJ61" s="59">
        <f ca="1">AVERAGE(OFFSET($FI$3,0,0,'Données projet'!$E$16+1,1))-AVERAGE(OFFSET($H$3,0,0,'Données projet'!$E$16+1,1))</f>
        <v>458.72067631594132</v>
      </c>
      <c r="FK61" s="59">
        <f t="shared" si="48"/>
        <v>264.165337354597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42.141473733592619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42.141473733592619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6">
        <f t="shared" si="1"/>
        <v>183.33333333333334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9.4</v>
      </c>
      <c r="N62" s="13">
        <f>IF('Données projet'!$A$36&gt;35,N61+M62-V61,IF(A62&lt;'Données projet'!$A$36,$K$205^A62,IF(A62='Données projet'!$A$36,'Données projet'!$B$36,N61+M62-V61)))</f>
        <v>263.59999999999997</v>
      </c>
      <c r="O62" s="13">
        <f>N62*VLOOKUP('Données projet'!$B$9,Paramètres!$A$1:$I$89,3,0)*VLOOKUP('Données projet'!$B$9,Paramètres!$A$1:$I$89,5,0)</f>
        <v>267.29039999999998</v>
      </c>
      <c r="P62" s="13">
        <f t="shared" si="33"/>
        <v>64.273886654661325</v>
      </c>
      <c r="Q62" s="20">
        <f t="shared" si="53"/>
        <v>577.47446592353515</v>
      </c>
      <c r="R62" s="59">
        <f t="shared" si="0"/>
        <v>838.16387311737799</v>
      </c>
      <c r="S62" s="59">
        <f ca="1">AVERAGE(OFFSET($R$3,0,0,'Données projet'!$E$9+1,1))-AVERAGE(OFFSET($H$3,0,0,'Données projet'!$E$9+1,1))</f>
        <v>520.95202773768222</v>
      </c>
      <c r="T62" s="59">
        <f t="shared" si="34"/>
        <v>325.72635759450861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51.643881421797225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51.643881421797225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6.6</v>
      </c>
      <c r="AI62" s="13">
        <f>IF('Données projet'!$A$62&gt;35,AI61+AH62-AQ61,IF(A62&lt;'Données projet'!$A$62,$AF$205^A62,IF(A62='Données projet'!$A$62,'Données projet'!$B$62,AI61+AH62-AQ61)))</f>
        <v>250.39999999999995</v>
      </c>
      <c r="AJ62" s="13">
        <f>AI62*VLOOKUP('Données projet'!$B$10,Paramètres!$A$1:$I$89,3,0)*VLOOKUP('Données projet'!$B$10,Paramètres!$A$1:$I$89,5,0)</f>
        <v>238.28063999999998</v>
      </c>
      <c r="AK62" s="13">
        <f t="shared" si="35"/>
        <v>58.069447149935201</v>
      </c>
      <c r="AL62" s="20">
        <f t="shared" si="4"/>
        <v>516.14306845280373</v>
      </c>
      <c r="AM62" s="59">
        <f t="shared" si="5"/>
        <v>776.83247564664657</v>
      </c>
      <c r="AN62" s="59">
        <f ca="1">AVERAGE(OFFSET($AM$3,0,0,'Données projet'!$E$10+1,1))-AVERAGE(OFFSET($H$3,0,0,'Données projet'!$E$10+1,1))</f>
        <v>480.2304577348516</v>
      </c>
      <c r="AO62" s="59">
        <f t="shared" si="36"/>
        <v>488.3750281502389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51.646416922445759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51.646416922445759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5.2</v>
      </c>
      <c r="BD62" s="12">
        <f>IF('Données projet'!$A$88&gt;35,BD61+BC62-BL61,IF(A62&lt;'Données projet'!$A$88,$BA$205^A62,IF(A62='Données projet'!$A$88,'Données projet'!$B$88,BD61+BC62-BL61)))</f>
        <v>239.79999999999984</v>
      </c>
      <c r="BE62" s="13">
        <f>BD62*VLOOKUP('Données projet'!$B$11,Paramètres!$A$1:$I$89,3,0)*VLOOKUP('Données projet'!$B$11,Paramètres!$A$1:$I$89,5,0)</f>
        <v>231.93455999999986</v>
      </c>
      <c r="BF62" s="13">
        <f t="shared" si="37"/>
        <v>56.700774503204229</v>
      </c>
      <c r="BG62" s="20">
        <f t="shared" si="7"/>
        <v>502.70654092641371</v>
      </c>
      <c r="BH62" s="59">
        <f t="shared" si="8"/>
        <v>763.39594812025643</v>
      </c>
      <c r="BI62" s="59">
        <f ca="1">AVERAGE(OFFSET($BH$3,0,0,'Données projet'!$E$11+1,1))-AVERAGE(OFFSET($H$3,0,0,'Données projet'!$E$11+1,1))</f>
        <v>379.62749807313804</v>
      </c>
      <c r="BJ62" s="59">
        <f t="shared" si="38"/>
        <v>365.4172319777357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36.566820642169574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36.566820642169574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267.00335999999982</v>
      </c>
      <c r="CA62" s="13">
        <f t="shared" si="39"/>
        <v>64.212894147794728</v>
      </c>
      <c r="CB62" s="20">
        <f t="shared" si="10"/>
        <v>576.86830930740882</v>
      </c>
      <c r="CC62" s="59">
        <f t="shared" si="11"/>
        <v>837.55771650125166</v>
      </c>
      <c r="CD62" s="59">
        <f ca="1">AVERAGE(OFFSET($CC$3,0,0,'Données projet'!$E$12+1,1))-AVERAGE(OFFSET($H$3,0,0,'Données projet'!$E$12+1,1))</f>
        <v>429.30603040255431</v>
      </c>
      <c r="CE62" s="59">
        <f t="shared" si="40"/>
        <v>412.18613903804726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50.097511861470515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50.097511861470515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9.4</v>
      </c>
      <c r="CT62" s="12">
        <f>IF('Données projet'!$A$140&gt;35,CT61+CS62-DB61,IF(A62&lt;'Données projet'!$A$140,$CQ$205^A62,IF(A62='Données projet'!$A$140,'Données projet'!$B$140,CT61+CS62-DB61)))</f>
        <v>263.59999999999997</v>
      </c>
      <c r="CU62" s="17">
        <f>CT62*VLOOKUP('Données projet'!$B$13,Paramètres!$A$1:$I$89,3,0)*VLOOKUP('Données projet'!$B$13,Paramètres!$A$1:$I$89,5,0)</f>
        <v>238.50527999999997</v>
      </c>
      <c r="CV62" s="13">
        <f t="shared" si="41"/>
        <v>58.117817352909881</v>
      </c>
      <c r="CW62" s="20">
        <f t="shared" si="13"/>
        <v>516.61856122298457</v>
      </c>
      <c r="CX62" s="59">
        <f t="shared" si="14"/>
        <v>777.30796841682741</v>
      </c>
      <c r="CY62" s="59">
        <f ca="1">AVERAGE(OFFSET($CX$3,0,0,'Données projet'!$E$13+1,1))-AVERAGE(OFFSET($H$3,0,0,'Données projet'!$E$13+1,1))</f>
        <v>472.96224519385396</v>
      </c>
      <c r="CZ62" s="59">
        <f t="shared" si="42"/>
        <v>297.32483725004136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46.082232653295982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46.082232653295982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9.6</v>
      </c>
      <c r="DO62" s="12">
        <f>IF('Données projet'!$A$166&gt;35,DO61+DN62-DW61,IF(A62&lt;'Données projet'!$A$166,$DL$205^A62,IF(A62='Données projet'!$A$166,'Données projet'!$B$166,DO61+DN62-DW61)))</f>
        <v>300.4000000000002</v>
      </c>
      <c r="DP62" s="17">
        <f>DO62*VLOOKUP('Données projet'!$B$14,Paramètres!$A$1:$I$89,3,0)*VLOOKUP('Données projet'!$B$14,Paramètres!$A$1:$I$89,5,0)</f>
        <v>234.31200000000015</v>
      </c>
      <c r="DQ62" s="13">
        <f t="shared" si="43"/>
        <v>57.214026458952496</v>
      </c>
      <c r="DR62" s="20">
        <f t="shared" si="16"/>
        <v>507.74116274934249</v>
      </c>
      <c r="DS62" s="59">
        <f t="shared" si="17"/>
        <v>768.43056994318522</v>
      </c>
      <c r="DT62" s="59">
        <f ca="1">AVERAGE(OFFSET($DS$3,0,0,'Données projet'!$E$14+1,1))-AVERAGE(OFFSET($H$3,0,0,'Données projet'!$E$14+1,1))</f>
        <v>381.55743422692029</v>
      </c>
      <c r="DU62" s="59">
        <f t="shared" si="44"/>
        <v>360.34132229290537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47.792002838727818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47.792002838727818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13</v>
      </c>
      <c r="EJ62" s="12">
        <f>IF('Données projet'!$A$192&gt;35,EJ61+EI62-ER61,IF(A62&lt;'Données projet'!$A$192,$EG$205^A62,IF(A62='Données projet'!$A$192,'Données projet'!$B$192,EJ61+EI62-ER61)))</f>
        <v>323.00000000000006</v>
      </c>
      <c r="EK62" s="17">
        <f>EJ62*VLOOKUP('Données projet'!$B$15,Paramètres!$A$1:$I$89,3,0)*VLOOKUP('Données projet'!$B$15,Paramètres!$A$1:$I$89,5,0)</f>
        <v>277.13400000000007</v>
      </c>
      <c r="EL62" s="13">
        <f t="shared" si="45"/>
        <v>66.360978503745613</v>
      </c>
      <c r="EM62" s="20">
        <f t="shared" si="19"/>
        <v>598.25375422735704</v>
      </c>
      <c r="EN62" s="59">
        <f t="shared" si="20"/>
        <v>858.94316142119987</v>
      </c>
      <c r="EO62" s="59">
        <f ca="1">AVERAGE(OFFSET($EN$3,0,0,'Données projet'!$E$15+1,1))-AVERAGE(OFFSET($H$3,0,0,'Données projet'!$E$15+1,1))</f>
        <v>569.97793593332699</v>
      </c>
      <c r="EP62" s="59">
        <f t="shared" si="46"/>
        <v>331.25104323342907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67.326437542280416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67.326437542280416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10.8</v>
      </c>
      <c r="FE62" s="12">
        <f>IF('Données projet'!$A$218&gt;35,FE61+FD62-FM61,IF(A62&lt;'Données projet'!$A$218,$FB$205^A62,IF(A62='Données projet'!$A$218,'Données projet'!$B$218,FE61+FD62-FM61)))</f>
        <v>259.20000000000005</v>
      </c>
      <c r="FF62" s="17">
        <f>FE62*VLOOKUP('Données projet'!$B$16,Paramètres!$A$1:$I$89,3,0)*VLOOKUP('Données projet'!$B$16,Paramètres!$A$1:$I$89,5,0)</f>
        <v>210.26304000000005</v>
      </c>
      <c r="FG62" s="13">
        <f t="shared" si="47"/>
        <v>51.993062367908024</v>
      </c>
      <c r="FH62" s="20">
        <f t="shared" si="22"/>
        <v>456.76271162410649</v>
      </c>
      <c r="FI62" s="59">
        <f t="shared" si="23"/>
        <v>717.45211881794921</v>
      </c>
      <c r="FJ62" s="59">
        <f ca="1">AVERAGE(OFFSET($FI$3,0,0,'Données projet'!$E$16+1,1))-AVERAGE(OFFSET($H$3,0,0,'Données projet'!$E$16+1,1))</f>
        <v>458.72067631594132</v>
      </c>
      <c r="FK62" s="59">
        <f t="shared" si="48"/>
        <v>264.165337354597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41.315105137437811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41.315105137437811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6">
        <f t="shared" si="1"/>
        <v>183.33333333333334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273</v>
      </c>
      <c r="L63" s="12">
        <f>VLOOKUP(A63,'Données projet'!$A$35:$I$55,9,0)</f>
        <v>9.4</v>
      </c>
      <c r="M63" s="12">
        <f t="array" ref="M63">INDEX(L:L,MIN(IF(ISNUMBER(L63:L259),ROW(L63:L259),"")))</f>
        <v>9.4</v>
      </c>
      <c r="N63" s="13">
        <f>IF('Données projet'!$A$36&gt;35,N62+M63-V62,IF(A63&lt;'Données projet'!$A$36,$K$205^A63,IF(A63='Données projet'!$A$36,'Données projet'!$B$36,N62+M63-V62)))</f>
        <v>272.99999999999994</v>
      </c>
      <c r="O63" s="13">
        <f>N63*VLOOKUP('Données projet'!$B$9,Paramètres!$A$1:$I$89,3,0)*VLOOKUP('Données projet'!$B$9,Paramètres!$A$1:$I$89,5,0)</f>
        <v>276.82199999999995</v>
      </c>
      <c r="P63" s="13">
        <f t="shared" si="33"/>
        <v>66.29496059864374</v>
      </c>
      <c r="Q63" s="20">
        <f t="shared" si="53"/>
        <v>597.59537304263779</v>
      </c>
      <c r="R63" s="59">
        <f t="shared" si="0"/>
        <v>858.85107937411522</v>
      </c>
      <c r="S63" s="59">
        <f ca="1">AVERAGE(OFFSET($R$3,0,0,'Données projet'!$E$9+1,1))-AVERAGE(OFFSET($H$3,0,0,'Données projet'!$E$9+1,1))</f>
        <v>520.95202773768222</v>
      </c>
      <c r="T63" s="59">
        <f t="shared" si="34"/>
        <v>325.72635759450861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28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64.127377863523904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64.127377863523904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257</v>
      </c>
      <c r="AG63" s="12">
        <f>VLOOKUP(A63,'Données projet'!$A$61:$I$81,9,0)</f>
        <v>6.6</v>
      </c>
      <c r="AH63" s="12">
        <f t="array" ref="AH63">INDEX(AG:AG,MIN(IF(ISNUMBER(AG63:AG259),ROW(AG63:AG259),"")))</f>
        <v>6.6</v>
      </c>
      <c r="AI63" s="13">
        <f>IF('Données projet'!$A$62&gt;35,AI62+AH63-AQ62,IF(A63&lt;'Données projet'!$A$62,$AF$205^A63,IF(A63='Données projet'!$A$62,'Données projet'!$B$62,AI62+AH63-AQ62)))</f>
        <v>256.99999999999994</v>
      </c>
      <c r="AJ63" s="13">
        <f>AI63*VLOOKUP('Données projet'!$B$10,Paramètres!$A$1:$I$89,3,0)*VLOOKUP('Données projet'!$B$10,Paramètres!$A$1:$I$89,5,0)</f>
        <v>244.56119999999993</v>
      </c>
      <c r="AK63" s="13">
        <f t="shared" si="35"/>
        <v>59.419817003915256</v>
      </c>
      <c r="AL63" s="20">
        <f t="shared" si="4"/>
        <v>529.43360461515238</v>
      </c>
      <c r="AM63" s="59">
        <f t="shared" si="5"/>
        <v>790.6893109466298</v>
      </c>
      <c r="AN63" s="59">
        <f ca="1">AVERAGE(OFFSET($AM$3,0,0,'Données projet'!$E$10+1,1))-AVERAGE(OFFSET($H$3,0,0,'Données projet'!$E$10+1,1))</f>
        <v>480.2304577348516</v>
      </c>
      <c r="AO63" s="59">
        <f t="shared" si="36"/>
        <v>488.3750281502389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29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63.751673383949971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63.751673383949971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245</v>
      </c>
      <c r="BB63" s="12">
        <f>VLOOKUP(A63,'Données projet'!$A$87:$I$107,9,0)</f>
        <v>5.2</v>
      </c>
      <c r="BC63" s="12">
        <f t="array" ref="BC63">INDEX(BB:BB,MIN(IF(ISNUMBER(BB63:BB259),ROW(BB63:BB259),"")))</f>
        <v>5.2</v>
      </c>
      <c r="BD63" s="12">
        <f>IF('Données projet'!$A$88&gt;35,BD62+BC63-BL62,IF(A63&lt;'Données projet'!$A$88,$BA$205^A63,IF(A63='Données projet'!$A$88,'Données projet'!$B$88,BD62+BC63-BL62)))</f>
        <v>244.99999999999983</v>
      </c>
      <c r="BE63" s="13">
        <f>BD63*VLOOKUP('Données projet'!$B$11,Paramètres!$A$1:$I$89,3,0)*VLOOKUP('Données projet'!$B$11,Paramètres!$A$1:$I$89,5,0)</f>
        <v>236.96399999999983</v>
      </c>
      <c r="BF63" s="13">
        <f t="shared" si="37"/>
        <v>57.785837100566191</v>
      </c>
      <c r="BG63" s="20">
        <f t="shared" si="7"/>
        <v>513.35596628348583</v>
      </c>
      <c r="BH63" s="59">
        <f t="shared" si="8"/>
        <v>774.61167261496325</v>
      </c>
      <c r="BI63" s="59">
        <f ca="1">AVERAGE(OFFSET($BH$3,0,0,'Données projet'!$E$11+1,1))-AVERAGE(OFFSET($H$3,0,0,'Données projet'!$E$11+1,1))</f>
        <v>379.62749807313804</v>
      </c>
      <c r="BJ63" s="59">
        <f t="shared" si="38"/>
        <v>365.4172319777357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12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41.366896100529758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41.366896100529758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272.89079999999979</v>
      </c>
      <c r="CA63" s="13">
        <f t="shared" si="39"/>
        <v>65.462389231846373</v>
      </c>
      <c r="CB63" s="20">
        <f t="shared" si="10"/>
        <v>589.29847124546529</v>
      </c>
      <c r="CC63" s="59">
        <f t="shared" si="11"/>
        <v>850.55417757694272</v>
      </c>
      <c r="CD63" s="59">
        <f ca="1">AVERAGE(OFFSET($CC$3,0,0,'Données projet'!$E$12+1,1))-AVERAGE(OFFSET($H$3,0,0,'Données projet'!$E$12+1,1))</f>
        <v>429.30603040255431</v>
      </c>
      <c r="CE63" s="59">
        <f t="shared" si="40"/>
        <v>412.18613903804726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57.039535438279415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57.039535438279415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273</v>
      </c>
      <c r="CR63" s="12">
        <f>VLOOKUP(A63,'Données projet'!$A$139:$I$159,9,0)</f>
        <v>9.4</v>
      </c>
      <c r="CS63" s="12">
        <f t="array" ref="CS63">INDEX(CR:CR,MIN(IF(ISNUMBER(CR63:CR259),ROW(CR63:CR259),"")))</f>
        <v>9.4</v>
      </c>
      <c r="CT63" s="12">
        <f>IF('Données projet'!$A$140&gt;35,CT62+CS63-DB62,IF(A63&lt;'Données projet'!$A$140,$CQ$205^A63,IF(A63='Données projet'!$A$140,'Données projet'!$B$140,CT62+CS63-DB62)))</f>
        <v>272.99999999999994</v>
      </c>
      <c r="CU63" s="17">
        <f>CT63*VLOOKUP('Données projet'!$B$13,Paramètres!$A$1:$I$89,3,0)*VLOOKUP('Données projet'!$B$13,Paramètres!$A$1:$I$89,5,0)</f>
        <v>247.01039999999992</v>
      </c>
      <c r="CV63" s="13">
        <f t="shared" si="41"/>
        <v>59.945315462121812</v>
      </c>
      <c r="CW63" s="20">
        <f t="shared" si="13"/>
        <v>534.61453776319524</v>
      </c>
      <c r="CX63" s="59">
        <f t="shared" si="14"/>
        <v>795.87024409467267</v>
      </c>
      <c r="CY63" s="59">
        <f ca="1">AVERAGE(OFFSET($CX$3,0,0,'Données projet'!$E$13+1,1))-AVERAGE(OFFSET($H$3,0,0,'Données projet'!$E$13+1,1))</f>
        <v>472.96224519385396</v>
      </c>
      <c r="CZ63" s="59">
        <f t="shared" si="42"/>
        <v>297.32483725004136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28</v>
      </c>
      <c r="DC63" s="16">
        <f>IF(ISNA(VLOOKUP(A63,'Données projet'!$A$139:$I$159,5,0)),0%,VLOOKUP(A63,'Données projet'!$A$139:$I$159,5,0)*VLOOKUP('Données projet'!$B$13,Paramètres!$A$1:$I$89,7,0))</f>
        <v>0.43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57.221352555144406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57.221352555144406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310</v>
      </c>
      <c r="DM63" s="12">
        <f>VLOOKUP(A63,'Données projet'!$A$165:$I$185,9,0)</f>
        <v>9.6</v>
      </c>
      <c r="DN63" s="12">
        <f t="array" ref="DN63">INDEX(DM:DM,MIN(IF(ISNUMBER(DM63:DM259),ROW(DM63:DM259),"")))</f>
        <v>9.6</v>
      </c>
      <c r="DO63" s="12">
        <f>IF('Données projet'!$A$166&gt;35,DO62+DN63-DW62,IF(A63&lt;'Données projet'!$A$166,$DL$205^A63,IF(A63='Données projet'!$A$166,'Données projet'!$B$166,DO62+DN63-DW62)))</f>
        <v>310.00000000000023</v>
      </c>
      <c r="DP63" s="17">
        <f>DO63*VLOOKUP('Données projet'!$B$14,Paramètres!$A$1:$I$89,3,0)*VLOOKUP('Données projet'!$B$14,Paramètres!$A$1:$I$89,5,0)</f>
        <v>241.80000000000018</v>
      </c>
      <c r="DQ63" s="13">
        <f t="shared" si="43"/>
        <v>58.826640673484889</v>
      </c>
      <c r="DR63" s="20">
        <f t="shared" si="16"/>
        <v>523.59139917298648</v>
      </c>
      <c r="DS63" s="59">
        <f t="shared" si="17"/>
        <v>784.84710550446403</v>
      </c>
      <c r="DT63" s="59">
        <f ca="1">AVERAGE(OFFSET($DS$3,0,0,'Données projet'!$E$14+1,1))-AVERAGE(OFFSET($H$3,0,0,'Données projet'!$E$14+1,1))</f>
        <v>381.55743422692029</v>
      </c>
      <c r="DU63" s="59">
        <f t="shared" si="44"/>
        <v>360.34132229290537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37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60.573497129231754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60.573497129231754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336</v>
      </c>
      <c r="EH63" s="12">
        <f>VLOOKUP(A63,'Données projet'!$A$191:$I$211,9,0)</f>
        <v>13</v>
      </c>
      <c r="EI63" s="12">
        <f t="array" ref="EI63">INDEX(EH:EH,MIN(IF(ISNUMBER(EH63:EH259),ROW(EH63:EH259),"")))</f>
        <v>13</v>
      </c>
      <c r="EJ63" s="12">
        <f>IF('Données projet'!$A$192&gt;35,EJ62+EI63-ER62,IF(A63&lt;'Données projet'!$A$192,$EG$205^A63,IF(A63='Données projet'!$A$192,'Données projet'!$B$192,EJ62+EI63-ER62)))</f>
        <v>336.00000000000006</v>
      </c>
      <c r="EK63" s="17">
        <f>EJ63*VLOOKUP('Données projet'!$B$15,Paramètres!$A$1:$I$89,3,0)*VLOOKUP('Données projet'!$B$15,Paramètres!$A$1:$I$89,5,0)</f>
        <v>288.28800000000007</v>
      </c>
      <c r="EL63" s="13">
        <f t="shared" si="45"/>
        <v>68.715516926722444</v>
      </c>
      <c r="EM63" s="20">
        <f t="shared" si="19"/>
        <v>621.78112531404167</v>
      </c>
      <c r="EN63" s="59">
        <f t="shared" si="20"/>
        <v>883.03683164551921</v>
      </c>
      <c r="EO63" s="59">
        <f ca="1">AVERAGE(OFFSET($EN$3,0,0,'Données projet'!$E$15+1,1))-AVERAGE(OFFSET($H$3,0,0,'Données projet'!$E$15+1,1))</f>
        <v>569.97793593332699</v>
      </c>
      <c r="EP63" s="59">
        <f t="shared" si="46"/>
        <v>331.25104323342907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35</v>
      </c>
      <c r="ES63" s="16">
        <f>IF(ISNA(VLOOKUP(A63,'Données projet'!$A$191:$I$211,5,0)),0%,VLOOKUP(A63,'Données projet'!$A$191:$I$211,5,0)*VLOOKUP('Données projet'!$B$15,Paramètres!$A$1:$I$89,7,0))</f>
        <v>0.53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83.600763180756843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83.600763180756843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270</v>
      </c>
      <c r="FC63" s="12">
        <f>VLOOKUP(A63,'Données projet'!$A$217:$I$237,9,0)</f>
        <v>10.8</v>
      </c>
      <c r="FD63" s="12">
        <f t="array" ref="FD63">INDEX(FC:FC,MIN(IF(ISNUMBER(FC63:FC259),ROW(FC63:FC259),"")))</f>
        <v>10.8</v>
      </c>
      <c r="FE63" s="12">
        <f>IF('Données projet'!$A$218&gt;35,FE62+FD63-FM62,IF(A63&lt;'Données projet'!$A$218,$FB$205^A63,IF(A63='Données projet'!$A$218,'Données projet'!$B$218,FE62+FD63-FM62)))</f>
        <v>270.00000000000006</v>
      </c>
      <c r="FF63" s="17">
        <f>FE63*VLOOKUP('Données projet'!$B$16,Paramètres!$A$1:$I$89,3,0)*VLOOKUP('Données projet'!$B$16,Paramètres!$A$1:$I$89,5,0)</f>
        <v>219.02400000000006</v>
      </c>
      <c r="FG63" s="13">
        <f t="shared" si="47"/>
        <v>53.902702081308355</v>
      </c>
      <c r="FH63" s="20">
        <f t="shared" si="22"/>
        <v>475.34733945827878</v>
      </c>
      <c r="FI63" s="59">
        <f t="shared" si="23"/>
        <v>736.60304578975627</v>
      </c>
      <c r="FJ63" s="59">
        <f ca="1">AVERAGE(OFFSET($FI$3,0,0,'Données projet'!$E$16+1,1))-AVERAGE(OFFSET($H$3,0,0,'Données projet'!$E$16+1,1))</f>
        <v>458.72067631594132</v>
      </c>
      <c r="FK63" s="59">
        <f t="shared" si="48"/>
        <v>264.165337354597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28</v>
      </c>
      <c r="FN63" s="16">
        <f>IF(ISNA(VLOOKUP(A63,'Données projet'!$A$217:$I$237,5,0)),0%,VLOOKUP(A63,'Données projet'!$A$217:$I$237,5,0)*VLOOKUP('Données projet'!$B$16,Paramètres!$A$1:$I$89,7,0))</f>
        <v>0.43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51.301902290819164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51.301902290819164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6">
        <f t="shared" si="1"/>
        <v>183.33333333333334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8.8000000000000007</v>
      </c>
      <c r="N64" s="13">
        <f>IF('Données projet'!$A$36&gt;35,N63+M64-V63,IF(A64&lt;'Données projet'!$A$36,$K$205^A64,IF(A64='Données projet'!$A$36,'Données projet'!$B$36,N63+M64-V63)))</f>
        <v>253.79999999999995</v>
      </c>
      <c r="O64" s="13">
        <f>N64*VLOOKUP('Données projet'!$B$9,Paramètres!$A$1:$I$89,3,0)*VLOOKUP('Données projet'!$B$9,Paramètres!$A$1:$I$89,5,0)</f>
        <v>257.35319999999996</v>
      </c>
      <c r="P64" s="13">
        <f t="shared" si="33"/>
        <v>62.157851613080908</v>
      </c>
      <c r="Q64" s="20">
        <f t="shared" si="53"/>
        <v>556.48174822611588</v>
      </c>
      <c r="R64" s="59">
        <f t="shared" si="0"/>
        <v>818.29392967124522</v>
      </c>
      <c r="S64" s="59">
        <f ca="1">AVERAGE(OFFSET($R$3,0,0,'Données projet'!$E$9+1,1))-AVERAGE(OFFSET($H$3,0,0,'Données projet'!$E$9+1,1))</f>
        <v>520.95202773768222</v>
      </c>
      <c r="T64" s="59">
        <f t="shared" si="34"/>
        <v>325.72635759450861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62.869879097458529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62.869879097458529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6.6</v>
      </c>
      <c r="AI64" s="13">
        <f>IF('Données projet'!$A$62&gt;35,AI63+AH64-AQ63,IF(A64&lt;'Données projet'!$A$62,$AF$205^A64,IF(A64='Données projet'!$A$62,'Données projet'!$B$62,AI63+AH64-AQ63)))</f>
        <v>234.59999999999997</v>
      </c>
      <c r="AJ64" s="13">
        <f>AI64*VLOOKUP('Données projet'!$B$10,Paramètres!$A$1:$I$89,3,0)*VLOOKUP('Données projet'!$B$10,Paramètres!$A$1:$I$89,5,0)</f>
        <v>223.24535999999995</v>
      </c>
      <c r="AK64" s="13">
        <f t="shared" si="35"/>
        <v>54.819646394591118</v>
      </c>
      <c r="AL64" s="20">
        <f t="shared" si="4"/>
        <v>484.29655280391279</v>
      </c>
      <c r="AM64" s="59">
        <f t="shared" si="5"/>
        <v>746.10873424904207</v>
      </c>
      <c r="AN64" s="59">
        <f ca="1">AVERAGE(OFFSET($AM$3,0,0,'Données projet'!$E$10+1,1))-AVERAGE(OFFSET($H$3,0,0,'Données projet'!$E$10+1,1))</f>
        <v>480.2304577348516</v>
      </c>
      <c r="AO64" s="59">
        <f t="shared" si="36"/>
        <v>488.3750281502389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62.50154195357193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62.50154195357193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4.4000000000000004</v>
      </c>
      <c r="BD64" s="12">
        <f>IF('Données projet'!$A$88&gt;35,BD63+BC64-BL63,IF(A64&lt;'Données projet'!$A$88,$BA$205^A64,IF(A64='Données projet'!$A$88,'Données projet'!$B$88,BD63+BC64-BL63)))</f>
        <v>237.39999999999984</v>
      </c>
      <c r="BE64" s="13">
        <f>BD64*VLOOKUP('Données projet'!$B$11,Paramètres!$A$1:$I$89,3,0)*VLOOKUP('Données projet'!$B$11,Paramètres!$A$1:$I$89,5,0)</f>
        <v>229.61327999999986</v>
      </c>
      <c r="BF64" s="13">
        <f t="shared" si="37"/>
        <v>56.199055437906189</v>
      </c>
      <c r="BG64" s="20">
        <f t="shared" si="7"/>
        <v>497.78981755435296</v>
      </c>
      <c r="BH64" s="59">
        <f t="shared" si="8"/>
        <v>759.60199899948225</v>
      </c>
      <c r="BI64" s="59">
        <f ca="1">AVERAGE(OFFSET($BH$3,0,0,'Données projet'!$E$11+1,1))-AVERAGE(OFFSET($H$3,0,0,'Données projet'!$E$11+1,1))</f>
        <v>379.62749807313804</v>
      </c>
      <c r="BJ64" s="59">
        <f t="shared" si="38"/>
        <v>365.4172319777357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40.555716499313604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40.555716499313604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264.13919999999979</v>
      </c>
      <c r="CA64" s="13">
        <f t="shared" si="39"/>
        <v>63.60387543087441</v>
      </c>
      <c r="CB64" s="20">
        <f t="shared" si="10"/>
        <v>570.81918970877257</v>
      </c>
      <c r="CC64" s="59">
        <f t="shared" si="11"/>
        <v>832.63137115390191</v>
      </c>
      <c r="CD64" s="59">
        <f ca="1">AVERAGE(OFFSET($CC$3,0,0,'Données projet'!$E$12+1,1))-AVERAGE(OFFSET($H$3,0,0,'Données projet'!$E$12+1,1))</f>
        <v>429.30603040255431</v>
      </c>
      <c r="CE64" s="59">
        <f t="shared" si="40"/>
        <v>412.18613903804726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55.921024939016078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55.921024939016078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8.8000000000000007</v>
      </c>
      <c r="CT64" s="12">
        <f>IF('Données projet'!$A$140&gt;35,CT63+CS64-DB63,IF(A64&lt;'Données projet'!$A$140,$CQ$205^A64,IF(A64='Données projet'!$A$140,'Données projet'!$B$140,CT63+CS64-DB63)))</f>
        <v>253.79999999999995</v>
      </c>
      <c r="CU64" s="17">
        <f>CT64*VLOOKUP('Données projet'!$B$13,Paramètres!$A$1:$I$89,3,0)*VLOOKUP('Données projet'!$B$13,Paramètres!$A$1:$I$89,5,0)</f>
        <v>229.63823999999994</v>
      </c>
      <c r="CV64" s="13">
        <f t="shared" si="41"/>
        <v>56.204453396569633</v>
      </c>
      <c r="CW64" s="20">
        <f t="shared" si="13"/>
        <v>497.84269099902531</v>
      </c>
      <c r="CX64" s="59">
        <f t="shared" si="14"/>
        <v>759.65487244415465</v>
      </c>
      <c r="CY64" s="59">
        <f ca="1">AVERAGE(OFFSET($CX$3,0,0,'Données projet'!$E$13+1,1))-AVERAGE(OFFSET($H$3,0,0,'Données projet'!$E$13+1,1))</f>
        <v>472.96224519385396</v>
      </c>
      <c r="CZ64" s="59">
        <f t="shared" si="42"/>
        <v>297.32483725004136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56.099276733116838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56.099276733116838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9.1999999999999993</v>
      </c>
      <c r="DO64" s="12">
        <f>IF('Données projet'!$A$166&gt;35,DO63+DN64-DW63,IF(A64&lt;'Données projet'!$A$166,$DL$205^A64,IF(A64='Données projet'!$A$166,'Données projet'!$B$166,DO63+DN64-DW63)))</f>
        <v>282.20000000000022</v>
      </c>
      <c r="DP64" s="17">
        <f>DO64*VLOOKUP('Données projet'!$B$14,Paramètres!$A$1:$I$89,3,0)*VLOOKUP('Données projet'!$B$14,Paramètres!$A$1:$I$89,5,0)</f>
        <v>220.11600000000018</v>
      </c>
      <c r="DQ64" s="13">
        <f t="shared" si="43"/>
        <v>54.140096973925971</v>
      </c>
      <c r="DR64" s="20">
        <f t="shared" si="16"/>
        <v>477.66270222958809</v>
      </c>
      <c r="DS64" s="59">
        <f t="shared" si="17"/>
        <v>739.47488367471738</v>
      </c>
      <c r="DT64" s="59">
        <f ca="1">AVERAGE(OFFSET($DS$3,0,0,'Données projet'!$E$14+1,1))-AVERAGE(OFFSET($H$3,0,0,'Données projet'!$E$14+1,1))</f>
        <v>381.55743422692029</v>
      </c>
      <c r="DU64" s="59">
        <f t="shared" si="44"/>
        <v>360.34132229290537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59.385687796712638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59.385687796712638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12.4</v>
      </c>
      <c r="EJ64" s="12">
        <f>IF('Données projet'!$A$192&gt;35,EJ63+EI64-ER63,IF(A64&lt;'Données projet'!$A$192,$EG$205^A64,IF(A64='Données projet'!$A$192,'Données projet'!$B$192,EJ63+EI64-ER63)))</f>
        <v>313.40000000000003</v>
      </c>
      <c r="EK64" s="17">
        <f>EJ64*VLOOKUP('Données projet'!$B$15,Paramètres!$A$1:$I$89,3,0)*VLOOKUP('Données projet'!$B$15,Paramètres!$A$1:$I$89,5,0)</f>
        <v>268.89720000000005</v>
      </c>
      <c r="EL64" s="13">
        <f t="shared" si="45"/>
        <v>64.615171575073688</v>
      </c>
      <c r="EM64" s="20">
        <f t="shared" si="19"/>
        <v>580.86738049325345</v>
      </c>
      <c r="EN64" s="59">
        <f t="shared" si="20"/>
        <v>842.67956193838279</v>
      </c>
      <c r="EO64" s="59">
        <f ca="1">AVERAGE(OFFSET($EN$3,0,0,'Données projet'!$E$15+1,1))-AVERAGE(OFFSET($H$3,0,0,'Données projet'!$E$15+1,1))</f>
        <v>569.97793593332699</v>
      </c>
      <c r="EP64" s="59">
        <f t="shared" si="46"/>
        <v>331.25104323342907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81.961403206212751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81.961403206212751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10.4</v>
      </c>
      <c r="FE64" s="12">
        <f>IF('Données projet'!$A$218&gt;35,FE63+FD64-FM63,IF(A64&lt;'Données projet'!$A$218,$FB$205^A64,IF(A64='Données projet'!$A$218,'Données projet'!$B$218,FE63+FD64-FM63)))</f>
        <v>252.40000000000003</v>
      </c>
      <c r="FF64" s="17">
        <f>FE64*VLOOKUP('Données projet'!$B$16,Paramètres!$A$1:$I$89,3,0)*VLOOKUP('Données projet'!$B$16,Paramètres!$A$1:$I$89,5,0)</f>
        <v>204.74688000000003</v>
      </c>
      <c r="FG64" s="13">
        <f t="shared" si="47"/>
        <v>50.785959801489987</v>
      </c>
      <c r="FH64" s="20">
        <f t="shared" si="22"/>
        <v>445.05302932092837</v>
      </c>
      <c r="FI64" s="59">
        <f t="shared" si="23"/>
        <v>706.86521076605777</v>
      </c>
      <c r="FJ64" s="59">
        <f ca="1">AVERAGE(OFFSET($FI$3,0,0,'Données projet'!$E$16+1,1))-AVERAGE(OFFSET($H$3,0,0,'Données projet'!$E$16+1,1))</f>
        <v>458.72067631594132</v>
      </c>
      <c r="FK64" s="59">
        <f t="shared" si="48"/>
        <v>264.165337354597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50.295903277966865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50.295903277966865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6">
        <f t="shared" si="1"/>
        <v>183.33333333333334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8.8000000000000007</v>
      </c>
      <c r="N65" s="13">
        <f>IF('Données projet'!$A$36&gt;35,N64+M65-V64,IF(A65&lt;'Données projet'!$A$36,$K$205^A65,IF(A65='Données projet'!$A$36,'Données projet'!$B$36,N64+M65-V64)))</f>
        <v>262.59999999999997</v>
      </c>
      <c r="O65" s="13">
        <f>N65*VLOOKUP('Données projet'!$B$9,Paramètres!$A$1:$I$89,3,0)*VLOOKUP('Données projet'!$B$9,Paramètres!$A$1:$I$89,5,0)</f>
        <v>266.27640000000002</v>
      </c>
      <c r="P65" s="13">
        <f t="shared" si="33"/>
        <v>64.058389829439747</v>
      </c>
      <c r="Q65" s="20">
        <f t="shared" si="53"/>
        <v>575.33309228627434</v>
      </c>
      <c r="R65" s="59">
        <f t="shared" si="0"/>
        <v>837.69209524592566</v>
      </c>
      <c r="S65" s="59">
        <f ca="1">AVERAGE(OFFSET($R$3,0,0,'Données projet'!$E$9+1,1))-AVERAGE(OFFSET($H$3,0,0,'Données projet'!$E$9+1,1))</f>
        <v>520.95202773768222</v>
      </c>
      <c r="T65" s="59">
        <f t="shared" si="34"/>
        <v>325.72635759450861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61.637039115197183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61.637039115197183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6.6</v>
      </c>
      <c r="AI65" s="13">
        <f>IF('Données projet'!$A$62&gt;35,AI64+AH65-AQ64,IF(A65&lt;'Données projet'!$A$62,$AF$205^A65,IF(A65='Données projet'!$A$62,'Données projet'!$B$62,AI64+AH65-AQ64)))</f>
        <v>241.19999999999996</v>
      </c>
      <c r="AJ65" s="13">
        <f>AI65*VLOOKUP('Données projet'!$B$10,Paramètres!$A$1:$I$89,3,0)*VLOOKUP('Données projet'!$B$10,Paramètres!$A$1:$I$89,5,0)</f>
        <v>229.52591999999999</v>
      </c>
      <c r="AK65" s="13">
        <f t="shared" si="35"/>
        <v>56.180162044652285</v>
      </c>
      <c r="AL65" s="20">
        <f t="shared" si="4"/>
        <v>497.60475956110264</v>
      </c>
      <c r="AM65" s="59">
        <f t="shared" si="5"/>
        <v>759.96376252075402</v>
      </c>
      <c r="AN65" s="59">
        <f ca="1">AVERAGE(OFFSET($AM$3,0,0,'Données projet'!$E$10+1,1))-AVERAGE(OFFSET($H$3,0,0,'Données projet'!$E$10+1,1))</f>
        <v>480.2304577348516</v>
      </c>
      <c r="AO65" s="59">
        <f t="shared" si="36"/>
        <v>488.3750281502389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61.275924838038726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61.275924838038726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4.4000000000000004</v>
      </c>
      <c r="BD65" s="12">
        <f>IF('Données projet'!$A$88&gt;35,BD64+BC65-BL64,IF(A65&lt;'Données projet'!$A$88,$BA$205^A65,IF(A65='Données projet'!$A$88,'Données projet'!$B$88,BD64+BC65-BL64)))</f>
        <v>241.79999999999984</v>
      </c>
      <c r="BE65" s="13">
        <f>BD65*VLOOKUP('Données projet'!$B$11,Paramètres!$A$1:$I$89,3,0)*VLOOKUP('Données projet'!$B$11,Paramètres!$A$1:$I$89,5,0)</f>
        <v>233.86895999999987</v>
      </c>
      <c r="BF65" s="13">
        <f t="shared" si="37"/>
        <v>57.118427216656315</v>
      </c>
      <c r="BG65" s="20">
        <f t="shared" si="7"/>
        <v>506.8030327356762</v>
      </c>
      <c r="BH65" s="59">
        <f t="shared" si="8"/>
        <v>769.16203569532752</v>
      </c>
      <c r="BI65" s="59">
        <f ca="1">AVERAGE(OFFSET($BH$3,0,0,'Données projet'!$E$11+1,1))-AVERAGE(OFFSET($H$3,0,0,'Données projet'!$E$11+1,1))</f>
        <v>379.62749807313804</v>
      </c>
      <c r="BJ65" s="59">
        <f t="shared" si="38"/>
        <v>365.4172319777357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39.760443635306601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39.760443635306601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268.91279999999978</v>
      </c>
      <c r="CA65" s="13">
        <f t="shared" si="39"/>
        <v>64.618483855217065</v>
      </c>
      <c r="CB65" s="20">
        <f t="shared" si="10"/>
        <v>580.90031938116931</v>
      </c>
      <c r="CC65" s="59">
        <f t="shared" si="11"/>
        <v>843.25932234082063</v>
      </c>
      <c r="CD65" s="59">
        <f ca="1">AVERAGE(OFFSET($CC$3,0,0,'Données projet'!$E$12+1,1))-AVERAGE(OFFSET($H$3,0,0,'Données projet'!$E$12+1,1))</f>
        <v>429.30603040255431</v>
      </c>
      <c r="CE65" s="59">
        <f t="shared" si="40"/>
        <v>412.18613903804726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54.824447748419253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54.824447748419253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8.8000000000000007</v>
      </c>
      <c r="CT65" s="12">
        <f>IF('Données projet'!$A$140&gt;35,CT64+CS65-DB64,IF(A65&lt;'Données projet'!$A$140,$CQ$205^A65,IF(A65='Données projet'!$A$140,'Données projet'!$B$140,CT64+CS65-DB64)))</f>
        <v>262.59999999999997</v>
      </c>
      <c r="CU65" s="17">
        <f>CT65*VLOOKUP('Données projet'!$B$13,Paramètres!$A$1:$I$89,3,0)*VLOOKUP('Données projet'!$B$13,Paramètres!$A$1:$I$89,5,0)</f>
        <v>237.60047999999995</v>
      </c>
      <c r="CV65" s="13">
        <f t="shared" si="41"/>
        <v>57.922960533442058</v>
      </c>
      <c r="CW65" s="20">
        <f t="shared" si="13"/>
        <v>514.70332559574479</v>
      </c>
      <c r="CX65" s="59">
        <f t="shared" si="14"/>
        <v>777.06232855539611</v>
      </c>
      <c r="CY65" s="59">
        <f ca="1">AVERAGE(OFFSET($CX$3,0,0,'Données projet'!$E$13+1,1))-AVERAGE(OFFSET($H$3,0,0,'Données projet'!$E$13+1,1))</f>
        <v>472.96224519385396</v>
      </c>
      <c r="CZ65" s="59">
        <f t="shared" si="42"/>
        <v>297.32483725004136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54.999204133560561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54.999204133560561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9.1999999999999993</v>
      </c>
      <c r="DO65" s="12">
        <f>IF('Données projet'!$A$166&gt;35,DO64+DN65-DW64,IF(A65&lt;'Données projet'!$A$166,$DL$205^A65,IF(A65='Données projet'!$A$166,'Données projet'!$B$166,DO64+DN65-DW64)))</f>
        <v>291.4000000000002</v>
      </c>
      <c r="DP65" s="17">
        <f>DO65*VLOOKUP('Données projet'!$B$14,Paramètres!$A$1:$I$89,3,0)*VLOOKUP('Données projet'!$B$14,Paramètres!$A$1:$I$89,5,0)</f>
        <v>227.29200000000017</v>
      </c>
      <c r="DQ65" s="13">
        <f t="shared" si="43"/>
        <v>55.696745617483749</v>
      </c>
      <c r="DR65" s="20">
        <f t="shared" si="16"/>
        <v>492.87206528378442</v>
      </c>
      <c r="DS65" s="59">
        <f t="shared" si="17"/>
        <v>755.23106824343574</v>
      </c>
      <c r="DT65" s="59">
        <f ca="1">AVERAGE(OFFSET($DS$3,0,0,'Données projet'!$E$14+1,1))-AVERAGE(OFFSET($H$3,0,0,'Données projet'!$E$14+1,1))</f>
        <v>381.55743422692029</v>
      </c>
      <c r="DU65" s="59">
        <f t="shared" si="44"/>
        <v>360.34132229290537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58.221170680712063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58.221170680712063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12.4</v>
      </c>
      <c r="EJ65" s="12">
        <f>IF('Données projet'!$A$192&gt;35,EJ64+EI65-ER64,IF(A65&lt;'Données projet'!$A$192,$EG$205^A65,IF(A65='Données projet'!$A$192,'Données projet'!$B$192,EJ64+EI65-ER64)))</f>
        <v>325.8</v>
      </c>
      <c r="EK65" s="17">
        <f>EJ65*VLOOKUP('Données projet'!$B$15,Paramètres!$A$1:$I$89,3,0)*VLOOKUP('Données projet'!$B$15,Paramètres!$A$1:$I$89,5,0)</f>
        <v>279.53640000000007</v>
      </c>
      <c r="EL65" s="13">
        <f t="shared" si="45"/>
        <v>66.869027427528763</v>
      </c>
      <c r="EM65" s="20">
        <f t="shared" si="19"/>
        <v>603.322786102946</v>
      </c>
      <c r="EN65" s="59">
        <f t="shared" si="20"/>
        <v>865.68178906259732</v>
      </c>
      <c r="EO65" s="59">
        <f ca="1">AVERAGE(OFFSET($EN$3,0,0,'Données projet'!$E$15+1,1))-AVERAGE(OFFSET($H$3,0,0,'Données projet'!$E$15+1,1))</f>
        <v>569.97793593332699</v>
      </c>
      <c r="EP65" s="59">
        <f t="shared" si="46"/>
        <v>331.25104323342907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80.354190080858615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80.354190080858615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10.4</v>
      </c>
      <c r="FE65" s="12">
        <f>IF('Données projet'!$A$218&gt;35,FE64+FD65-FM64,IF(A65&lt;'Données projet'!$A$218,$FB$205^A65,IF(A65='Données projet'!$A$218,'Données projet'!$B$218,FE64+FD65-FM64)))</f>
        <v>262.8</v>
      </c>
      <c r="FF65" s="17">
        <f>FE65*VLOOKUP('Données projet'!$B$16,Paramètres!$A$1:$I$89,3,0)*VLOOKUP('Données projet'!$B$16,Paramètres!$A$1:$I$89,5,0)</f>
        <v>213.18336000000002</v>
      </c>
      <c r="FG65" s="13">
        <f t="shared" si="47"/>
        <v>52.630619656078551</v>
      </c>
      <c r="FH65" s="20">
        <f t="shared" si="22"/>
        <v>462.95934790100347</v>
      </c>
      <c r="FI65" s="59">
        <f t="shared" si="23"/>
        <v>725.31835086065485</v>
      </c>
      <c r="FJ65" s="59">
        <f ca="1">AVERAGE(OFFSET($FI$3,0,0,'Données projet'!$E$16+1,1))-AVERAGE(OFFSET($H$3,0,0,'Données projet'!$E$16+1,1))</f>
        <v>458.72067631594132</v>
      </c>
      <c r="FK65" s="59">
        <f t="shared" si="48"/>
        <v>264.165337354597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49.309631292157782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49.309631292157782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6">
        <f t="shared" si="1"/>
        <v>183.33333333333334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8.8000000000000007</v>
      </c>
      <c r="N66" s="13">
        <f>IF('Données projet'!$A$36&gt;35,N65+M66-V65,IF(A66&lt;'Données projet'!$A$36,$K$205^A66,IF(A66='Données projet'!$A$36,'Données projet'!$B$36,N65+M66-V65)))</f>
        <v>271.39999999999998</v>
      </c>
      <c r="O66" s="13">
        <f>N66*VLOOKUP('Données projet'!$B$9,Paramètres!$A$1:$I$89,3,0)*VLOOKUP('Données projet'!$B$9,Paramètres!$A$1:$I$89,5,0)</f>
        <v>275.19960000000003</v>
      </c>
      <c r="P66" s="13">
        <f t="shared" si="33"/>
        <v>65.951527620662617</v>
      </c>
      <c r="Q66" s="20">
        <f t="shared" si="53"/>
        <v>594.17154727265404</v>
      </c>
      <c r="R66" s="59">
        <f t="shared" si="0"/>
        <v>857.06788561606015</v>
      </c>
      <c r="S66" s="59">
        <f ca="1">AVERAGE(OFFSET($R$3,0,0,'Données projet'!$E$9+1,1))-AVERAGE(OFFSET($H$3,0,0,'Données projet'!$E$9+1,1))</f>
        <v>520.95202773768222</v>
      </c>
      <c r="T66" s="59">
        <f t="shared" si="34"/>
        <v>325.72635759450861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60.42837437302984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60.42837437302984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6.6</v>
      </c>
      <c r="AI66" s="13">
        <f>IF('Données projet'!$A$62&gt;35,AI65+AH66-AQ65,IF(A66&lt;'Données projet'!$A$62,$AF$205^A66,IF(A66='Données projet'!$A$62,'Données projet'!$B$62,AI65+AH66-AQ65)))</f>
        <v>247.79999999999995</v>
      </c>
      <c r="AJ66" s="13">
        <f>AI66*VLOOKUP('Données projet'!$B$10,Paramètres!$A$1:$I$89,3,0)*VLOOKUP('Données projet'!$B$10,Paramètres!$A$1:$I$89,5,0)</f>
        <v>235.80647999999994</v>
      </c>
      <c r="AK66" s="13">
        <f t="shared" si="35"/>
        <v>57.5363506739358</v>
      </c>
      <c r="AL66" s="20">
        <f t="shared" si="4"/>
        <v>510.90543009043807</v>
      </c>
      <c r="AM66" s="59">
        <f t="shared" si="5"/>
        <v>773.80176843384425</v>
      </c>
      <c r="AN66" s="59">
        <f ca="1">AVERAGE(OFFSET($AM$3,0,0,'Données projet'!$E$10+1,1))-AVERAGE(OFFSET($H$3,0,0,'Données projet'!$E$10+1,1))</f>
        <v>480.2304577348516</v>
      </c>
      <c r="AO66" s="59">
        <f t="shared" si="36"/>
        <v>488.3750281502389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60.074341326588502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60.074341326588502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4.4000000000000004</v>
      </c>
      <c r="BD66" s="12">
        <f>IF('Données projet'!$A$88&gt;35,BD65+BC66-BL65,IF(A66&lt;'Données projet'!$A$88,$BA$205^A66,IF(A66='Données projet'!$A$88,'Données projet'!$B$88,BD65+BC66-BL65)))</f>
        <v>246.19999999999985</v>
      </c>
      <c r="BE66" s="13">
        <f>BD66*VLOOKUP('Données projet'!$B$11,Paramètres!$A$1:$I$89,3,0)*VLOOKUP('Données projet'!$B$11,Paramètres!$A$1:$I$89,5,0)</f>
        <v>238.12463999999983</v>
      </c>
      <c r="BF66" s="13">
        <f t="shared" si="37"/>
        <v>58.035853608422748</v>
      </c>
      <c r="BG66" s="20">
        <f t="shared" si="7"/>
        <v>515.81285970133592</v>
      </c>
      <c r="BH66" s="59">
        <f t="shared" si="8"/>
        <v>778.70919804474204</v>
      </c>
      <c r="BI66" s="59">
        <f ca="1">AVERAGE(OFFSET($BH$3,0,0,'Données projet'!$E$11+1,1))-AVERAGE(OFFSET($H$3,0,0,'Données projet'!$E$11+1,1))</f>
        <v>379.62749807313804</v>
      </c>
      <c r="BJ66" s="59">
        <f t="shared" si="38"/>
        <v>365.4172319777357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38.980765587094218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38.980765587094218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273.68639999999976</v>
      </c>
      <c r="CA66" s="13">
        <f t="shared" si="39"/>
        <v>65.630997870536959</v>
      </c>
      <c r="CB66" s="20">
        <f t="shared" si="10"/>
        <v>590.97780129118485</v>
      </c>
      <c r="CC66" s="59">
        <f t="shared" si="11"/>
        <v>853.87413963459096</v>
      </c>
      <c r="CD66" s="59">
        <f ca="1">AVERAGE(OFFSET($CC$3,0,0,'Données projet'!$E$12+1,1))-AVERAGE(OFFSET($H$3,0,0,'Données projet'!$E$12+1,1))</f>
        <v>429.30603040255431</v>
      </c>
      <c r="CE66" s="59">
        <f t="shared" si="40"/>
        <v>412.18613903804726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53.749373767683991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53.749373767683991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8.8000000000000007</v>
      </c>
      <c r="CT66" s="12">
        <f>IF('Données projet'!$A$140&gt;35,CT65+CS66-DB65,IF(A66&lt;'Données projet'!$A$140,$CQ$205^A66,IF(A66='Données projet'!$A$140,'Données projet'!$B$140,CT65+CS66-DB65)))</f>
        <v>271.39999999999998</v>
      </c>
      <c r="CU66" s="17">
        <f>CT66*VLOOKUP('Données projet'!$B$13,Paramètres!$A$1:$I$89,3,0)*VLOOKUP('Données projet'!$B$13,Paramètres!$A$1:$I$89,5,0)</f>
        <v>245.56271999999998</v>
      </c>
      <c r="CV66" s="13">
        <f t="shared" si="41"/>
        <v>59.634776048276898</v>
      </c>
      <c r="CW66" s="20">
        <f t="shared" si="13"/>
        <v>531.55230561741564</v>
      </c>
      <c r="CX66" s="59">
        <f t="shared" si="14"/>
        <v>794.44864396082176</v>
      </c>
      <c r="CY66" s="59">
        <f ca="1">AVERAGE(OFFSET($CX$3,0,0,'Données projet'!$E$13+1,1))-AVERAGE(OFFSET($H$3,0,0,'Données projet'!$E$13+1,1))</f>
        <v>472.96224519385396</v>
      </c>
      <c r="CZ66" s="59">
        <f t="shared" si="42"/>
        <v>297.32483725004136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53.920703286703549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53.920703286703549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9.1999999999999993</v>
      </c>
      <c r="DO66" s="12">
        <f>IF('Données projet'!$A$166&gt;35,DO65+DN66-DW65,IF(A66&lt;'Données projet'!$A$166,$DL$205^A66,IF(A66='Données projet'!$A$166,'Données projet'!$B$166,DO65+DN66-DW65)))</f>
        <v>300.60000000000019</v>
      </c>
      <c r="DP66" s="17">
        <f>DO66*VLOOKUP('Données projet'!$B$14,Paramètres!$A$1:$I$89,3,0)*VLOOKUP('Données projet'!$B$14,Paramètres!$A$1:$I$89,5,0)</f>
        <v>234.46800000000016</v>
      </c>
      <c r="DQ66" s="13">
        <f t="shared" si="43"/>
        <v>57.247683153605443</v>
      </c>
      <c r="DR66" s="20">
        <f t="shared" si="16"/>
        <v>508.07148149252976</v>
      </c>
      <c r="DS66" s="59">
        <f t="shared" si="17"/>
        <v>770.96781983593587</v>
      </c>
      <c r="DT66" s="59">
        <f ca="1">AVERAGE(OFFSET($DS$3,0,0,'Données projet'!$E$14+1,1))-AVERAGE(OFFSET($H$3,0,0,'Données projet'!$E$14+1,1))</f>
        <v>381.55743422692029</v>
      </c>
      <c r="DU66" s="59">
        <f t="shared" si="44"/>
        <v>360.34132229290537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57.079489035070957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57.079489035070957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12.4</v>
      </c>
      <c r="EJ66" s="12">
        <f>IF('Données projet'!$A$192&gt;35,EJ65+EI66-ER65,IF(A66&lt;'Données projet'!$A$192,$EG$205^A66,IF(A66='Données projet'!$A$192,'Données projet'!$B$192,EJ65+EI66-ER65)))</f>
        <v>338.2</v>
      </c>
      <c r="EK66" s="17">
        <f>EJ66*VLOOKUP('Données projet'!$B$15,Paramètres!$A$1:$I$89,3,0)*VLOOKUP('Données projet'!$B$15,Paramètres!$A$1:$I$89,5,0)</f>
        <v>290.17560000000003</v>
      </c>
      <c r="EL66" s="13">
        <f t="shared" si="45"/>
        <v>69.112917785973508</v>
      </c>
      <c r="EM66" s="20">
        <f t="shared" si="19"/>
        <v>625.76083514390393</v>
      </c>
      <c r="EN66" s="59">
        <f t="shared" si="20"/>
        <v>888.65717348731005</v>
      </c>
      <c r="EO66" s="59">
        <f ca="1">AVERAGE(OFFSET($EN$3,0,0,'Données projet'!$E$15+1,1))-AVERAGE(OFFSET($H$3,0,0,'Données projet'!$E$15+1,1))</f>
        <v>569.97793593332699</v>
      </c>
      <c r="EP66" s="59">
        <f t="shared" si="46"/>
        <v>331.25104323342907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78.77849342458947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78.77849342458947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10.4</v>
      </c>
      <c r="FE66" s="12">
        <f>IF('Données projet'!$A$218&gt;35,FE65+FD66-FM65,IF(A66&lt;'Données projet'!$A$218,$FB$205^A66,IF(A66='Données projet'!$A$218,'Données projet'!$B$218,FE65+FD66-FM65)))</f>
        <v>273.2</v>
      </c>
      <c r="FF66" s="17">
        <f>FE66*VLOOKUP('Données projet'!$B$16,Paramètres!$A$1:$I$89,3,0)*VLOOKUP('Données projet'!$B$16,Paramètres!$A$1:$I$89,5,0)</f>
        <v>221.61984000000001</v>
      </c>
      <c r="FG66" s="13">
        <f t="shared" si="47"/>
        <v>54.466799486030538</v>
      </c>
      <c r="FH66" s="20">
        <f t="shared" si="22"/>
        <v>480.85089710483652</v>
      </c>
      <c r="FI66" s="59">
        <f t="shared" si="23"/>
        <v>743.74723544824269</v>
      </c>
      <c r="FJ66" s="59">
        <f ca="1">AVERAGE(OFFSET($FI$3,0,0,'Données projet'!$E$16+1,1))-AVERAGE(OFFSET($H$3,0,0,'Données projet'!$E$16+1,1))</f>
        <v>458.72067631594132</v>
      </c>
      <c r="FK66" s="59">
        <f t="shared" si="48"/>
        <v>264.165337354597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48.342699498423904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48.342699498423904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6">
        <f t="shared" si="1"/>
        <v>183.33333333333334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8.8000000000000007</v>
      </c>
      <c r="N67" s="13">
        <f>IF('Données projet'!$A$36&gt;35,N66+M67-V66,IF(A67&lt;'Données projet'!$A$36,$K$205^A67,IF(A67='Données projet'!$A$36,'Données projet'!$B$36,N66+M67-V66)))</f>
        <v>280.2</v>
      </c>
      <c r="O67" s="13">
        <f>N67*VLOOKUP('Données projet'!$B$9,Paramètres!$A$1:$I$89,3,0)*VLOOKUP('Données projet'!$B$9,Paramètres!$A$1:$I$89,5,0)</f>
        <v>284.12279999999998</v>
      </c>
      <c r="P67" s="13">
        <f t="shared" si="33"/>
        <v>67.837532462585557</v>
      </c>
      <c r="Q67" s="20">
        <f t="shared" ref="Q67:Q98" si="54">(O67+P67)*0.475*44/12</f>
        <v>612.99757903900309</v>
      </c>
      <c r="R67" s="59">
        <f t="shared" ref="R67:R130" si="55">Q67+(I67+J67)*44/12</f>
        <v>876.42193119855779</v>
      </c>
      <c r="S67" s="59">
        <f ca="1">AVERAGE(OFFSET($R$3,0,0,'Données projet'!$E$9+1,1))-AVERAGE(OFFSET($H$3,0,0,'Données projet'!$E$9+1,1))</f>
        <v>520.95202773768222</v>
      </c>
      <c r="T67" s="59">
        <f t="shared" si="34"/>
        <v>325.72635759450861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59.243410809243699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59.243410809243699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6.6</v>
      </c>
      <c r="AI67" s="13">
        <f>IF('Données projet'!$A$62&gt;35,AI66+AH67-AQ66,IF(A67&lt;'Données projet'!$A$62,$AF$205^A67,IF(A67='Données projet'!$A$62,'Données projet'!$B$62,AI66+AH67-AQ66)))</f>
        <v>254.39999999999995</v>
      </c>
      <c r="AJ67" s="13">
        <f>AI67*VLOOKUP('Données projet'!$B$10,Paramètres!$A$1:$I$89,3,0)*VLOOKUP('Données projet'!$B$10,Paramètres!$A$1:$I$89,5,0)</f>
        <v>242.08703999999997</v>
      </c>
      <c r="AK67" s="13">
        <f t="shared" si="35"/>
        <v>58.888340776302016</v>
      </c>
      <c r="AL67" s="20">
        <f t="shared" si="4"/>
        <v>524.19878818539257</v>
      </c>
      <c r="AM67" s="59">
        <f t="shared" si="5"/>
        <v>787.62314034494739</v>
      </c>
      <c r="AN67" s="59">
        <f ca="1">AVERAGE(OFFSET($AM$3,0,0,'Données projet'!$E$10+1,1))-AVERAGE(OFFSET($H$3,0,0,'Données projet'!$E$10+1,1))</f>
        <v>480.2304577348516</v>
      </c>
      <c r="AO67" s="59">
        <f t="shared" si="36"/>
        <v>488.3750281502389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58.896320134904244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58.896320134904244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4.4000000000000004</v>
      </c>
      <c r="BD67" s="12">
        <f>IF('Données projet'!$A$88&gt;35,BD66+BC67-BL66,IF(A67&lt;'Données projet'!$A$88,$BA$205^A67,IF(A67='Données projet'!$A$88,'Données projet'!$B$88,BD66+BC67-BL66)))</f>
        <v>250.59999999999985</v>
      </c>
      <c r="BE67" s="13">
        <f>BD67*VLOOKUP('Données projet'!$B$11,Paramètres!$A$1:$I$89,3,0)*VLOOKUP('Données projet'!$B$11,Paramètres!$A$1:$I$89,5,0)</f>
        <v>242.38031999999984</v>
      </c>
      <c r="BF67" s="13">
        <f t="shared" si="37"/>
        <v>58.951373391207788</v>
      </c>
      <c r="BG67" s="20">
        <f t="shared" si="7"/>
        <v>524.81936598968662</v>
      </c>
      <c r="BH67" s="59">
        <f t="shared" si="8"/>
        <v>788.24371814924143</v>
      </c>
      <c r="BI67" s="59">
        <f ca="1">AVERAGE(OFFSET($BH$3,0,0,'Données projet'!$E$11+1,1))-AVERAGE(OFFSET($H$3,0,0,'Données projet'!$E$11+1,1))</f>
        <v>379.62749807313804</v>
      </c>
      <c r="BJ67" s="59">
        <f t="shared" si="38"/>
        <v>365.4172319777357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38.216376549850629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38.216376549850629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278.45999999999981</v>
      </c>
      <c r="CA67" s="13">
        <f t="shared" si="39"/>
        <v>66.641458222154824</v>
      </c>
      <c r="CB67" s="20">
        <f t="shared" si="10"/>
        <v>601.05170640358597</v>
      </c>
      <c r="CC67" s="59">
        <f t="shared" si="11"/>
        <v>864.47605856314067</v>
      </c>
      <c r="CD67" s="59">
        <f ca="1">AVERAGE(OFFSET($CC$3,0,0,'Données projet'!$E$12+1,1))-AVERAGE(OFFSET($H$3,0,0,'Données projet'!$E$12+1,1))</f>
        <v>429.30603040255431</v>
      </c>
      <c r="CE67" s="59">
        <f t="shared" si="40"/>
        <v>412.18613903804726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52.69538133198057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52.69538133198057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8.8000000000000007</v>
      </c>
      <c r="CT67" s="12">
        <f>IF('Données projet'!$A$140&gt;35,CT66+CS67-DB66,IF(A67&lt;'Données projet'!$A$140,$CQ$205^A67,IF(A67='Données projet'!$A$140,'Données projet'!$B$140,CT66+CS67-DB66)))</f>
        <v>280.2</v>
      </c>
      <c r="CU67" s="17">
        <f>CT67*VLOOKUP('Données projet'!$B$13,Paramètres!$A$1:$I$89,3,0)*VLOOKUP('Données projet'!$B$13,Paramètres!$A$1:$I$89,5,0)</f>
        <v>253.52495999999999</v>
      </c>
      <c r="CV67" s="13">
        <f t="shared" si="41"/>
        <v>61.340141798422209</v>
      </c>
      <c r="CW67" s="20">
        <f t="shared" si="13"/>
        <v>548.39005229891859</v>
      </c>
      <c r="CX67" s="59">
        <f t="shared" si="14"/>
        <v>811.81440445847329</v>
      </c>
      <c r="CY67" s="59">
        <f ca="1">AVERAGE(OFFSET($CX$3,0,0,'Données projet'!$E$13+1,1))-AVERAGE(OFFSET($H$3,0,0,'Données projet'!$E$13+1,1))</f>
        <v>472.96224519385396</v>
      </c>
      <c r="CZ67" s="59">
        <f t="shared" si="42"/>
        <v>297.32483725004136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52.863351183632837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52.863351183632837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9.1999999999999993</v>
      </c>
      <c r="DO67" s="12">
        <f>IF('Données projet'!$A$166&gt;35,DO66+DN67-DW66,IF(A67&lt;'Données projet'!$A$166,$DL$205^A67,IF(A67='Données projet'!$A$166,'Données projet'!$B$166,DO66+DN67-DW66)))</f>
        <v>309.80000000000018</v>
      </c>
      <c r="DP67" s="17">
        <f>DO67*VLOOKUP('Données projet'!$B$14,Paramètres!$A$1:$I$89,3,0)*VLOOKUP('Données projet'!$B$14,Paramètres!$A$1:$I$89,5,0)</f>
        <v>241.64400000000015</v>
      </c>
      <c r="DQ67" s="13">
        <f t="shared" si="43"/>
        <v>58.793104433546993</v>
      </c>
      <c r="DR67" s="20">
        <f t="shared" si="16"/>
        <v>523.26129022176121</v>
      </c>
      <c r="DS67" s="59">
        <f t="shared" si="17"/>
        <v>786.68564238131603</v>
      </c>
      <c r="DT67" s="59">
        <f ca="1">AVERAGE(OFFSET($DS$3,0,0,'Données projet'!$E$14+1,1))-AVERAGE(OFFSET($H$3,0,0,'Données projet'!$E$14+1,1))</f>
        <v>381.55743422692029</v>
      </c>
      <c r="DU67" s="59">
        <f t="shared" si="44"/>
        <v>360.34132229290537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55.960195070143826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55.960195070143826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12.4</v>
      </c>
      <c r="EJ67" s="12">
        <f>IF('Données projet'!$A$192&gt;35,EJ66+EI67-ER66,IF(A67&lt;'Données projet'!$A$192,$EG$205^A67,IF(A67='Données projet'!$A$192,'Données projet'!$B$192,EJ66+EI67-ER66)))</f>
        <v>350.59999999999997</v>
      </c>
      <c r="EK67" s="17">
        <f>EJ67*VLOOKUP('Données projet'!$B$15,Paramètres!$A$1:$I$89,3,0)*VLOOKUP('Données projet'!$B$15,Paramètres!$A$1:$I$89,5,0)</f>
        <v>300.81479999999999</v>
      </c>
      <c r="EL67" s="13">
        <f t="shared" si="45"/>
        <v>71.347249879076941</v>
      </c>
      <c r="EM67" s="20">
        <f t="shared" si="19"/>
        <v>648.18223687272553</v>
      </c>
      <c r="EN67" s="59">
        <f t="shared" si="20"/>
        <v>911.60658903228023</v>
      </c>
      <c r="EO67" s="59">
        <f ca="1">AVERAGE(OFFSET($EN$3,0,0,'Données projet'!$E$15+1,1))-AVERAGE(OFFSET($H$3,0,0,'Données projet'!$E$15+1,1))</f>
        <v>569.97793593332699</v>
      </c>
      <c r="EP67" s="59">
        <f t="shared" si="46"/>
        <v>331.25104323342907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77.233695218669709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77.233695218669709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10.4</v>
      </c>
      <c r="FE67" s="12">
        <f>IF('Données projet'!$A$218&gt;35,FE66+FD67-FM66,IF(A67&lt;'Données projet'!$A$218,$FB$205^A67,IF(A67='Données projet'!$A$218,'Données projet'!$B$218,FE66+FD67-FM66)))</f>
        <v>283.59999999999997</v>
      </c>
      <c r="FF67" s="17">
        <f>FE67*VLOOKUP('Données projet'!$B$16,Paramètres!$A$1:$I$89,3,0)*VLOOKUP('Données projet'!$B$16,Paramètres!$A$1:$I$89,5,0)</f>
        <v>230.05631999999997</v>
      </c>
      <c r="FG67" s="13">
        <f t="shared" si="47"/>
        <v>56.294859058369248</v>
      </c>
      <c r="FH67" s="20">
        <f t="shared" si="22"/>
        <v>498.72830352665966</v>
      </c>
      <c r="FI67" s="59">
        <f t="shared" si="23"/>
        <v>762.15265568621442</v>
      </c>
      <c r="FJ67" s="59">
        <f ca="1">AVERAGE(OFFSET($FI$3,0,0,'Données projet'!$E$16+1,1))-AVERAGE(OFFSET($H$3,0,0,'Données projet'!$E$16+1,1))</f>
        <v>458.72067631594132</v>
      </c>
      <c r="FK67" s="59">
        <f t="shared" si="48"/>
        <v>264.165337354597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47.394728647394992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47.394728647394992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6">
        <f t="shared" ref="H68:H131" si="56">(B68+E68+F68)*44/12+(C68+D68)*0.475*44/12</f>
        <v>183.33333333333334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289</v>
      </c>
      <c r="L68" s="12">
        <f>VLOOKUP(A68,'Données projet'!$A$35:$I$55,9,0)</f>
        <v>8.8000000000000007</v>
      </c>
      <c r="M68" s="12">
        <f t="array" ref="M68">INDEX(L:L,MIN(IF(ISNUMBER(L68:L264),ROW(L68:L264),"")))</f>
        <v>8.8000000000000007</v>
      </c>
      <c r="N68" s="13">
        <f>IF('Données projet'!$A$36&gt;35,N67+M68-V67,IF(A68&lt;'Données projet'!$A$36,$K$205^A68,IF(A68='Données projet'!$A$36,'Données projet'!$B$36,N67+M68-V67)))</f>
        <v>289</v>
      </c>
      <c r="O68" s="13">
        <f>N68*VLOOKUP('Données projet'!$B$9,Paramètres!$A$1:$I$89,3,0)*VLOOKUP('Données projet'!$B$9,Paramètres!$A$1:$I$89,5,0)</f>
        <v>293.04599999999999</v>
      </c>
      <c r="P68" s="13">
        <f t="shared" si="33"/>
        <v>69.716654076072615</v>
      </c>
      <c r="Q68" s="20">
        <f t="shared" si="54"/>
        <v>631.81162251582646</v>
      </c>
      <c r="R68" s="59">
        <f t="shared" si="55"/>
        <v>895.75482863228171</v>
      </c>
      <c r="S68" s="59">
        <f ca="1">AVERAGE(OFFSET($R$3,0,0,'Données projet'!$E$9+1,1))-AVERAGE(OFFSET($H$3,0,0,'Données projet'!$E$9+1,1))</f>
        <v>520.95202773768222</v>
      </c>
      <c r="T68" s="59">
        <f t="shared" si="34"/>
        <v>325.72635759450861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28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71.577885114937786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71.577885114937786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261</v>
      </c>
      <c r="AG68" s="12">
        <f>VLOOKUP(A68,'Données projet'!$A$61:$I$81,9,0)</f>
        <v>6.6</v>
      </c>
      <c r="AH68" s="12">
        <f t="array" ref="AH68">INDEX(AG:AG,MIN(IF(ISNUMBER(AG68:AG264),ROW(AG68:AG264),"")))</f>
        <v>6.6</v>
      </c>
      <c r="AI68" s="13">
        <f>IF('Données projet'!$A$62&gt;35,AI67+AH68-AQ67,IF(A68&lt;'Données projet'!$A$62,$AF$205^A68,IF(A68='Données projet'!$A$62,'Données projet'!$B$62,AI67+AH68-AQ67)))</f>
        <v>260.99999999999994</v>
      </c>
      <c r="AJ68" s="13">
        <f>AI68*VLOOKUP('Données projet'!$B$10,Paramètres!$A$1:$I$89,3,0)*VLOOKUP('Données projet'!$B$10,Paramètres!$A$1:$I$89,5,0)</f>
        <v>248.36759999999992</v>
      </c>
      <c r="AK68" s="13">
        <f t="shared" si="35"/>
        <v>60.236253798706286</v>
      </c>
      <c r="AL68" s="20">
        <f t="shared" ref="AL68:AL131" si="58">(AJ68+AK68)*0.475*44/12</f>
        <v>537.48504536607993</v>
      </c>
      <c r="AM68" s="59">
        <f t="shared" ref="AM68:AM131" si="59">AL68+(AD68+AE68)*44/12</f>
        <v>801.42825148253519</v>
      </c>
      <c r="AN68" s="59">
        <f ca="1">AVERAGE(OFFSET($AM$3,0,0,'Données projet'!$E$10+1,1))-AVERAGE(OFFSET($H$3,0,0,'Données projet'!$E$10+1,1))</f>
        <v>480.2304577348516</v>
      </c>
      <c r="AO68" s="59">
        <f t="shared" si="36"/>
        <v>488.3750281502389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29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70.859410416416466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70.859410416416466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255</v>
      </c>
      <c r="BB68" s="12">
        <f>VLOOKUP(A68,'Données projet'!$A$87:$I$107,9,0)</f>
        <v>4.4000000000000004</v>
      </c>
      <c r="BC68" s="12">
        <f t="array" ref="BC68">INDEX(BB:BB,MIN(IF(ISNUMBER(BB68:BB264),ROW(BB68:BB264),"")))</f>
        <v>4.4000000000000004</v>
      </c>
      <c r="BD68" s="12">
        <f>IF('Données projet'!$A$88&gt;35,BD67+BC68-BL67,IF(A68&lt;'Données projet'!$A$88,$BA$205^A68,IF(A68='Données projet'!$A$88,'Données projet'!$B$88,BD67+BC68-BL67)))</f>
        <v>254.99999999999986</v>
      </c>
      <c r="BE68" s="13">
        <f>BD68*VLOOKUP('Données projet'!$B$11,Paramètres!$A$1:$I$89,3,0)*VLOOKUP('Données projet'!$B$11,Paramètres!$A$1:$I$89,5,0)</f>
        <v>246.63599999999985</v>
      </c>
      <c r="BF68" s="13">
        <f t="shared" si="37"/>
        <v>59.865023903294535</v>
      </c>
      <c r="BG68" s="20">
        <f t="shared" ref="BG68:BG131" si="61">(BE68+BF68)*0.475*44/12</f>
        <v>533.8226166315709</v>
      </c>
      <c r="BH68" s="59">
        <f t="shared" ref="BH68:BH131" si="62">BG68+(AY68+AZ68)*44/12</f>
        <v>797.76582274802604</v>
      </c>
      <c r="BI68" s="59">
        <f ca="1">AVERAGE(OFFSET($BH$3,0,0,'Données projet'!$E$11+1,1))-AVERAGE(OFFSET($H$3,0,0,'Données projet'!$E$11+1,1))</f>
        <v>379.62749807313804</v>
      </c>
      <c r="BJ68" s="59">
        <f t="shared" si="38"/>
        <v>365.4172319777357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11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42.524344514024712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42.524344514024712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283.2335999999998</v>
      </c>
      <c r="CA68" s="13">
        <f t="shared" si="39"/>
        <v>67.649904178362377</v>
      </c>
      <c r="CB68" s="20">
        <f t="shared" ref="CB68:CB131" si="64">(BZ68+CA68)*0.475*44/12</f>
        <v>611.12210311064734</v>
      </c>
      <c r="CC68" s="59">
        <f t="shared" ref="CC68:CC131" si="65">CB68+(BT68+BU68)*44/12</f>
        <v>875.06530922710249</v>
      </c>
      <c r="CD68" s="59">
        <f ca="1">AVERAGE(OFFSET($CC$3,0,0,'Données projet'!$E$12+1,1))-AVERAGE(OFFSET($H$3,0,0,'Données projet'!$E$12+1,1))</f>
        <v>429.30603040255431</v>
      </c>
      <c r="CE68" s="59">
        <f t="shared" si="40"/>
        <v>412.18613903804726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59.120320789019786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59.120320789019786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289</v>
      </c>
      <c r="CR68" s="12">
        <f>VLOOKUP(A68,'Données projet'!$A$139:$I$159,9,0)</f>
        <v>8.8000000000000007</v>
      </c>
      <c r="CS68" s="12">
        <f t="array" ref="CS68">INDEX(CR:CR,MIN(IF(ISNUMBER(CR68:CR264),ROW(CR68:CR264),"")))</f>
        <v>8.8000000000000007</v>
      </c>
      <c r="CT68" s="12">
        <f>IF('Données projet'!$A$140&gt;35,CT67+CS68-DB67,IF(A68&lt;'Données projet'!$A$140,$CQ$205^A68,IF(A68='Données projet'!$A$140,'Données projet'!$B$140,CT67+CS68-DB67)))</f>
        <v>289</v>
      </c>
      <c r="CU68" s="17">
        <f>CT68*VLOOKUP('Données projet'!$B$13,Paramètres!$A$1:$I$89,3,0)*VLOOKUP('Données projet'!$B$13,Paramètres!$A$1:$I$89,5,0)</f>
        <v>261.48719999999997</v>
      </c>
      <c r="CV68" s="13">
        <f t="shared" si="41"/>
        <v>63.039283586802391</v>
      </c>
      <c r="CW68" s="20">
        <f t="shared" ref="CW68:CW131" si="67">(CU68+CV68)*0.475*44/12</f>
        <v>565.21695891368086</v>
      </c>
      <c r="CX68" s="59">
        <f t="shared" ref="CX68:CX131" si="68">CW68+(CO68+CP68)*44/12</f>
        <v>829.16016503013611</v>
      </c>
      <c r="CY68" s="59">
        <f ca="1">AVERAGE(OFFSET($CX$3,0,0,'Données projet'!$E$13+1,1))-AVERAGE(OFFSET($H$3,0,0,'Données projet'!$E$13+1,1))</f>
        <v>472.96224519385396</v>
      </c>
      <c r="CZ68" s="59">
        <f t="shared" si="42"/>
        <v>297.32483725004136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28</v>
      </c>
      <c r="DC68" s="16">
        <f>IF(ISNA(VLOOKUP(A68,'Données projet'!$A$139:$I$159,5,0)),0%,VLOOKUP(A68,'Données projet'!$A$139:$I$159,5,0)*VLOOKUP('Données projet'!$B$13,Paramètres!$A$1:$I$89,7,0))</f>
        <v>0.43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63.869497487175259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63.869497487175259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319</v>
      </c>
      <c r="DM68" s="12">
        <f>VLOOKUP(A68,'Données projet'!$A$165:$I$185,9,0)</f>
        <v>9.1999999999999993</v>
      </c>
      <c r="DN68" s="12">
        <f t="array" ref="DN68">INDEX(DM:DM,MIN(IF(ISNUMBER(DM68:DM264),ROW(DM68:DM264),"")))</f>
        <v>9.1999999999999993</v>
      </c>
      <c r="DO68" s="12">
        <f>IF('Données projet'!$A$166&gt;35,DO67+DN68-DW67,IF(A68&lt;'Données projet'!$A$166,$DL$205^A68,IF(A68='Données projet'!$A$166,'Données projet'!$B$166,DO67+DN68-DW67)))</f>
        <v>319.00000000000017</v>
      </c>
      <c r="DP68" s="17">
        <f>DO68*VLOOKUP('Données projet'!$B$14,Paramètres!$A$1:$I$89,3,0)*VLOOKUP('Données projet'!$B$14,Paramètres!$A$1:$I$89,5,0)</f>
        <v>248.82000000000014</v>
      </c>
      <c r="DQ68" s="13">
        <f t="shared" si="43"/>
        <v>60.333192077890068</v>
      </c>
      <c r="DR68" s="20">
        <f t="shared" ref="DR68:DR131" si="70">(DP68+DQ68)*0.475*44/12</f>
        <v>538.44180953565876</v>
      </c>
      <c r="DS68" s="59">
        <f t="shared" ref="DS68:DS131" si="71">DR68+(DJ68+DK68)*44/12</f>
        <v>802.38501565211391</v>
      </c>
      <c r="DT68" s="59">
        <f ca="1">AVERAGE(OFFSET($DS$3,0,0,'Données projet'!$E$14+1,1))-AVERAGE(OFFSET($H$3,0,0,'Données projet'!$E$14+1,1))</f>
        <v>381.55743422692029</v>
      </c>
      <c r="DU68" s="59">
        <f t="shared" si="44"/>
        <v>360.34132229290537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37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68.581516093095019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68.581516093095019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363</v>
      </c>
      <c r="EH68" s="12">
        <f>VLOOKUP(A68,'Données projet'!$A$191:$I$211,9,0)</f>
        <v>12.4</v>
      </c>
      <c r="EI68" s="12">
        <f t="array" ref="EI68">INDEX(EH:EH,MIN(IF(ISNUMBER(EH68:EH264),ROW(EH68:EH264),"")))</f>
        <v>12.4</v>
      </c>
      <c r="EJ68" s="12">
        <f>IF('Données projet'!$A$192&gt;35,EJ67+EI68-ER67,IF(A68&lt;'Données projet'!$A$192,$EG$205^A68,IF(A68='Données projet'!$A$192,'Données projet'!$B$192,EJ67+EI68-ER67)))</f>
        <v>362.99999999999994</v>
      </c>
      <c r="EK68" s="17">
        <f>EJ68*VLOOKUP('Données projet'!$B$15,Paramètres!$A$1:$I$89,3,0)*VLOOKUP('Données projet'!$B$15,Paramètres!$A$1:$I$89,5,0)</f>
        <v>311.45399999999995</v>
      </c>
      <c r="EL68" s="13">
        <f t="shared" si="45"/>
        <v>73.572400496659426</v>
      </c>
      <c r="EM68" s="20">
        <f t="shared" ref="EM68:EM131" si="73">(EK68+EL68)*0.475*44/12</f>
        <v>670.5876475316818</v>
      </c>
      <c r="EN68" s="59">
        <f t="shared" ref="EN68:EN131" si="74">EM68+(EE68+EF68)*44/12</f>
        <v>934.53085364813705</v>
      </c>
      <c r="EO68" s="59">
        <f ca="1">AVERAGE(OFFSET($EN$3,0,0,'Données projet'!$E$15+1,1))-AVERAGE(OFFSET($H$3,0,0,'Données projet'!$E$15+1,1))</f>
        <v>569.97793593332699</v>
      </c>
      <c r="EP68" s="59">
        <f t="shared" si="46"/>
        <v>331.25104323342907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35</v>
      </c>
      <c r="ES68" s="16">
        <f>IF(ISNA(VLOOKUP(A68,'Données projet'!$A$191:$I$211,5,0)),0%,VLOOKUP(A68,'Données projet'!$A$191:$I$211,5,0)*VLOOKUP('Données projet'!$B$15,Paramètres!$A$1:$I$89,7,0))</f>
        <v>0.53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93.313745576942637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93.313745576942637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294</v>
      </c>
      <c r="FC68" s="12">
        <f>VLOOKUP(A68,'Données projet'!$A$217:$I$237,9,0)</f>
        <v>10.4</v>
      </c>
      <c r="FD68" s="12">
        <f t="array" ref="FD68">INDEX(FC:FC,MIN(IF(ISNUMBER(FC68:FC264),ROW(FC68:FC264),"")))</f>
        <v>10.4</v>
      </c>
      <c r="FE68" s="12">
        <f>IF('Données projet'!$A$218&gt;35,FE67+FD68-FM67,IF(A68&lt;'Données projet'!$A$218,$FB$205^A68,IF(A68='Données projet'!$A$218,'Données projet'!$B$218,FE67+FD68-FM67)))</f>
        <v>293.99999999999994</v>
      </c>
      <c r="FF68" s="17">
        <f>FE68*VLOOKUP('Données projet'!$B$16,Paramètres!$A$1:$I$89,3,0)*VLOOKUP('Données projet'!$B$16,Paramètres!$A$1:$I$89,5,0)</f>
        <v>238.49279999999996</v>
      </c>
      <c r="FG68" s="13">
        <f t="shared" si="47"/>
        <v>58.115130258576542</v>
      </c>
      <c r="FH68" s="20">
        <f t="shared" ref="FH68:FH131" si="76">(FF68+FG68)*0.475*44/12</f>
        <v>516.59214520035414</v>
      </c>
      <c r="FI68" s="59">
        <f t="shared" ref="FI68:FI131" si="77">FH68+(EZ68+FA68)*44/12</f>
        <v>780.53535131680928</v>
      </c>
      <c r="FJ68" s="59">
        <f ca="1">AVERAGE(OFFSET($FI$3,0,0,'Données projet'!$E$16+1,1))-AVERAGE(OFFSET($H$3,0,0,'Données projet'!$E$16+1,1))</f>
        <v>458.72067631594132</v>
      </c>
      <c r="FK68" s="59">
        <f t="shared" si="48"/>
        <v>264.165337354597</v>
      </c>
      <c r="FL68" s="15">
        <f>IF(ISNA(VLOOKUP(A68,'Données projet'!$A$217:$I$237,3,0)),0,VLOOKUP(A68,'Données projet'!$A$217:$I$237,3,0))</f>
        <v>9</v>
      </c>
      <c r="FM68" s="15">
        <f>IF(ISNA(VLOOKUP(A68,'Données projet'!$A$217:$I$237,4,0)),0,VLOOKUP(A68,'Données projet'!$A$217:$I$237,4,0))</f>
        <v>28</v>
      </c>
      <c r="FN68" s="16">
        <f>IF(ISNA(VLOOKUP(A68,'Données projet'!$A$217:$I$237,5,0)),0%,VLOOKUP(A68,'Données projet'!$A$217:$I$237,5,0)*VLOOKUP('Données projet'!$B$16,Paramètres!$A$1:$I$89,7,0))</f>
        <v>0.43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57.262308091950267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57.262308091950267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6">
        <f t="shared" si="56"/>
        <v>183.33333333333334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8.1999999999999993</v>
      </c>
      <c r="N69" s="13">
        <f>IF('Données projet'!$A$36&gt;35,N68+M69-V68,IF(A69&lt;'Données projet'!$A$36,$K$205^A69,IF(A69='Données projet'!$A$36,'Données projet'!$B$36,N68+M69-V68)))</f>
        <v>269.2</v>
      </c>
      <c r="O69" s="13">
        <f>N69*VLOOKUP('Données projet'!$B$9,Paramètres!$A$1:$I$89,3,0)*VLOOKUP('Données projet'!$B$9,Paramètres!$A$1:$I$89,5,0)</f>
        <v>272.96879999999999</v>
      </c>
      <c r="P69" s="13">
        <f t="shared" ref="P69:P132" si="87">EXP(-1.0587+0.8836*LN(O69)+0.284)</f>
        <v>65.478922017818945</v>
      </c>
      <c r="Q69" s="20">
        <f t="shared" si="54"/>
        <v>589.46311584770126</v>
      </c>
      <c r="R69" s="59">
        <f t="shared" si="55"/>
        <v>853.91617496488834</v>
      </c>
      <c r="S69" s="59">
        <f ca="1">AVERAGE(OFFSET($R$3,0,0,'Données projet'!$E$9+1,1))-AVERAGE(OFFSET($H$3,0,0,'Données projet'!$E$9+1,1))</f>
        <v>520.95202773768222</v>
      </c>
      <c r="T69" s="59">
        <f t="shared" ref="T69:T132" si="88">$T$3</f>
        <v>325.72635759450861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70.17428644603288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70.17428644603288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6.2</v>
      </c>
      <c r="AI69" s="13">
        <f>IF('Données projet'!$A$62&gt;35,AI68+AH69-AQ68,IF(A69&lt;'Données projet'!$A$62,$AF$205^A69,IF(A69='Données projet'!$A$62,'Données projet'!$B$62,AI68+AH69-AQ68)))</f>
        <v>238.19999999999993</v>
      </c>
      <c r="AJ69" s="13">
        <f>AI69*VLOOKUP('Données projet'!$B$10,Paramètres!$A$1:$I$89,3,0)*VLOOKUP('Données projet'!$B$10,Paramètres!$A$1:$I$89,5,0)</f>
        <v>226.67111999999995</v>
      </c>
      <c r="AK69" s="13">
        <f t="shared" ref="AK69:AK132" si="89">EXP(-1.0587+0.8836*LN(AJ69)+0.284)</f>
        <v>55.562290245986702</v>
      </c>
      <c r="AL69" s="20">
        <f t="shared" si="58"/>
        <v>491.55652284509341</v>
      </c>
      <c r="AM69" s="59">
        <f t="shared" si="59"/>
        <v>756.00958196228044</v>
      </c>
      <c r="AN69" s="59">
        <f ca="1">AVERAGE(OFFSET($AM$3,0,0,'Données projet'!$E$10+1,1))-AVERAGE(OFFSET($H$3,0,0,'Données projet'!$E$10+1,1))</f>
        <v>480.2304577348516</v>
      </c>
      <c r="AO69" s="59">
        <f t="shared" ref="AO69:AO132" si="90">$AO$3</f>
        <v>488.3750281502389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69.469900598123274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69.469900598123274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3.8</v>
      </c>
      <c r="BD69" s="12">
        <f>IF('Données projet'!$A$88&gt;35,BD68+BC69-BL68,IF(A69&lt;'Données projet'!$A$88,$BA$205^A69,IF(A69='Données projet'!$A$88,'Données projet'!$B$88,BD68+BC69-BL68)))</f>
        <v>247.79999999999984</v>
      </c>
      <c r="BE69" s="13">
        <f>BD69*VLOOKUP('Données projet'!$B$11,Paramètres!$A$1:$I$89,3,0)*VLOOKUP('Données projet'!$B$11,Paramètres!$A$1:$I$89,5,0)</f>
        <v>239.67215999999988</v>
      </c>
      <c r="BF69" s="13">
        <f t="shared" ref="BF69:BF132" si="91">EXP(-1.0587+0.8836*LN(BE69)+0.284)</f>
        <v>58.368988498598384</v>
      </c>
      <c r="BG69" s="20">
        <f t="shared" si="61"/>
        <v>519.08833363505858</v>
      </c>
      <c r="BH69" s="59">
        <f t="shared" si="62"/>
        <v>783.54139275224566</v>
      </c>
      <c r="BI69" s="59">
        <f ca="1">AVERAGE(OFFSET($BH$3,0,0,'Données projet'!$E$11+1,1))-AVERAGE(OFFSET($H$3,0,0,'Données projet'!$E$11+1,1))</f>
        <v>379.62749807313804</v>
      </c>
      <c r="BJ69" s="59">
        <f t="shared" ref="BJ69:BJ132" si="92">$BJ$3</f>
        <v>365.4172319777357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41.690468055393744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41.690468055393744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274.64111999999977</v>
      </c>
      <c r="CA69" s="13">
        <f t="shared" ref="CA69:CA132" si="93">EXP(-1.0587+0.8836*LN(BZ69)+0.284)</f>
        <v>65.833252956609641</v>
      </c>
      <c r="CB69" s="20">
        <f t="shared" si="64"/>
        <v>592.99286623276123</v>
      </c>
      <c r="CC69" s="59">
        <f t="shared" si="65"/>
        <v>857.44592534994831</v>
      </c>
      <c r="CD69" s="59">
        <f ca="1">AVERAGE(OFFSET($CC$3,0,0,'Données projet'!$E$12+1,1))-AVERAGE(OFFSET($H$3,0,0,'Données projet'!$E$12+1,1))</f>
        <v>429.30603040255431</v>
      </c>
      <c r="CE69" s="59">
        <f t="shared" ref="CE69:CE132" si="94">$CE$3</f>
        <v>412.18613903804726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57.961007358182179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57.961007358182179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8.1999999999999993</v>
      </c>
      <c r="CT69" s="12">
        <f>IF('Données projet'!$A$140&gt;35,CT68+CS69-DB68,IF(A69&lt;'Données projet'!$A$140,$CQ$205^A69,IF(A69='Données projet'!$A$140,'Données projet'!$B$140,CT68+CS69-DB68)))</f>
        <v>269.2</v>
      </c>
      <c r="CU69" s="17">
        <f>CT69*VLOOKUP('Données projet'!$B$13,Paramètres!$A$1:$I$89,3,0)*VLOOKUP('Données projet'!$B$13,Paramètres!$A$1:$I$89,5,0)</f>
        <v>243.57216</v>
      </c>
      <c r="CV69" s="13">
        <f t="shared" ref="CV69:CV132" si="95">EXP(-1.0587+0.8836*LN(CU69)+0.284)</f>
        <v>59.207435995642292</v>
      </c>
      <c r="CW69" s="20">
        <f t="shared" si="67"/>
        <v>527.34112969241028</v>
      </c>
      <c r="CX69" s="59">
        <f t="shared" si="68"/>
        <v>791.79418880959736</v>
      </c>
      <c r="CY69" s="59">
        <f ca="1">AVERAGE(OFFSET($CX$3,0,0,'Données projet'!$E$13+1,1))-AVERAGE(OFFSET($H$3,0,0,'Données projet'!$E$13+1,1))</f>
        <v>472.96224519385396</v>
      </c>
      <c r="CZ69" s="59">
        <f t="shared" ref="CZ69:CZ132" si="96">$CZ$3</f>
        <v>297.32483725004136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62.617055597998579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62.617055597998579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</v>
      </c>
      <c r="DO69" s="12">
        <f>IF('Données projet'!$A$166&gt;35,DO68+DN69-DW68,IF(A69&lt;'Données projet'!$A$166,$DL$205^A69,IF(A69='Données projet'!$A$166,'Données projet'!$B$166,DO68+DN69-DW68)))</f>
        <v>291.00000000000017</v>
      </c>
      <c r="DP69" s="17">
        <f>DO69*VLOOKUP('Données projet'!$B$14,Paramètres!$A$1:$I$89,3,0)*VLOOKUP('Données projet'!$B$14,Paramètres!$A$1:$I$89,5,0)</f>
        <v>226.98000000000013</v>
      </c>
      <c r="DQ69" s="13">
        <f t="shared" ref="DQ69:DQ132" si="97">EXP(-1.0587+0.8836*LN(DP69)+0.284)</f>
        <v>55.629185455335978</v>
      </c>
      <c r="DR69" s="20">
        <f t="shared" si="70"/>
        <v>492.21099800137699</v>
      </c>
      <c r="DS69" s="59">
        <f t="shared" si="71"/>
        <v>756.66405711856407</v>
      </c>
      <c r="DT69" s="59">
        <f ca="1">AVERAGE(OFFSET($DS$3,0,0,'Données projet'!$E$14+1,1))-AVERAGE(OFFSET($H$3,0,0,'Données projet'!$E$14+1,1))</f>
        <v>381.55743422692029</v>
      </c>
      <c r="DU69" s="59">
        <f t="shared" ref="DU69:DU132" si="98">$DU$3</f>
        <v>360.34132229290537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67.236674393103812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67.236674393103812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11.8</v>
      </c>
      <c r="EJ69" s="12">
        <f>IF('Données projet'!$A$192&gt;35,EJ68+EI69-ER68,IF(A69&lt;'Données projet'!$A$192,$EG$205^A69,IF(A69='Données projet'!$A$192,'Données projet'!$B$192,EJ68+EI69-ER68)))</f>
        <v>339.79999999999995</v>
      </c>
      <c r="EK69" s="17">
        <f>EJ69*VLOOKUP('Données projet'!$B$15,Paramètres!$A$1:$I$89,3,0)*VLOOKUP('Données projet'!$B$15,Paramètres!$A$1:$I$89,5,0)</f>
        <v>291.54840000000002</v>
      </c>
      <c r="EL69" s="13">
        <f t="shared" ref="EL69:EL132" si="99">EXP(-1.0587+0.8836*LN(EK69)+0.284)</f>
        <v>69.40174753959208</v>
      </c>
      <c r="EM69" s="20">
        <f t="shared" si="73"/>
        <v>628.65484029812285</v>
      </c>
      <c r="EN69" s="59">
        <f t="shared" si="74"/>
        <v>893.10789941530993</v>
      </c>
      <c r="EO69" s="59">
        <f ca="1">AVERAGE(OFFSET($EN$3,0,0,'Données projet'!$E$15+1,1))-AVERAGE(OFFSET($H$3,0,0,'Données projet'!$E$15+1,1))</f>
        <v>569.97793593332699</v>
      </c>
      <c r="EP69" s="59">
        <f t="shared" ref="EP69:EP132" si="100">$EP$3</f>
        <v>331.25104323342907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91.483919941943626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91.483919941943626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10</v>
      </c>
      <c r="FE69" s="12">
        <f>IF('Données projet'!$A$218&gt;35,FE68+FD69-FM68,IF(A69&lt;'Données projet'!$A$218,$FB$205^A69,IF(A69='Données projet'!$A$218,'Données projet'!$B$218,FE68+FD69-FM68)))</f>
        <v>275.99999999999994</v>
      </c>
      <c r="FF69" s="17">
        <f>FE69*VLOOKUP('Données projet'!$B$16,Paramètres!$A$1:$I$89,3,0)*VLOOKUP('Données projet'!$B$16,Paramètres!$A$1:$I$89,5,0)</f>
        <v>223.89119999999997</v>
      </c>
      <c r="FG69" s="13">
        <f t="shared" ref="FG69:FG132" si="101">EXP(-1.0587+0.8836*LN(FF69)+0.284)</f>
        <v>54.95975389514863</v>
      </c>
      <c r="FH69" s="20">
        <f t="shared" si="76"/>
        <v>485.66541136738391</v>
      </c>
      <c r="FI69" s="59">
        <f t="shared" si="77"/>
        <v>750.11847048457093</v>
      </c>
      <c r="FJ69" s="59">
        <f ca="1">AVERAGE(OFFSET($FI$3,0,0,'Données projet'!$E$16+1,1))-AVERAGE(OFFSET($H$3,0,0,'Données projet'!$E$16+1,1))</f>
        <v>458.72067631594132</v>
      </c>
      <c r="FK69" s="59">
        <f t="shared" ref="FK69:FK132" si="102">$FK$3</f>
        <v>264.165337354597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56.139429156826345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56.139429156826345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6">
        <f t="shared" si="56"/>
        <v>183.33333333333334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8.1999999999999993</v>
      </c>
      <c r="N70" s="13">
        <f>IF('Données projet'!$A$36&gt;35,N69+M70-V69,IF(A70&lt;'Données projet'!$A$36,$K$205^A70,IF(A70='Données projet'!$A$36,'Données projet'!$B$36,N69+M70-V69)))</f>
        <v>277.39999999999998</v>
      </c>
      <c r="O70" s="13">
        <f>N70*VLOOKUP('Données projet'!$B$9,Paramètres!$A$1:$I$89,3,0)*VLOOKUP('Données projet'!$B$9,Paramètres!$A$1:$I$89,5,0)</f>
        <v>281.28360000000004</v>
      </c>
      <c r="P70" s="13">
        <f t="shared" si="87"/>
        <v>67.238198209347928</v>
      </c>
      <c r="Q70" s="20">
        <f t="shared" si="54"/>
        <v>607.00879854794766</v>
      </c>
      <c r="R70" s="59">
        <f t="shared" si="55"/>
        <v>871.96286585616463</v>
      </c>
      <c r="S70" s="59">
        <f ca="1">AVERAGE(OFFSET($R$3,0,0,'Données projet'!$E$9+1,1))-AVERAGE(OFFSET($H$3,0,0,'Données projet'!$E$9+1,1))</f>
        <v>520.95202773768222</v>
      </c>
      <c r="T70" s="59">
        <f t="shared" si="88"/>
        <v>325.72635759450861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68.798211490914554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68.798211490914554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6.2</v>
      </c>
      <c r="AI70" s="13">
        <f>IF('Données projet'!$A$62&gt;35,AI69+AH70-AQ69,IF(A70&lt;'Données projet'!$A$62,$AF$205^A70,IF(A70='Données projet'!$A$62,'Données projet'!$B$62,AI69+AH70-AQ69)))</f>
        <v>244.39999999999992</v>
      </c>
      <c r="AJ70" s="13">
        <f>AI70*VLOOKUP('Données projet'!$B$10,Paramètres!$A$1:$I$89,3,0)*VLOOKUP('Données projet'!$B$10,Paramètres!$A$1:$I$89,5,0)</f>
        <v>232.57103999999993</v>
      </c>
      <c r="AK70" s="13">
        <f t="shared" si="89"/>
        <v>56.838240313256655</v>
      </c>
      <c r="AL70" s="20">
        <f t="shared" si="58"/>
        <v>504.05449654558856</v>
      </c>
      <c r="AM70" s="59">
        <f t="shared" si="59"/>
        <v>769.00856385380553</v>
      </c>
      <c r="AN70" s="59">
        <f ca="1">AVERAGE(OFFSET($AM$3,0,0,'Données projet'!$E$10+1,1))-AVERAGE(OFFSET($H$3,0,0,'Données projet'!$E$10+1,1))</f>
        <v>480.2304577348516</v>
      </c>
      <c r="AO70" s="59">
        <f t="shared" si="90"/>
        <v>488.3750281502389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68.107638219849505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68.107638219849505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3.8</v>
      </c>
      <c r="BD70" s="12">
        <f>IF('Données projet'!$A$88&gt;35,BD69+BC70-BL69,IF(A70&lt;'Données projet'!$A$88,$BA$205^A70,IF(A70='Données projet'!$A$88,'Données projet'!$B$88,BD69+BC70-BL69)))</f>
        <v>251.59999999999985</v>
      </c>
      <c r="BE70" s="13">
        <f>BD70*VLOOKUP('Données projet'!$B$11,Paramètres!$A$1:$I$89,3,0)*VLOOKUP('Données projet'!$B$11,Paramètres!$A$1:$I$89,5,0)</f>
        <v>243.34751999999986</v>
      </c>
      <c r="BF70" s="13">
        <f t="shared" si="91"/>
        <v>59.159184061872203</v>
      </c>
      <c r="BG70" s="20">
        <f t="shared" si="61"/>
        <v>526.86584290776045</v>
      </c>
      <c r="BH70" s="59">
        <f t="shared" si="62"/>
        <v>791.81991021597742</v>
      </c>
      <c r="BI70" s="59">
        <f ca="1">AVERAGE(OFFSET($BH$3,0,0,'Données projet'!$E$11+1,1))-AVERAGE(OFFSET($H$3,0,0,'Données projet'!$E$11+1,1))</f>
        <v>379.62749807313804</v>
      </c>
      <c r="BJ70" s="59">
        <f t="shared" si="92"/>
        <v>365.4172319777357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40.872943405502113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40.872943405502113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278.77823999999976</v>
      </c>
      <c r="CA70" s="13">
        <f t="shared" si="93"/>
        <v>66.70875019643654</v>
      </c>
      <c r="CB70" s="20">
        <f t="shared" si="64"/>
        <v>601.7231745921265</v>
      </c>
      <c r="CC70" s="59">
        <f t="shared" si="65"/>
        <v>866.67724190034346</v>
      </c>
      <c r="CD70" s="59">
        <f ca="1">AVERAGE(OFFSET($CC$3,0,0,'Données projet'!$E$12+1,1))-AVERAGE(OFFSET($H$3,0,0,'Données projet'!$E$12+1,1))</f>
        <v>429.30603040255431</v>
      </c>
      <c r="CE70" s="59">
        <f t="shared" si="94"/>
        <v>412.18613903804726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56.82442735661192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56.82442735661192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8.1999999999999993</v>
      </c>
      <c r="CT70" s="12">
        <f>IF('Données projet'!$A$140&gt;35,CT69+CS70-DB69,IF(A70&lt;'Données projet'!$A$140,$CQ$205^A70,IF(A70='Données projet'!$A$140,'Données projet'!$B$140,CT69+CS70-DB69)))</f>
        <v>277.39999999999998</v>
      </c>
      <c r="CU70" s="17">
        <f>CT70*VLOOKUP('Données projet'!$B$13,Paramètres!$A$1:$I$89,3,0)*VLOOKUP('Données projet'!$B$13,Paramètres!$A$1:$I$89,5,0)</f>
        <v>250.99151999999995</v>
      </c>
      <c r="CV70" s="13">
        <f t="shared" si="95"/>
        <v>60.798211000769406</v>
      </c>
      <c r="CW70" s="20">
        <f t="shared" si="67"/>
        <v>543.03378149300659</v>
      </c>
      <c r="CX70" s="59">
        <f t="shared" si="68"/>
        <v>807.98784880122344</v>
      </c>
      <c r="CY70" s="59">
        <f ca="1">AVERAGE(OFFSET($CX$3,0,0,'Données projet'!$E$13+1,1))-AVERAGE(OFFSET($H$3,0,0,'Données projet'!$E$13+1,1))</f>
        <v>472.96224519385396</v>
      </c>
      <c r="CZ70" s="59">
        <f t="shared" si="96"/>
        <v>297.32483725004136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61.389173330354531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61.389173330354531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</v>
      </c>
      <c r="DO70" s="12">
        <f>IF('Données projet'!$A$166&gt;35,DO69+DN70-DW69,IF(A70&lt;'Données projet'!$A$166,$DL$205^A70,IF(A70='Données projet'!$A$166,'Données projet'!$B$166,DO69+DN70-DW69)))</f>
        <v>300.00000000000017</v>
      </c>
      <c r="DP70" s="17">
        <f>DO70*VLOOKUP('Données projet'!$B$14,Paramètres!$A$1:$I$89,3,0)*VLOOKUP('Données projet'!$B$14,Paramètres!$A$1:$I$89,5,0)</f>
        <v>234.00000000000014</v>
      </c>
      <c r="DQ70" s="13">
        <f t="shared" si="97"/>
        <v>57.14670524255714</v>
      </c>
      <c r="DR70" s="20">
        <f t="shared" si="70"/>
        <v>507.08051163078727</v>
      </c>
      <c r="DS70" s="59">
        <f t="shared" si="71"/>
        <v>772.03457893900418</v>
      </c>
      <c r="DT70" s="59">
        <f ca="1">AVERAGE(OFFSET($DS$3,0,0,'Données projet'!$E$14+1,1))-AVERAGE(OFFSET($H$3,0,0,'Données projet'!$E$14+1,1))</f>
        <v>381.55743422692029</v>
      </c>
      <c r="DU70" s="59">
        <f t="shared" si="98"/>
        <v>360.34132229290537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65.918204218576989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65.918204218576989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11.8</v>
      </c>
      <c r="EJ70" s="12">
        <f>IF('Données projet'!$A$192&gt;35,EJ69+EI70-ER69,IF(A70&lt;'Données projet'!$A$192,$EG$205^A70,IF(A70='Données projet'!$A$192,'Données projet'!$B$192,EJ69+EI70-ER69)))</f>
        <v>351.59999999999997</v>
      </c>
      <c r="EK70" s="17">
        <f>EJ70*VLOOKUP('Données projet'!$B$15,Paramètres!$A$1:$I$89,3,0)*VLOOKUP('Données projet'!$B$15,Paramètres!$A$1:$I$89,5,0)</f>
        <v>301.6728</v>
      </c>
      <c r="EL70" s="13">
        <f t="shared" si="99"/>
        <v>71.527033039285058</v>
      </c>
      <c r="EM70" s="20">
        <f t="shared" si="73"/>
        <v>649.98970921008811</v>
      </c>
      <c r="EN70" s="59">
        <f t="shared" si="74"/>
        <v>914.94377651830496</v>
      </c>
      <c r="EO70" s="59">
        <f ca="1">AVERAGE(OFFSET($EN$3,0,0,'Données projet'!$E$15+1,1))-AVERAGE(OFFSET($H$3,0,0,'Données projet'!$E$15+1,1))</f>
        <v>569.97793593332699</v>
      </c>
      <c r="EP70" s="59">
        <f t="shared" si="100"/>
        <v>331.25104323342907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89.689976071563521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89.689976071563521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10</v>
      </c>
      <c r="FE70" s="12">
        <f>IF('Données projet'!$A$218&gt;35,FE69+FD70-FM69,IF(A70&lt;'Données projet'!$A$218,$FB$205^A70,IF(A70='Données projet'!$A$218,'Données projet'!$B$218,FE69+FD70-FM69)))</f>
        <v>285.99999999999994</v>
      </c>
      <c r="FF70" s="17">
        <f>FE70*VLOOKUP('Données projet'!$B$16,Paramètres!$A$1:$I$89,3,0)*VLOOKUP('Données projet'!$B$16,Paramètres!$A$1:$I$89,5,0)</f>
        <v>232.00319999999996</v>
      </c>
      <c r="FG70" s="13">
        <f t="shared" si="101"/>
        <v>56.715601357749442</v>
      </c>
      <c r="FH70" s="20">
        <f t="shared" si="76"/>
        <v>502.85191236474679</v>
      </c>
      <c r="FI70" s="59">
        <f t="shared" si="77"/>
        <v>767.80597967296376</v>
      </c>
      <c r="FJ70" s="59">
        <f ca="1">AVERAGE(OFFSET($FI$3,0,0,'Données projet'!$E$16+1,1))-AVERAGE(OFFSET($H$3,0,0,'Données projet'!$E$16+1,1))</f>
        <v>458.72067631594132</v>
      </c>
      <c r="FK70" s="59">
        <f t="shared" si="102"/>
        <v>264.165337354597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55.038569192731686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55.038569192731686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6">
        <f t="shared" si="56"/>
        <v>183.33333333333334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8.1999999999999993</v>
      </c>
      <c r="N71" s="13">
        <f>IF('Données projet'!$A$36&gt;35,N70+M71-V70,IF(A71&lt;'Données projet'!$A$36,$K$205^A71,IF(A71='Données projet'!$A$36,'Données projet'!$B$36,N70+M71-V70)))</f>
        <v>285.59999999999997</v>
      </c>
      <c r="O71" s="13">
        <f>N71*VLOOKUP('Données projet'!$B$9,Paramètres!$A$1:$I$89,3,0)*VLOOKUP('Données projet'!$B$9,Paramètres!$A$1:$I$89,5,0)</f>
        <v>289.59839999999997</v>
      </c>
      <c r="P71" s="13">
        <f t="shared" si="87"/>
        <v>68.991430542388798</v>
      </c>
      <c r="Q71" s="20">
        <f t="shared" si="54"/>
        <v>624.54395486132705</v>
      </c>
      <c r="R71" s="59">
        <f t="shared" si="55"/>
        <v>889.99033898854589</v>
      </c>
      <c r="S71" s="59">
        <f ca="1">AVERAGE(OFFSET($R$3,0,0,'Données projet'!$E$9+1,1))-AVERAGE(OFFSET($H$3,0,0,'Données projet'!$E$9+1,1))</f>
        <v>520.95202773768222</v>
      </c>
      <c r="T71" s="59">
        <f t="shared" si="88"/>
        <v>325.72635759450861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67.449120526343251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67.449120526343251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6.2</v>
      </c>
      <c r="AI71" s="13">
        <f>IF('Données projet'!$A$62&gt;35,AI70+AH71-AQ70,IF(A71&lt;'Données projet'!$A$62,$AF$205^A71,IF(A71='Données projet'!$A$62,'Données projet'!$B$62,AI70+AH71-AQ70)))</f>
        <v>250.59999999999991</v>
      </c>
      <c r="AJ71" s="13">
        <f>AI71*VLOOKUP('Données projet'!$B$10,Paramètres!$A$1:$I$89,3,0)*VLOOKUP('Données projet'!$B$10,Paramètres!$A$1:$I$89,5,0)</f>
        <v>238.47095999999991</v>
      </c>
      <c r="AK71" s="13">
        <f t="shared" si="89"/>
        <v>58.110427804108816</v>
      </c>
      <c r="AL71" s="20">
        <f t="shared" si="58"/>
        <v>516.54591709215595</v>
      </c>
      <c r="AM71" s="59">
        <f t="shared" si="59"/>
        <v>781.99230121937478</v>
      </c>
      <c r="AN71" s="59">
        <f ca="1">AVERAGE(OFFSET($AM$3,0,0,'Données projet'!$E$10+1,1))-AVERAGE(OFFSET($H$3,0,0,'Données projet'!$E$10+1,1))</f>
        <v>480.2304577348516</v>
      </c>
      <c r="AO71" s="59">
        <f t="shared" si="90"/>
        <v>488.3750281502389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66.772088975915679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66.772088975915679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3.8</v>
      </c>
      <c r="BD71" s="12">
        <f>IF('Données projet'!$A$88&gt;35,BD70+BC71-BL70,IF(A71&lt;'Données projet'!$A$88,$BA$205^A71,IF(A71='Données projet'!$A$88,'Données projet'!$B$88,BD70+BC71-BL70)))</f>
        <v>255.39999999999986</v>
      </c>
      <c r="BE71" s="13">
        <f>BD71*VLOOKUP('Données projet'!$B$11,Paramètres!$A$1:$I$89,3,0)*VLOOKUP('Données projet'!$B$11,Paramètres!$A$1:$I$89,5,0)</f>
        <v>247.0228799999999</v>
      </c>
      <c r="BF71" s="13">
        <f t="shared" si="91"/>
        <v>59.947991603336583</v>
      </c>
      <c r="BG71" s="20">
        <f t="shared" si="61"/>
        <v>534.64093470914429</v>
      </c>
      <c r="BH71" s="59">
        <f t="shared" si="62"/>
        <v>800.08731883636312</v>
      </c>
      <c r="BI71" s="59">
        <f ca="1">AVERAGE(OFFSET($BH$3,0,0,'Données projet'!$E$11+1,1))-AVERAGE(OFFSET($H$3,0,0,'Données projet'!$E$11+1,1))</f>
        <v>379.62749807313804</v>
      </c>
      <c r="BJ71" s="59">
        <f t="shared" si="92"/>
        <v>365.4172319777357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40.071449915354059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40.071449915354059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282.91535999999979</v>
      </c>
      <c r="CA71" s="13">
        <f t="shared" si="93"/>
        <v>67.582736351531807</v>
      </c>
      <c r="CB71" s="20">
        <f t="shared" si="64"/>
        <v>610.45085114558412</v>
      </c>
      <c r="CC71" s="59">
        <f t="shared" si="65"/>
        <v>875.89723527280296</v>
      </c>
      <c r="CD71" s="59">
        <f ca="1">AVERAGE(OFFSET($CC$3,0,0,'Données projet'!$E$12+1,1))-AVERAGE(OFFSET($H$3,0,0,'Données projet'!$E$12+1,1))</f>
        <v>429.30603040255431</v>
      </c>
      <c r="CE71" s="59">
        <f t="shared" si="94"/>
        <v>412.18613903804726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55.710134995627108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55.710134995627108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8.1999999999999993</v>
      </c>
      <c r="CT71" s="12">
        <f>IF('Données projet'!$A$140&gt;35,CT70+CS71-DB70,IF(A71&lt;'Données projet'!$A$140,$CQ$205^A71,IF(A71='Données projet'!$A$140,'Données projet'!$B$140,CT70+CS71-DB70)))</f>
        <v>285.59999999999997</v>
      </c>
      <c r="CU71" s="17">
        <f>CT71*VLOOKUP('Données projet'!$B$13,Paramètres!$A$1:$I$89,3,0)*VLOOKUP('Données projet'!$B$13,Paramètres!$A$1:$I$89,5,0)</f>
        <v>258.41087999999996</v>
      </c>
      <c r="CV71" s="13">
        <f t="shared" si="95"/>
        <v>62.383521020316756</v>
      </c>
      <c r="CW71" s="20">
        <f t="shared" si="67"/>
        <v>558.71691511038489</v>
      </c>
      <c r="CX71" s="59">
        <f t="shared" si="68"/>
        <v>824.16329923760372</v>
      </c>
      <c r="CY71" s="59">
        <f ca="1">AVERAGE(OFFSET($CX$3,0,0,'Données projet'!$E$13+1,1))-AVERAGE(OFFSET($H$3,0,0,'Données projet'!$E$13+1,1))</f>
        <v>472.96224519385396</v>
      </c>
      <c r="CZ71" s="59">
        <f t="shared" si="96"/>
        <v>297.32483725004136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60.185369085044755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60.185369085044755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</v>
      </c>
      <c r="DO71" s="12">
        <f>IF('Données projet'!$A$166&gt;35,DO70+DN71-DW70,IF(A71&lt;'Données projet'!$A$166,$DL$205^A71,IF(A71='Données projet'!$A$166,'Données projet'!$B$166,DO70+DN71-DW70)))</f>
        <v>309.00000000000017</v>
      </c>
      <c r="DP71" s="17">
        <f>DO71*VLOOKUP('Données projet'!$B$14,Paramètres!$A$1:$I$89,3,0)*VLOOKUP('Données projet'!$B$14,Paramètres!$A$1:$I$89,5,0)</f>
        <v>241.02000000000015</v>
      </c>
      <c r="DQ71" s="13">
        <f t="shared" si="97"/>
        <v>58.658934253765338</v>
      </c>
      <c r="DR71" s="20">
        <f t="shared" si="70"/>
        <v>521.94081049197484</v>
      </c>
      <c r="DS71" s="59">
        <f t="shared" si="71"/>
        <v>787.38719461919368</v>
      </c>
      <c r="DT71" s="59">
        <f ca="1">AVERAGE(OFFSET($DS$3,0,0,'Données projet'!$E$14+1,1))-AVERAGE(OFFSET($H$3,0,0,'Données projet'!$E$14+1,1))</f>
        <v>381.55743422692029</v>
      </c>
      <c r="DU71" s="59">
        <f t="shared" si="98"/>
        <v>360.34132229290537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64.625588439985236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64.625588439985236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11.8</v>
      </c>
      <c r="EJ71" s="12">
        <f>IF('Données projet'!$A$192&gt;35,EJ70+EI71-ER70,IF(A71&lt;'Données projet'!$A$192,$EG$205^A71,IF(A71='Données projet'!$A$192,'Données projet'!$B$192,EJ70+EI71-ER70)))</f>
        <v>363.4</v>
      </c>
      <c r="EK71" s="17">
        <f>EJ71*VLOOKUP('Données projet'!$B$15,Paramètres!$A$1:$I$89,3,0)*VLOOKUP('Données projet'!$B$15,Paramètres!$A$1:$I$89,5,0)</f>
        <v>311.79720000000003</v>
      </c>
      <c r="EL71" s="13">
        <f t="shared" si="99"/>
        <v>73.644030695714719</v>
      </c>
      <c r="EM71" s="20">
        <f t="shared" si="73"/>
        <v>671.31014346170321</v>
      </c>
      <c r="EN71" s="59">
        <f t="shared" si="74"/>
        <v>936.75652758892204</v>
      </c>
      <c r="EO71" s="59">
        <f ca="1">AVERAGE(OFFSET($EN$3,0,0,'Données projet'!$E$15+1,1))-AVERAGE(OFFSET($H$3,0,0,'Données projet'!$E$15+1,1))</f>
        <v>569.97793593332699</v>
      </c>
      <c r="EP71" s="59">
        <f t="shared" si="100"/>
        <v>331.25104323342907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87.931210346283848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87.931210346283848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10</v>
      </c>
      <c r="FE71" s="12">
        <f>IF('Données projet'!$A$218&gt;35,FE70+FD71-FM70,IF(A71&lt;'Données projet'!$A$218,$FB$205^A71,IF(A71='Données projet'!$A$218,'Données projet'!$B$218,FE70+FD71-FM70)))</f>
        <v>295.99999999999994</v>
      </c>
      <c r="FF71" s="17">
        <f>FE71*VLOOKUP('Données projet'!$B$16,Paramètres!$A$1:$I$89,3,0)*VLOOKUP('Données projet'!$B$16,Paramètres!$A$1:$I$89,5,0)</f>
        <v>240.11519999999999</v>
      </c>
      <c r="FG71" s="13">
        <f t="shared" si="101"/>
        <v>58.464315631105265</v>
      </c>
      <c r="FH71" s="20">
        <f t="shared" si="76"/>
        <v>520.02598972417502</v>
      </c>
      <c r="FI71" s="59">
        <f t="shared" si="77"/>
        <v>785.47237385139385</v>
      </c>
      <c r="FJ71" s="59">
        <f ca="1">AVERAGE(OFFSET($FI$3,0,0,'Données projet'!$E$16+1,1))-AVERAGE(OFFSET($H$3,0,0,'Données projet'!$E$16+1,1))</f>
        <v>458.72067631594132</v>
      </c>
      <c r="FK71" s="59">
        <f t="shared" si="102"/>
        <v>264.165337354597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53.95929642107464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53.95929642107464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6">
        <f t="shared" si="56"/>
        <v>183.33333333333334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8.1999999999999993</v>
      </c>
      <c r="N72" s="13">
        <f>IF('Données projet'!$A$36&gt;35,N71+M72-V71,IF(A72&lt;'Données projet'!$A$36,$K$205^A72,IF(A72='Données projet'!$A$36,'Données projet'!$B$36,N71+M72-V71)))</f>
        <v>293.79999999999995</v>
      </c>
      <c r="O72" s="13">
        <f>N72*VLOOKUP('Données projet'!$B$9,Paramètres!$A$1:$I$89,3,0)*VLOOKUP('Données projet'!$B$9,Paramètres!$A$1:$I$89,5,0)</f>
        <v>297.91319999999996</v>
      </c>
      <c r="P72" s="13">
        <f t="shared" si="87"/>
        <v>70.73881247427552</v>
      </c>
      <c r="Q72" s="20">
        <f t="shared" si="54"/>
        <v>642.06892172602977</v>
      </c>
      <c r="R72" s="59">
        <f t="shared" si="55"/>
        <v>907.99908207609633</v>
      </c>
      <c r="S72" s="59">
        <f ca="1">AVERAGE(OFFSET($R$3,0,0,'Données projet'!$E$9+1,1))-AVERAGE(OFFSET($H$3,0,0,'Données projet'!$E$9+1,1))</f>
        <v>520.95202773768222</v>
      </c>
      <c r="T72" s="59">
        <f t="shared" si="88"/>
        <v>325.72635759450861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66.126484412722959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66.126484412722959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6.2</v>
      </c>
      <c r="AI72" s="13">
        <f>IF('Données projet'!$A$62&gt;35,AI71+AH72-AQ71,IF(A72&lt;'Données projet'!$A$62,$AF$205^A72,IF(A72='Données projet'!$A$62,'Données projet'!$B$62,AI71+AH72-AQ71)))</f>
        <v>256.7999999999999</v>
      </c>
      <c r="AJ72" s="13">
        <f>AI72*VLOOKUP('Données projet'!$B$10,Paramètres!$A$1:$I$89,3,0)*VLOOKUP('Données projet'!$B$10,Paramètres!$A$1:$I$89,5,0)</f>
        <v>244.37087999999991</v>
      </c>
      <c r="AK72" s="13">
        <f t="shared" si="89"/>
        <v>59.378956514447275</v>
      </c>
      <c r="AL72" s="20">
        <f t="shared" si="58"/>
        <v>529.03096526266211</v>
      </c>
      <c r="AM72" s="59">
        <f t="shared" si="59"/>
        <v>794.96112561272867</v>
      </c>
      <c r="AN72" s="59">
        <f ca="1">AVERAGE(OFFSET($AM$3,0,0,'Données projet'!$E$10+1,1))-AVERAGE(OFFSET($H$3,0,0,'Données projet'!$E$10+1,1))</f>
        <v>480.2304577348516</v>
      </c>
      <c r="AO72" s="59">
        <f t="shared" si="90"/>
        <v>488.3750281502389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65.462729038050796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65.462729038050796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3.8</v>
      </c>
      <c r="BD72" s="12">
        <f>IF('Données projet'!$A$88&gt;35,BD71+BC72-BL71,IF(A72&lt;'Données projet'!$A$88,$BA$205^A72,IF(A72='Données projet'!$A$88,'Données projet'!$B$88,BD71+BC72-BL71)))</f>
        <v>259.19999999999987</v>
      </c>
      <c r="BE72" s="13">
        <f>BD72*VLOOKUP('Données projet'!$B$11,Paramètres!$A$1:$I$89,3,0)*VLOOKUP('Données projet'!$B$11,Paramètres!$A$1:$I$89,5,0)</f>
        <v>250.69823999999988</v>
      </c>
      <c r="BF72" s="13">
        <f t="shared" si="91"/>
        <v>60.735434160476743</v>
      </c>
      <c r="BG72" s="20">
        <f t="shared" si="61"/>
        <v>542.4136491628301</v>
      </c>
      <c r="BH72" s="59">
        <f t="shared" si="62"/>
        <v>808.34380951289666</v>
      </c>
      <c r="BI72" s="59">
        <f ca="1">AVERAGE(OFFSET($BH$3,0,0,'Données projet'!$E$11+1,1))-AVERAGE(OFFSET($H$3,0,0,'Données projet'!$E$11+1,1))</f>
        <v>379.62749807313804</v>
      </c>
      <c r="BJ72" s="59">
        <f t="shared" si="92"/>
        <v>365.4172319777357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39.285673223685052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39.285673223685052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287.05247999999978</v>
      </c>
      <c r="CA72" s="13">
        <f t="shared" si="93"/>
        <v>68.455236071606535</v>
      </c>
      <c r="CB72" s="20">
        <f t="shared" si="64"/>
        <v>619.17593882471431</v>
      </c>
      <c r="CC72" s="59">
        <f t="shared" si="65"/>
        <v>885.10609917478087</v>
      </c>
      <c r="CD72" s="59">
        <f ca="1">AVERAGE(OFFSET($CC$3,0,0,'Données projet'!$E$12+1,1))-AVERAGE(OFFSET($H$3,0,0,'Données projet'!$E$12+1,1))</f>
        <v>429.30603040255431</v>
      </c>
      <c r="CE72" s="59">
        <f t="shared" si="94"/>
        <v>412.18613903804726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54.617693228189978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54.617693228189978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8.1999999999999993</v>
      </c>
      <c r="CT72" s="12">
        <f>IF('Données projet'!$A$140&gt;35,CT71+CS72-DB71,IF(A72&lt;'Données projet'!$A$140,$CQ$205^A72,IF(A72='Données projet'!$A$140,'Données projet'!$B$140,CT71+CS72-DB71)))</f>
        <v>293.79999999999995</v>
      </c>
      <c r="CU72" s="17">
        <f>CT72*VLOOKUP('Données projet'!$B$13,Paramètres!$A$1:$I$89,3,0)*VLOOKUP('Données projet'!$B$13,Paramètres!$A$1:$I$89,5,0)</f>
        <v>265.83023999999995</v>
      </c>
      <c r="CV72" s="13">
        <f t="shared" si="95"/>
        <v>63.963540982526439</v>
      </c>
      <c r="CW72" s="20">
        <f t="shared" si="67"/>
        <v>574.39083521123348</v>
      </c>
      <c r="CX72" s="59">
        <f t="shared" si="68"/>
        <v>840.32099556130004</v>
      </c>
      <c r="CY72" s="59">
        <f ca="1">AVERAGE(OFFSET($CX$3,0,0,'Données projet'!$E$13+1,1))-AVERAGE(OFFSET($H$3,0,0,'Données projet'!$E$13+1,1))</f>
        <v>472.96224519385396</v>
      </c>
      <c r="CZ72" s="59">
        <f t="shared" si="96"/>
        <v>297.32483725004136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59.00517070673741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59.00517070673741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</v>
      </c>
      <c r="DO72" s="12">
        <f>IF('Données projet'!$A$166&gt;35,DO71+DN72-DW71,IF(A72&lt;'Données projet'!$A$166,$DL$205^A72,IF(A72='Données projet'!$A$166,'Données projet'!$B$166,DO71+DN72-DW71)))</f>
        <v>318.00000000000017</v>
      </c>
      <c r="DP72" s="17">
        <f>DO72*VLOOKUP('Données projet'!$B$14,Paramètres!$A$1:$I$89,3,0)*VLOOKUP('Données projet'!$B$14,Paramètres!$A$1:$I$89,5,0)</f>
        <v>248.04000000000013</v>
      </c>
      <c r="DQ72" s="13">
        <f t="shared" si="97"/>
        <v>60.166044284441391</v>
      </c>
      <c r="DR72" s="20">
        <f t="shared" si="70"/>
        <v>536.79219379540234</v>
      </c>
      <c r="DS72" s="59">
        <f t="shared" si="71"/>
        <v>802.7223541454689</v>
      </c>
      <c r="DT72" s="59">
        <f ca="1">AVERAGE(OFFSET($DS$3,0,0,'Données projet'!$E$14+1,1))-AVERAGE(OFFSET($H$3,0,0,'Données projet'!$E$14+1,1))</f>
        <v>381.55743422692029</v>
      </c>
      <c r="DU72" s="59">
        <f t="shared" si="98"/>
        <v>360.34132229290537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63.358320068393901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63.358320068393901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11.8</v>
      </c>
      <c r="EJ72" s="12">
        <f>IF('Données projet'!$A$192&gt;35,EJ71+EI72-ER71,IF(A72&lt;'Données projet'!$A$192,$EG$205^A72,IF(A72='Données projet'!$A$192,'Données projet'!$B$192,EJ71+EI72-ER71)))</f>
        <v>375.2</v>
      </c>
      <c r="EK72" s="17">
        <f>EJ72*VLOOKUP('Données projet'!$B$15,Paramètres!$A$1:$I$89,3,0)*VLOOKUP('Données projet'!$B$15,Paramètres!$A$1:$I$89,5,0)</f>
        <v>321.92160000000001</v>
      </c>
      <c r="EL72" s="13">
        <f t="shared" si="99"/>
        <v>75.753040489321577</v>
      </c>
      <c r="EM72" s="20">
        <f t="shared" si="73"/>
        <v>692.61666551890175</v>
      </c>
      <c r="EN72" s="59">
        <f t="shared" si="74"/>
        <v>958.54682586896831</v>
      </c>
      <c r="EO72" s="59">
        <f ca="1">AVERAGE(OFFSET($EN$3,0,0,'Données projet'!$E$15+1,1))-AVERAGE(OFFSET($H$3,0,0,'Données projet'!$E$15+1,1))</f>
        <v>569.97793593332699</v>
      </c>
      <c r="EP72" s="59">
        <f t="shared" si="100"/>
        <v>331.25104323342907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86.206932944135744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86.206932944135744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10</v>
      </c>
      <c r="FE72" s="12">
        <f>IF('Données projet'!$A$218&gt;35,FE71+FD72-FM71,IF(A72&lt;'Données projet'!$A$218,$FB$205^A72,IF(A72='Données projet'!$A$218,'Données projet'!$B$218,FE71+FD72-FM71)))</f>
        <v>305.99999999999994</v>
      </c>
      <c r="FF72" s="17">
        <f>FE72*VLOOKUP('Données projet'!$B$16,Paramètres!$A$1:$I$89,3,0)*VLOOKUP('Données projet'!$B$16,Paramètres!$A$1:$I$89,5,0)</f>
        <v>248.22719999999998</v>
      </c>
      <c r="FG72" s="13">
        <f t="shared" si="101"/>
        <v>60.20616532763993</v>
      </c>
      <c r="FH72" s="20">
        <f t="shared" si="76"/>
        <v>537.18811127897277</v>
      </c>
      <c r="FI72" s="59">
        <f t="shared" si="77"/>
        <v>803.11827162903933</v>
      </c>
      <c r="FJ72" s="59">
        <f ca="1">AVERAGE(OFFSET($FI$3,0,0,'Données projet'!$E$16+1,1))-AVERAGE(OFFSET($H$3,0,0,'Données projet'!$E$16+1,1))</f>
        <v>458.72067631594132</v>
      </c>
      <c r="FK72" s="59">
        <f t="shared" si="102"/>
        <v>264.165337354597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52.901187530178404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52.901187530178404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6">
        <f t="shared" si="56"/>
        <v>183.33333333333334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302</v>
      </c>
      <c r="L73" s="12">
        <f>VLOOKUP(A73,'Données projet'!$A$35:$I$55,9,0)</f>
        <v>8.1999999999999993</v>
      </c>
      <c r="M73" s="12">
        <f t="array" ref="M73">INDEX(L:L,MIN(IF(ISNUMBER(L73:L269),ROW(L73:L269),"")))</f>
        <v>8.1999999999999993</v>
      </c>
      <c r="N73" s="13">
        <f>IF('Données projet'!$A$36&gt;35,N72+M73-V72,IF(A73&lt;'Données projet'!$A$36,$K$205^A73,IF(A73='Données projet'!$A$36,'Données projet'!$B$36,N72+M73-V72)))</f>
        <v>301.99999999999994</v>
      </c>
      <c r="O73" s="13">
        <f>N73*VLOOKUP('Données projet'!$B$9,Paramètres!$A$1:$I$89,3,0)*VLOOKUP('Données projet'!$B$9,Paramètres!$A$1:$I$89,5,0)</f>
        <v>306.22800000000001</v>
      </c>
      <c r="P73" s="13">
        <f t="shared" si="87"/>
        <v>72.480526049067294</v>
      </c>
      <c r="Q73" s="20">
        <f t="shared" si="54"/>
        <v>659.58401620212555</v>
      </c>
      <c r="R73" s="59">
        <f t="shared" si="55"/>
        <v>925.9895603391351</v>
      </c>
      <c r="S73" s="59">
        <f ca="1">AVERAGE(OFFSET($R$3,0,0,'Données projet'!$E$9+1,1))-AVERAGE(OFFSET($H$3,0,0,'Données projet'!$E$9+1,1))</f>
        <v>520.95202773768222</v>
      </c>
      <c r="T73" s="59">
        <f t="shared" si="88"/>
        <v>325.72635759450861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28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78.325985843313177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78.325985843313177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6.2</v>
      </c>
      <c r="AH73" s="12">
        <f t="array" ref="AH73">INDEX(AG:AG,MIN(IF(ISNUMBER(AG73:AG269),ROW(AG73:AG269),"")))</f>
        <v>6.2</v>
      </c>
      <c r="AI73" s="13">
        <f>IF('Données projet'!$A$62&gt;35,AI72+AH73-AQ72,IF(A73&lt;'Données projet'!$A$62,$AF$205^A73,IF(A73='Données projet'!$A$62,'Données projet'!$B$62,AI72+AH73-AQ72)))</f>
        <v>262.99999999999989</v>
      </c>
      <c r="AJ73" s="13">
        <f>AI73*VLOOKUP('Données projet'!$B$10,Paramètres!$A$1:$I$89,3,0)*VLOOKUP('Données projet'!$B$10,Paramètres!$A$1:$I$89,5,0)</f>
        <v>250.27079999999989</v>
      </c>
      <c r="AK73" s="13">
        <f t="shared" si="89"/>
        <v>60.643924942423787</v>
      </c>
      <c r="AL73" s="20">
        <f t="shared" si="58"/>
        <v>541.50981260805463</v>
      </c>
      <c r="AM73" s="59">
        <f t="shared" si="59"/>
        <v>807.91535674506417</v>
      </c>
      <c r="AN73" s="59">
        <f ca="1">AVERAGE(OFFSET($AM$3,0,0,'Données projet'!$E$10+1,1))-AVERAGE(OFFSET($H$3,0,0,'Données projet'!$E$10+1,1))</f>
        <v>480.2304577348516</v>
      </c>
      <c r="AO73" s="59">
        <f t="shared" si="90"/>
        <v>488.3750281502389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28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76.844710832425946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76.844710832425946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3.8</v>
      </c>
      <c r="BC73" s="12">
        <f t="array" ref="BC73">INDEX(BB:BB,MIN(IF(ISNUMBER(BB73:BB269),ROW(BB73:BB269),"")))</f>
        <v>3.8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254.37359999999987</v>
      </c>
      <c r="BF73" s="13">
        <f t="shared" si="91"/>
        <v>61.521534056516153</v>
      </c>
      <c r="BG73" s="20">
        <f t="shared" si="61"/>
        <v>550.18402514843217</v>
      </c>
      <c r="BH73" s="59">
        <f t="shared" si="62"/>
        <v>816.58956928544171</v>
      </c>
      <c r="BI73" s="59">
        <f ca="1">AVERAGE(OFFSET($BH$3,0,0,'Données projet'!$E$11+1,1))-AVERAGE(OFFSET($H$3,0,0,'Données projet'!$E$11+1,1))</f>
        <v>379.62749807313804</v>
      </c>
      <c r="BJ73" s="59">
        <f t="shared" si="92"/>
        <v>365.4172319777357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10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43.112912223325573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43.112912223325573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291.18959999999976</v>
      </c>
      <c r="CA73" s="13">
        <f t="shared" si="93"/>
        <v>69.326273255048633</v>
      </c>
      <c r="CB73" s="20">
        <f t="shared" si="64"/>
        <v>627.89847925254264</v>
      </c>
      <c r="CC73" s="59">
        <f t="shared" si="65"/>
        <v>894.30402338955219</v>
      </c>
      <c r="CD73" s="59">
        <f ca="1">AVERAGE(OFFSET($CC$3,0,0,'Données projet'!$E$12+1,1))-AVERAGE(OFFSET($H$3,0,0,'Données projet'!$E$12+1,1))</f>
        <v>429.30603040255431</v>
      </c>
      <c r="CE73" s="59">
        <f t="shared" si="94"/>
        <v>412.18613903804726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60.538795837442109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60.538795837442109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302</v>
      </c>
      <c r="CR73" s="12">
        <f>VLOOKUP(A73,'Données projet'!$A$139:$I$159,9,0)</f>
        <v>8.1999999999999993</v>
      </c>
      <c r="CS73" s="12">
        <f t="array" ref="CS73">INDEX(CR:CR,MIN(IF(ISNUMBER(CR73:CR269),ROW(CR73:CR269),"")))</f>
        <v>8.1999999999999993</v>
      </c>
      <c r="CT73" s="12">
        <f>IF('Données projet'!$A$140&gt;35,CT72+CS73-DB72,IF(A73&lt;'Données projet'!$A$140,$CQ$205^A73,IF(A73='Données projet'!$A$140,'Données projet'!$B$140,CT72+CS73-DB72)))</f>
        <v>301.99999999999994</v>
      </c>
      <c r="CU73" s="17">
        <f>CT73*VLOOKUP('Données projet'!$B$13,Paramètres!$A$1:$I$89,3,0)*VLOOKUP('Données projet'!$B$13,Paramètres!$A$1:$I$89,5,0)</f>
        <v>273.24959999999999</v>
      </c>
      <c r="CV73" s="13">
        <f t="shared" si="95"/>
        <v>65.538435495514321</v>
      </c>
      <c r="CW73" s="20">
        <f t="shared" si="67"/>
        <v>590.05582848802067</v>
      </c>
      <c r="CX73" s="59">
        <f t="shared" si="68"/>
        <v>856.46137262503021</v>
      </c>
      <c r="CY73" s="59">
        <f ca="1">AVERAGE(OFFSET($CX$3,0,0,'Données projet'!$E$13+1,1))-AVERAGE(OFFSET($H$3,0,0,'Données projet'!$E$13+1,1))</f>
        <v>472.96224519385396</v>
      </c>
      <c r="CZ73" s="59">
        <f t="shared" si="96"/>
        <v>297.32483725004136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28</v>
      </c>
      <c r="DC73" s="16">
        <f>IF(ISNA(VLOOKUP(A73,'Données projet'!$A$139:$I$159,5,0)),0%,VLOOKUP(A73,'Données projet'!$A$139:$I$159,5,0)*VLOOKUP('Données projet'!$B$13,Paramètres!$A$1:$I$89,7,0))</f>
        <v>0.43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69.890879675571753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69.890879675571753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327</v>
      </c>
      <c r="DM73" s="12">
        <f>VLOOKUP(A73,'Données projet'!$A$165:$I$185,9,0)</f>
        <v>9</v>
      </c>
      <c r="DN73" s="12">
        <f t="array" ref="DN73">INDEX(DM:DM,MIN(IF(ISNUMBER(DM73:DM269),ROW(DM73:DM269),"")))</f>
        <v>9</v>
      </c>
      <c r="DO73" s="12">
        <f>IF('Données projet'!$A$166&gt;35,DO72+DN73-DW72,IF(A73&lt;'Données projet'!$A$166,$DL$205^A73,IF(A73='Données projet'!$A$166,'Données projet'!$B$166,DO72+DN73-DW72)))</f>
        <v>327.00000000000017</v>
      </c>
      <c r="DP73" s="17">
        <f>DO73*VLOOKUP('Données projet'!$B$14,Paramètres!$A$1:$I$89,3,0)*VLOOKUP('Données projet'!$B$14,Paramètres!$A$1:$I$89,5,0)</f>
        <v>255.06000000000014</v>
      </c>
      <c r="DQ73" s="13">
        <f t="shared" si="97"/>
        <v>61.668196852621989</v>
      </c>
      <c r="DR73" s="20">
        <f t="shared" si="70"/>
        <v>551.63494285165018</v>
      </c>
      <c r="DS73" s="59">
        <f t="shared" si="71"/>
        <v>818.04048698865972</v>
      </c>
      <c r="DT73" s="59">
        <f ca="1">AVERAGE(OFFSET($DS$3,0,0,'Données projet'!$E$14+1,1))-AVERAGE(OFFSET($H$3,0,0,'Données projet'!$E$14+1,1))</f>
        <v>381.55743422692029</v>
      </c>
      <c r="DU73" s="59">
        <f t="shared" si="98"/>
        <v>360.34132229290537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32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73.980694546063333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73.980694546063333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387</v>
      </c>
      <c r="EH73" s="12">
        <f>VLOOKUP(A73,'Données projet'!$A$191:$I$211,9,0)</f>
        <v>11.8</v>
      </c>
      <c r="EI73" s="12">
        <f t="array" ref="EI73">INDEX(EH:EH,MIN(IF(ISNUMBER(EH73:EH269),ROW(EH73:EH269),"")))</f>
        <v>11.8</v>
      </c>
      <c r="EJ73" s="12">
        <f>IF('Données projet'!$A$192&gt;35,EJ72+EI73-ER72,IF(A73&lt;'Données projet'!$A$192,$EG$205^A73,IF(A73='Données projet'!$A$192,'Données projet'!$B$192,EJ72+EI73-ER72)))</f>
        <v>387</v>
      </c>
      <c r="EK73" s="17">
        <f>EJ73*VLOOKUP('Données projet'!$B$15,Paramètres!$A$1:$I$89,3,0)*VLOOKUP('Données projet'!$B$15,Paramètres!$A$1:$I$89,5,0)</f>
        <v>332.04600000000005</v>
      </c>
      <c r="EL73" s="13">
        <f t="shared" si="99"/>
        <v>77.854342460208699</v>
      </c>
      <c r="EM73" s="20">
        <f t="shared" si="73"/>
        <v>713.90976311819679</v>
      </c>
      <c r="EN73" s="59">
        <f t="shared" si="74"/>
        <v>980.31530725520633</v>
      </c>
      <c r="EO73" s="59">
        <f ca="1">AVERAGE(OFFSET($EN$3,0,0,'Données projet'!$E$15+1,1))-AVERAGE(OFFSET($H$3,0,0,'Données projet'!$E$15+1,1))</f>
        <v>569.97793593332699</v>
      </c>
      <c r="EP73" s="59">
        <f t="shared" si="100"/>
        <v>331.25104323342907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35</v>
      </c>
      <c r="ES73" s="16">
        <f>IF(ISNA(VLOOKUP(A73,'Données projet'!$A$191:$I$211,5,0)),0%,VLOOKUP(A73,'Données projet'!$A$191:$I$211,5,0)*VLOOKUP('Données projet'!$B$15,Paramètres!$A$1:$I$89,7,0))</f>
        <v>0.53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102.11102358374687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102.11102358374687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316</v>
      </c>
      <c r="FC73" s="12">
        <f>VLOOKUP(A73,'Données projet'!$A$217:$I$237,9,0)</f>
        <v>10</v>
      </c>
      <c r="FD73" s="12">
        <f t="array" ref="FD73">INDEX(FC:FC,MIN(IF(ISNUMBER(FC73:FC269),ROW(FC73:FC269),"")))</f>
        <v>10</v>
      </c>
      <c r="FE73" s="12">
        <f>IF('Données projet'!$A$218&gt;35,FE72+FD73-FM72,IF(A73&lt;'Données projet'!$A$218,$FB$205^A73,IF(A73='Données projet'!$A$218,'Données projet'!$B$218,FE72+FD73-FM72)))</f>
        <v>315.99999999999994</v>
      </c>
      <c r="FF73" s="17">
        <f>FE73*VLOOKUP('Données projet'!$B$16,Paramètres!$A$1:$I$89,3,0)*VLOOKUP('Données projet'!$B$16,Paramètres!$A$1:$I$89,5,0)</f>
        <v>256.33919999999995</v>
      </c>
      <c r="FG73" s="13">
        <f t="shared" si="101"/>
        <v>61.941400506884484</v>
      </c>
      <c r="FH73" s="20">
        <f t="shared" si="76"/>
        <v>554.33871254949031</v>
      </c>
      <c r="FI73" s="59">
        <f t="shared" si="77"/>
        <v>820.74425668649974</v>
      </c>
      <c r="FJ73" s="59">
        <f ca="1">AVERAGE(OFFSET($FI$3,0,0,'Données projet'!$E$16+1,1))-AVERAGE(OFFSET($H$3,0,0,'Données projet'!$E$16+1,1))</f>
        <v>458.72067631594132</v>
      </c>
      <c r="FK73" s="59">
        <f t="shared" si="102"/>
        <v>264.165337354597</v>
      </c>
      <c r="FL73" s="15">
        <f>IF(ISNA(VLOOKUP(A73,'Données projet'!$A$217:$I$237,3,0)),0,VLOOKUP(A73,'Données projet'!$A$217:$I$237,3,0))</f>
        <v>10</v>
      </c>
      <c r="FM73" s="15">
        <f>IF(ISNA(VLOOKUP(A73,'Données projet'!$A$217:$I$237,4,0)),0,VLOOKUP(A73,'Données projet'!$A$217:$I$237,4,0))</f>
        <v>28</v>
      </c>
      <c r="FN73" s="16">
        <f>IF(ISNA(VLOOKUP(A73,'Données projet'!$A$217:$I$237,5,0)),0%,VLOOKUP(A73,'Données projet'!$A$217:$I$237,5,0)*VLOOKUP('Données projet'!$B$16,Paramètres!$A$1:$I$89,7,0))</f>
        <v>0.43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62.660788674650583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62.660788674650583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6">
        <f t="shared" si="56"/>
        <v>183.33333333333334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7.6</v>
      </c>
      <c r="N74" s="13">
        <f>IF('Données projet'!$A$36&gt;35,N73+M74-V73,IF(A74&lt;'Données projet'!$A$36,$K$205^A74,IF(A74='Données projet'!$A$36,'Données projet'!$B$36,N73+M74-V73)))</f>
        <v>281.59999999999997</v>
      </c>
      <c r="O74" s="13">
        <f>N74*VLOOKUP('Données projet'!$B$9,Paramètres!$A$1:$I$89,3,0)*VLOOKUP('Données projet'!$B$9,Paramètres!$A$1:$I$89,5,0)</f>
        <v>285.54239999999999</v>
      </c>
      <c r="P74" s="13">
        <f t="shared" si="87"/>
        <v>68.136937829389524</v>
      </c>
      <c r="Q74" s="20">
        <f t="shared" si="54"/>
        <v>615.99151338618674</v>
      </c>
      <c r="R74" s="59">
        <f t="shared" si="55"/>
        <v>882.86419446423474</v>
      </c>
      <c r="S74" s="59">
        <f ca="1">AVERAGE(OFFSET($R$3,0,0,'Données projet'!$E$9+1,1))-AVERAGE(OFFSET($H$3,0,0,'Données projet'!$E$9+1,1))</f>
        <v>520.95202773768222</v>
      </c>
      <c r="T74" s="59">
        <f t="shared" si="88"/>
        <v>325.72635759450861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76.790061035059864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76.790061035059864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5.8</v>
      </c>
      <c r="AI74" s="13">
        <f>IF('Données projet'!$A$62&gt;35,AI73+AH74-AQ73,IF(A74&lt;'Données projet'!$A$62,$AF$205^A74,IF(A74='Données projet'!$A$62,'Données projet'!$B$62,AI73+AH74-AQ73)))</f>
        <v>240.7999999999999</v>
      </c>
      <c r="AJ74" s="13">
        <f>AI74*VLOOKUP('Données projet'!$B$10,Paramètres!$A$1:$I$89,3,0)*VLOOKUP('Données projet'!$B$10,Paramètres!$A$1:$I$89,5,0)</f>
        <v>229.14527999999993</v>
      </c>
      <c r="AK74" s="13">
        <f t="shared" si="89"/>
        <v>56.097831057350788</v>
      </c>
      <c r="AL74" s="20">
        <f t="shared" si="58"/>
        <v>496.79841842488571</v>
      </c>
      <c r="AM74" s="59">
        <f t="shared" si="59"/>
        <v>763.67109950293366</v>
      </c>
      <c r="AN74" s="59">
        <f ca="1">AVERAGE(OFFSET($AM$3,0,0,'Données projet'!$E$10+1,1))-AVERAGE(OFFSET($H$3,0,0,'Données projet'!$E$10+1,1))</f>
        <v>480.2304577348516</v>
      </c>
      <c r="AO74" s="59">
        <f t="shared" si="90"/>
        <v>488.3750281502389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75.337832923647582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75.337832923647582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3.4</v>
      </c>
      <c r="BD74" s="12">
        <f>IF('Données projet'!$A$88&gt;35,BD73+BC74-BL73,IF(A74&lt;'Données projet'!$A$88,$BA$205^A74,IF(A74='Données projet'!$A$88,'Données projet'!$B$88,BD73+BC74-BL73)))</f>
        <v>256.39999999999986</v>
      </c>
      <c r="BE74" s="13">
        <f>BD74*VLOOKUP('Données projet'!$B$11,Paramètres!$A$1:$I$89,3,0)*VLOOKUP('Données projet'!$B$11,Paramètres!$A$1:$I$89,5,0)</f>
        <v>247.99007999999986</v>
      </c>
      <c r="BF74" s="13">
        <f t="shared" si="91"/>
        <v>60.155344744419764</v>
      </c>
      <c r="BG74" s="20">
        <f t="shared" si="61"/>
        <v>536.68661476319755</v>
      </c>
      <c r="BH74" s="59">
        <f t="shared" si="62"/>
        <v>803.55929584124556</v>
      </c>
      <c r="BI74" s="59">
        <f ca="1">AVERAGE(OFFSET($BH$3,0,0,'Données projet'!$E$11+1,1))-AVERAGE(OFFSET($H$3,0,0,'Données projet'!$E$11+1,1))</f>
        <v>379.62749807313804</v>
      </c>
      <c r="BJ74" s="59">
        <f t="shared" si="92"/>
        <v>365.4172319777357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42.267494310906073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42.267494310906073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283.07447999999977</v>
      </c>
      <c r="CA74" s="13">
        <f t="shared" si="93"/>
        <v>67.616321363645156</v>
      </c>
      <c r="CB74" s="20">
        <f t="shared" si="64"/>
        <v>610.78647904168156</v>
      </c>
      <c r="CC74" s="59">
        <f t="shared" si="65"/>
        <v>877.65916011972945</v>
      </c>
      <c r="CD74" s="59">
        <f ca="1">AVERAGE(OFFSET($CC$3,0,0,'Données projet'!$E$12+1,1))-AVERAGE(OFFSET($H$3,0,0,'Données projet'!$E$12+1,1))</f>
        <v>429.30603040255431</v>
      </c>
      <c r="CE74" s="59">
        <f t="shared" si="94"/>
        <v>412.18613903804726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59.351666976089284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59.351666976089284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7.6</v>
      </c>
      <c r="CT74" s="12">
        <f>IF('Données projet'!$A$140&gt;35,CT73+CS74-DB73,IF(A74&lt;'Données projet'!$A$140,$CQ$205^A74,IF(A74='Données projet'!$A$140,'Données projet'!$B$140,CT73+CS74-DB73)))</f>
        <v>281.59999999999997</v>
      </c>
      <c r="CU74" s="17">
        <f>CT74*VLOOKUP('Données projet'!$B$13,Paramètres!$A$1:$I$89,3,0)*VLOOKUP('Données projet'!$B$13,Paramètres!$A$1:$I$89,5,0)</f>
        <v>254.79167999999996</v>
      </c>
      <c r="CV74" s="13">
        <f t="shared" si="95"/>
        <v>61.610870508448471</v>
      </c>
      <c r="CW74" s="20">
        <f t="shared" si="67"/>
        <v>551.067775468881</v>
      </c>
      <c r="CX74" s="59">
        <f t="shared" si="68"/>
        <v>817.940456546929</v>
      </c>
      <c r="CY74" s="59">
        <f ca="1">AVERAGE(OFFSET($CX$3,0,0,'Données projet'!$E$13+1,1))-AVERAGE(OFFSET($H$3,0,0,'Données projet'!$E$13+1,1))</f>
        <v>472.96224519385396</v>
      </c>
      <c r="CZ74" s="59">
        <f t="shared" si="96"/>
        <v>297.32483725004136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68.520362154361109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68.520362154361109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9</v>
      </c>
      <c r="DO74" s="12">
        <f>IF('Données projet'!$A$166&gt;35,DO73+DN74-DW73,IF(A74&lt;'Données projet'!$A$166,$DL$205^A74,IF(A74='Données projet'!$A$166,'Données projet'!$B$166,DO73+DN74-DW73)))</f>
        <v>304.00000000000017</v>
      </c>
      <c r="DP74" s="17">
        <f>DO74*VLOOKUP('Données projet'!$B$14,Paramètres!$A$1:$I$89,3,0)*VLOOKUP('Données projet'!$B$14,Paramètres!$A$1:$I$89,5,0)</f>
        <v>237.12000000000015</v>
      </c>
      <c r="DQ74" s="13">
        <f t="shared" si="97"/>
        <v>57.819449746919268</v>
      </c>
      <c r="DR74" s="20">
        <f t="shared" si="70"/>
        <v>513.68620830921793</v>
      </c>
      <c r="DS74" s="59">
        <f t="shared" si="71"/>
        <v>780.55888938726594</v>
      </c>
      <c r="DT74" s="59">
        <f ca="1">AVERAGE(OFFSET($DS$3,0,0,'Données projet'!$E$14+1,1))-AVERAGE(OFFSET($H$3,0,0,'Données projet'!$E$14+1,1))</f>
        <v>381.55743422692029</v>
      </c>
      <c r="DU74" s="59">
        <f t="shared" si="98"/>
        <v>360.34132229290537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72.529978249783099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72.529978249783099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11</v>
      </c>
      <c r="EJ74" s="12">
        <f>IF('Données projet'!$A$192&gt;35,EJ73+EI74-ER73,IF(A74&lt;'Données projet'!$A$192,$EG$205^A74,IF(A74='Données projet'!$A$192,'Données projet'!$B$192,EJ73+EI74-ER73)))</f>
        <v>363</v>
      </c>
      <c r="EK74" s="17">
        <f>EJ74*VLOOKUP('Données projet'!$B$15,Paramètres!$A$1:$I$89,3,0)*VLOOKUP('Données projet'!$B$15,Paramètres!$A$1:$I$89,5,0)</f>
        <v>311.45400000000001</v>
      </c>
      <c r="EL74" s="13">
        <f t="shared" si="99"/>
        <v>73.572400496659426</v>
      </c>
      <c r="EM74" s="20">
        <f t="shared" si="73"/>
        <v>670.58764753168191</v>
      </c>
      <c r="EN74" s="59">
        <f t="shared" si="74"/>
        <v>937.46032860972991</v>
      </c>
      <c r="EO74" s="59">
        <f ca="1">AVERAGE(OFFSET($EN$3,0,0,'Données projet'!$E$15+1,1))-AVERAGE(OFFSET($H$3,0,0,'Données projet'!$E$15+1,1))</f>
        <v>569.97793593332699</v>
      </c>
      <c r="EP74" s="59">
        <f t="shared" si="100"/>
        <v>331.25104323342907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100.10868869284418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100.10868869284418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9.4</v>
      </c>
      <c r="FE74" s="12">
        <f>IF('Données projet'!$A$218&gt;35,FE73+FD74-FM73,IF(A74&lt;'Données projet'!$A$218,$FB$205^A74,IF(A74='Données projet'!$A$218,'Données projet'!$B$218,FE73+FD74-FM73)))</f>
        <v>297.39999999999992</v>
      </c>
      <c r="FF74" s="17">
        <f>FE74*VLOOKUP('Données projet'!$B$16,Paramètres!$A$1:$I$89,3,0)*VLOOKUP('Données projet'!$B$16,Paramètres!$A$1:$I$89,5,0)</f>
        <v>241.25087999999997</v>
      </c>
      <c r="FG74" s="13">
        <f t="shared" si="101"/>
        <v>58.708581927297487</v>
      </c>
      <c r="FH74" s="20">
        <f t="shared" si="76"/>
        <v>522.42939619004312</v>
      </c>
      <c r="FI74" s="59">
        <f t="shared" si="77"/>
        <v>789.30207726809113</v>
      </c>
      <c r="FJ74" s="59">
        <f ca="1">AVERAGE(OFFSET($FI$3,0,0,'Données projet'!$E$16+1,1))-AVERAGE(OFFSET($H$3,0,0,'Données projet'!$E$16+1,1))</f>
        <v>458.72067631594132</v>
      </c>
      <c r="FK74" s="59">
        <f t="shared" si="102"/>
        <v>264.165337354597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61.432048828047932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61.432048828047932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6">
        <f t="shared" si="56"/>
        <v>183.33333333333334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7.6</v>
      </c>
      <c r="N75" s="13">
        <f>IF('Données projet'!$A$36&gt;35,N74+M75-V74,IF(A75&lt;'Données projet'!$A$36,$K$205^A75,IF(A75='Données projet'!$A$36,'Données projet'!$B$36,N74+M75-V74)))</f>
        <v>289.2</v>
      </c>
      <c r="O75" s="13">
        <f>N75*VLOOKUP('Données projet'!$B$9,Paramètres!$A$1:$I$89,3,0)*VLOOKUP('Données projet'!$B$9,Paramètres!$A$1:$I$89,5,0)</f>
        <v>293.24880000000002</v>
      </c>
      <c r="P75" s="13">
        <f t="shared" si="87"/>
        <v>69.759283249126327</v>
      </c>
      <c r="Q75" s="20">
        <f t="shared" si="54"/>
        <v>632.23907832556176</v>
      </c>
      <c r="R75" s="59">
        <f t="shared" si="55"/>
        <v>899.57079256308293</v>
      </c>
      <c r="S75" s="59">
        <f ca="1">AVERAGE(OFFSET($R$3,0,0,'Données projet'!$E$9+1,1))-AVERAGE(OFFSET($H$3,0,0,'Données projet'!$E$9+1,1))</f>
        <v>520.95202773768222</v>
      </c>
      <c r="T75" s="59">
        <f t="shared" si="88"/>
        <v>325.72635759450861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75.284254775474764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75.284254775474764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5.8</v>
      </c>
      <c r="AI75" s="13">
        <f>IF('Données projet'!$A$62&gt;35,AI74+AH75-AQ74,IF(A75&lt;'Données projet'!$A$62,$AF$205^A75,IF(A75='Données projet'!$A$62,'Données projet'!$B$62,AI74+AH75-AQ74)))</f>
        <v>246.59999999999991</v>
      </c>
      <c r="AJ75" s="13">
        <f>AI75*VLOOKUP('Données projet'!$B$10,Paramètres!$A$1:$I$89,3,0)*VLOOKUP('Données projet'!$B$10,Paramètres!$A$1:$I$89,5,0)</f>
        <v>234.66455999999991</v>
      </c>
      <c r="AK75" s="13">
        <f t="shared" si="89"/>
        <v>57.290086878049593</v>
      </c>
      <c r="AL75" s="20">
        <f t="shared" si="58"/>
        <v>508.48767664593629</v>
      </c>
      <c r="AM75" s="59">
        <f t="shared" si="59"/>
        <v>775.81939088345734</v>
      </c>
      <c r="AN75" s="59">
        <f ca="1">AVERAGE(OFFSET($AM$3,0,0,'Données projet'!$E$10+1,1))-AVERAGE(OFFSET($H$3,0,0,'Données projet'!$E$10+1,1))</f>
        <v>480.2304577348516</v>
      </c>
      <c r="AO75" s="59">
        <f t="shared" si="90"/>
        <v>488.3750281502389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73.860503971555602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73.860503971555602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3.4</v>
      </c>
      <c r="BD75" s="12">
        <f>IF('Données projet'!$A$88&gt;35,BD74+BC75-BL74,IF(A75&lt;'Données projet'!$A$88,$BA$205^A75,IF(A75='Données projet'!$A$88,'Données projet'!$B$88,BD74+BC75-BL74)))</f>
        <v>259.79999999999984</v>
      </c>
      <c r="BE75" s="13">
        <f>BD75*VLOOKUP('Données projet'!$B$11,Paramètres!$A$1:$I$89,3,0)*VLOOKUP('Données projet'!$B$11,Paramètres!$A$1:$I$89,5,0)</f>
        <v>251.27855999999986</v>
      </c>
      <c r="BF75" s="13">
        <f t="shared" si="91"/>
        <v>60.859643896274868</v>
      </c>
      <c r="BG75" s="20">
        <f t="shared" si="61"/>
        <v>543.64070511934517</v>
      </c>
      <c r="BH75" s="59">
        <f t="shared" si="62"/>
        <v>810.97241935686634</v>
      </c>
      <c r="BI75" s="59">
        <f ca="1">AVERAGE(OFFSET($BH$3,0,0,'Données projet'!$E$11+1,1))-AVERAGE(OFFSET($H$3,0,0,'Données projet'!$E$11+1,1))</f>
        <v>379.62749807313804</v>
      </c>
      <c r="BJ75" s="59">
        <f t="shared" si="92"/>
        <v>365.4172319777357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41.438654528095107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41.438654528095107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286.89335999999975</v>
      </c>
      <c r="CA75" s="13">
        <f t="shared" si="93"/>
        <v>68.421705584684744</v>
      </c>
      <c r="CB75" s="20">
        <f t="shared" si="64"/>
        <v>618.84040589332551</v>
      </c>
      <c r="CC75" s="59">
        <f t="shared" si="65"/>
        <v>886.17212013084668</v>
      </c>
      <c r="CD75" s="59">
        <f ca="1">AVERAGE(OFFSET($CC$3,0,0,'Données projet'!$E$12+1,1))-AVERAGE(OFFSET($H$3,0,0,'Données projet'!$E$12+1,1))</f>
        <v>429.30603040255431</v>
      </c>
      <c r="CE75" s="59">
        <f t="shared" si="94"/>
        <v>412.18613903804726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58.187816987630484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58.187816987630484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7.6</v>
      </c>
      <c r="CT75" s="12">
        <f>IF('Données projet'!$A$140&gt;35,CT74+CS75-DB74,IF(A75&lt;'Données projet'!$A$140,$CQ$205^A75,IF(A75='Données projet'!$A$140,'Données projet'!$B$140,CT74+CS75-DB74)))</f>
        <v>289.2</v>
      </c>
      <c r="CU75" s="17">
        <f>CT75*VLOOKUP('Données projet'!$B$13,Paramètres!$A$1:$I$89,3,0)*VLOOKUP('Données projet'!$B$13,Paramètres!$A$1:$I$89,5,0)</f>
        <v>261.66816</v>
      </c>
      <c r="CV75" s="13">
        <f t="shared" si="95"/>
        <v>63.077829793082856</v>
      </c>
      <c r="CW75" s="20">
        <f t="shared" si="67"/>
        <v>565.5992655562859</v>
      </c>
      <c r="CX75" s="59">
        <f t="shared" si="68"/>
        <v>832.93097979380696</v>
      </c>
      <c r="CY75" s="59">
        <f ca="1">AVERAGE(OFFSET($CX$3,0,0,'Données projet'!$E$13+1,1))-AVERAGE(OFFSET($H$3,0,0,'Données projet'!$E$13+1,1))</f>
        <v>472.96224519385396</v>
      </c>
      <c r="CZ75" s="59">
        <f t="shared" si="96"/>
        <v>297.32483725004136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67.176719645808262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67.176719645808262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9</v>
      </c>
      <c r="DO75" s="12">
        <f>IF('Données projet'!$A$166&gt;35,DO74+DN75-DW74,IF(A75&lt;'Données projet'!$A$166,$DL$205^A75,IF(A75='Données projet'!$A$166,'Données projet'!$B$166,DO74+DN75-DW74)))</f>
        <v>313.00000000000017</v>
      </c>
      <c r="DP75" s="17">
        <f>DO75*VLOOKUP('Données projet'!$B$14,Paramètres!$A$1:$I$89,3,0)*VLOOKUP('Données projet'!$B$14,Paramètres!$A$1:$I$89,5,0)</f>
        <v>244.14000000000013</v>
      </c>
      <c r="DQ75" s="13">
        <f t="shared" si="97"/>
        <v>59.329383078866108</v>
      </c>
      <c r="DR75" s="20">
        <f t="shared" si="70"/>
        <v>528.54250886235877</v>
      </c>
      <c r="DS75" s="59">
        <f t="shared" si="71"/>
        <v>795.87422309987983</v>
      </c>
      <c r="DT75" s="59">
        <f ca="1">AVERAGE(OFFSET($DS$3,0,0,'Données projet'!$E$14+1,1))-AVERAGE(OFFSET($H$3,0,0,'Données projet'!$E$14+1,1))</f>
        <v>381.55743422692029</v>
      </c>
      <c r="DU75" s="59">
        <f t="shared" si="98"/>
        <v>360.34132229290537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71.107709615223357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71.107709615223357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11</v>
      </c>
      <c r="EJ75" s="12">
        <f>IF('Données projet'!$A$192&gt;35,EJ74+EI75-ER74,IF(A75&lt;'Données projet'!$A$192,$EG$205^A75,IF(A75='Données projet'!$A$192,'Données projet'!$B$192,EJ74+EI75-ER74)))</f>
        <v>374</v>
      </c>
      <c r="EK75" s="17">
        <f>EJ75*VLOOKUP('Données projet'!$B$15,Paramètres!$A$1:$I$89,3,0)*VLOOKUP('Données projet'!$B$15,Paramètres!$A$1:$I$89,5,0)</f>
        <v>320.89200000000005</v>
      </c>
      <c r="EL75" s="13">
        <f t="shared" si="99"/>
        <v>75.538921531436799</v>
      </c>
      <c r="EM75" s="20">
        <f t="shared" si="73"/>
        <v>690.45052166725247</v>
      </c>
      <c r="EN75" s="59">
        <f t="shared" si="74"/>
        <v>957.78223590477364</v>
      </c>
      <c r="EO75" s="59">
        <f ca="1">AVERAGE(OFFSET($EN$3,0,0,'Données projet'!$E$15+1,1))-AVERAGE(OFFSET($H$3,0,0,'Données projet'!$E$15+1,1))</f>
        <v>569.97793593332699</v>
      </c>
      <c r="EP75" s="59">
        <f t="shared" si="100"/>
        <v>331.25104323342907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98.145618367848414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98.145618367848414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9.4</v>
      </c>
      <c r="FE75" s="12">
        <f>IF('Données projet'!$A$218&gt;35,FE74+FD75-FM74,IF(A75&lt;'Données projet'!$A$218,$FB$205^A75,IF(A75='Données projet'!$A$218,'Données projet'!$B$218,FE74+FD75-FM74)))</f>
        <v>306.7999999999999</v>
      </c>
      <c r="FF75" s="17">
        <f>FE75*VLOOKUP('Données projet'!$B$16,Paramètres!$A$1:$I$89,3,0)*VLOOKUP('Données projet'!$B$16,Paramètres!$A$1:$I$89,5,0)</f>
        <v>248.87615999999991</v>
      </c>
      <c r="FG75" s="13">
        <f t="shared" si="101"/>
        <v>60.345224363146883</v>
      </c>
      <c r="FH75" s="20">
        <f t="shared" si="76"/>
        <v>538.56057776581395</v>
      </c>
      <c r="FI75" s="59">
        <f t="shared" si="77"/>
        <v>805.89229200333511</v>
      </c>
      <c r="FJ75" s="59">
        <f ca="1">AVERAGE(OFFSET($FI$3,0,0,'Données projet'!$E$16+1,1))-AVERAGE(OFFSET($H$3,0,0,'Données projet'!$E$16+1,1))</f>
        <v>458.72067631594132</v>
      </c>
      <c r="FK75" s="59">
        <f t="shared" si="102"/>
        <v>264.165337354597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60.227403820379855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60.227403820379855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6">
        <f t="shared" si="56"/>
        <v>183.33333333333334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7.6</v>
      </c>
      <c r="N76" s="13">
        <f>IF('Données projet'!$A$36&gt;35,N75+M76-V75,IF(A76&lt;'Données projet'!$A$36,$K$205^A76,IF(A76='Données projet'!$A$36,'Données projet'!$B$36,N75+M76-V75)))</f>
        <v>296.8</v>
      </c>
      <c r="O76" s="13">
        <f>N76*VLOOKUP('Données projet'!$B$9,Paramètres!$A$1:$I$89,3,0)*VLOOKUP('Données projet'!$B$9,Paramètres!$A$1:$I$89,5,0)</f>
        <v>300.95520000000005</v>
      </c>
      <c r="P76" s="13">
        <f t="shared" si="87"/>
        <v>71.376673021759785</v>
      </c>
      <c r="Q76" s="20">
        <f t="shared" si="54"/>
        <v>648.4780121795651</v>
      </c>
      <c r="R76" s="59">
        <f t="shared" si="55"/>
        <v>916.26079637748694</v>
      </c>
      <c r="S76" s="59">
        <f ca="1">AVERAGE(OFFSET($R$3,0,0,'Données projet'!$E$9+1,1))-AVERAGE(OFFSET($H$3,0,0,'Données projet'!$E$9+1,1))</f>
        <v>520.95202773768222</v>
      </c>
      <c r="T76" s="59">
        <f t="shared" si="88"/>
        <v>325.72635759450861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73.807976458189003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73.807976458189003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5.8</v>
      </c>
      <c r="AI76" s="13">
        <f>IF('Données projet'!$A$62&gt;35,AI75+AH76-AQ75,IF(A76&lt;'Données projet'!$A$62,$AF$205^A76,IF(A76='Données projet'!$A$62,'Données projet'!$B$62,AI75+AH76-AQ75)))</f>
        <v>252.39999999999992</v>
      </c>
      <c r="AJ76" s="13">
        <f>AI76*VLOOKUP('Données projet'!$B$10,Paramètres!$A$1:$I$89,3,0)*VLOOKUP('Données projet'!$B$10,Paramètres!$A$1:$I$89,5,0)</f>
        <v>240.18383999999992</v>
      </c>
      <c r="AK76" s="13">
        <f t="shared" si="89"/>
        <v>58.479082790905672</v>
      </c>
      <c r="AL76" s="20">
        <f t="shared" si="58"/>
        <v>520.1712571941606</v>
      </c>
      <c r="AM76" s="59">
        <f t="shared" si="59"/>
        <v>787.95404139208244</v>
      </c>
      <c r="AN76" s="59">
        <f ca="1">AVERAGE(OFFSET($AM$3,0,0,'Données projet'!$E$10+1,1))-AVERAGE(OFFSET($H$3,0,0,'Données projet'!$E$10+1,1))</f>
        <v>480.2304577348516</v>
      </c>
      <c r="AO76" s="59">
        <f t="shared" si="90"/>
        <v>488.3750281502389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72.412144539132456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72.412144539132456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3.4</v>
      </c>
      <c r="BD76" s="12">
        <f>IF('Données projet'!$A$88&gt;35,BD75+BC76-BL75,IF(A76&lt;'Données projet'!$A$88,$BA$205^A76,IF(A76='Données projet'!$A$88,'Données projet'!$B$88,BD75+BC76-BL75)))</f>
        <v>263.19999999999982</v>
      </c>
      <c r="BE76" s="13">
        <f>BD76*VLOOKUP('Données projet'!$B$11,Paramètres!$A$1:$I$89,3,0)*VLOOKUP('Données projet'!$B$11,Paramètres!$A$1:$I$89,5,0)</f>
        <v>254.56703999999982</v>
      </c>
      <c r="BF76" s="13">
        <f t="shared" si="91"/>
        <v>61.562870955572379</v>
      </c>
      <c r="BG76" s="20">
        <f t="shared" si="61"/>
        <v>550.59292824762156</v>
      </c>
      <c r="BH76" s="59">
        <f t="shared" si="62"/>
        <v>818.37571244554329</v>
      </c>
      <c r="BI76" s="59">
        <f ca="1">AVERAGE(OFFSET($BH$3,0,0,'Données projet'!$E$11+1,1))-AVERAGE(OFFSET($H$3,0,0,'Données projet'!$E$11+1,1))</f>
        <v>379.62749807313804</v>
      </c>
      <c r="BJ76" s="59">
        <f t="shared" si="92"/>
        <v>365.4172319777357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40.626067787882718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40.626067787882718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290.71223999999978</v>
      </c>
      <c r="CA76" s="13">
        <f t="shared" si="93"/>
        <v>69.225842856510994</v>
      </c>
      <c r="CB76" s="20">
        <f t="shared" si="64"/>
        <v>626.89216097508961</v>
      </c>
      <c r="CC76" s="59">
        <f t="shared" si="65"/>
        <v>894.67494517301134</v>
      </c>
      <c r="CD76" s="59">
        <f ca="1">AVERAGE(OFFSET($CC$3,0,0,'Données projet'!$E$12+1,1))-AVERAGE(OFFSET($H$3,0,0,'Données projet'!$E$12+1,1))</f>
        <v>429.30603040255431</v>
      </c>
      <c r="CE76" s="59">
        <f t="shared" si="94"/>
        <v>412.18613903804726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57.04678938756696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57.04678938756696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7.6</v>
      </c>
      <c r="CT76" s="12">
        <f>IF('Données projet'!$A$140&gt;35,CT75+CS76-DB75,IF(A76&lt;'Données projet'!$A$140,$CQ$205^A76,IF(A76='Données projet'!$A$140,'Données projet'!$B$140,CT75+CS76-DB75)))</f>
        <v>296.8</v>
      </c>
      <c r="CU76" s="17">
        <f>CT76*VLOOKUP('Données projet'!$B$13,Paramètres!$A$1:$I$89,3,0)*VLOOKUP('Données projet'!$B$13,Paramètres!$A$1:$I$89,5,0)</f>
        <v>268.54464000000002</v>
      </c>
      <c r="CV76" s="13">
        <f t="shared" si="95"/>
        <v>64.54030807605065</v>
      </c>
      <c r="CW76" s="20">
        <f t="shared" si="67"/>
        <v>580.12295123245474</v>
      </c>
      <c r="CX76" s="59">
        <f t="shared" si="68"/>
        <v>847.90573543037658</v>
      </c>
      <c r="CY76" s="59">
        <f ca="1">AVERAGE(OFFSET($CX$3,0,0,'Données projet'!$E$13+1,1))-AVERAGE(OFFSET($H$3,0,0,'Données projet'!$E$13+1,1))</f>
        <v>472.96224519385396</v>
      </c>
      <c r="CZ76" s="59">
        <f t="shared" si="96"/>
        <v>297.32483725004136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65.859425147307121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65.859425147307121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9</v>
      </c>
      <c r="DO76" s="12">
        <f>IF('Données projet'!$A$166&gt;35,DO75+DN76-DW75,IF(A76&lt;'Données projet'!$A$166,$DL$205^A76,IF(A76='Données projet'!$A$166,'Données projet'!$B$166,DO75+DN76-DW75)))</f>
        <v>322.00000000000017</v>
      </c>
      <c r="DP76" s="17">
        <f>DO76*VLOOKUP('Données projet'!$B$14,Paramètres!$A$1:$I$89,3,0)*VLOOKUP('Données projet'!$B$14,Paramètres!$A$1:$I$89,5,0)</f>
        <v>251.16000000000014</v>
      </c>
      <c r="DQ76" s="13">
        <f t="shared" si="97"/>
        <v>60.834270430141594</v>
      </c>
      <c r="DR76" s="20">
        <f t="shared" si="70"/>
        <v>543.39002099916354</v>
      </c>
      <c r="DS76" s="59">
        <f t="shared" si="71"/>
        <v>811.17280519708538</v>
      </c>
      <c r="DT76" s="59">
        <f ca="1">AVERAGE(OFFSET($DS$3,0,0,'Données projet'!$E$14+1,1))-AVERAGE(OFFSET($H$3,0,0,'Données projet'!$E$14+1,1))</f>
        <v>381.55743422692029</v>
      </c>
      <c r="DU76" s="59">
        <f t="shared" si="98"/>
        <v>360.34132229290537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69.713330801089114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69.713330801089114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11</v>
      </c>
      <c r="EJ76" s="12">
        <f>IF('Données projet'!$A$192&gt;35,EJ75+EI76-ER75,IF(A76&lt;'Données projet'!$A$192,$EG$205^A76,IF(A76='Données projet'!$A$192,'Données projet'!$B$192,EJ75+EI76-ER75)))</f>
        <v>385</v>
      </c>
      <c r="EK76" s="17">
        <f>EJ76*VLOOKUP('Données projet'!$B$15,Paramètres!$A$1:$I$89,3,0)*VLOOKUP('Données projet'!$B$15,Paramètres!$A$1:$I$89,5,0)</f>
        <v>330.33000000000004</v>
      </c>
      <c r="EL76" s="13">
        <f t="shared" si="99"/>
        <v>77.498720610826084</v>
      </c>
      <c r="EM76" s="20">
        <f t="shared" si="73"/>
        <v>710.30168839718874</v>
      </c>
      <c r="EN76" s="59">
        <f t="shared" si="74"/>
        <v>978.08447259511058</v>
      </c>
      <c r="EO76" s="59">
        <f ca="1">AVERAGE(OFFSET($EN$3,0,0,'Données projet'!$E$15+1,1))-AVERAGE(OFFSET($H$3,0,0,'Données projet'!$E$15+1,1))</f>
        <v>569.97793593332699</v>
      </c>
      <c r="EP76" s="59">
        <f t="shared" si="100"/>
        <v>331.25104323342907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96.221042654571136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96.221042654571136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9.4</v>
      </c>
      <c r="FE76" s="12">
        <f>IF('Données projet'!$A$218&gt;35,FE75+FD76-FM75,IF(A76&lt;'Données projet'!$A$218,$FB$205^A76,IF(A76='Données projet'!$A$218,'Données projet'!$B$218,FE75+FD76-FM75)))</f>
        <v>316.19999999999987</v>
      </c>
      <c r="FF76" s="17">
        <f>FE76*VLOOKUP('Données projet'!$B$16,Paramètres!$A$1:$I$89,3,0)*VLOOKUP('Données projet'!$B$16,Paramètres!$A$1:$I$89,5,0)</f>
        <v>256.50143999999995</v>
      </c>
      <c r="FG76" s="13">
        <f t="shared" si="101"/>
        <v>61.976039371382214</v>
      </c>
      <c r="FH76" s="20">
        <f t="shared" si="76"/>
        <v>554.68160990515719</v>
      </c>
      <c r="FI76" s="59">
        <f t="shared" si="77"/>
        <v>822.46439410307903</v>
      </c>
      <c r="FJ76" s="59">
        <f ca="1">AVERAGE(OFFSET($FI$3,0,0,'Données projet'!$E$16+1,1))-AVERAGE(OFFSET($H$3,0,0,'Données projet'!$E$16+1,1))</f>
        <v>458.72067631594132</v>
      </c>
      <c r="FK76" s="59">
        <f t="shared" si="102"/>
        <v>264.165337354597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59.046381166551249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59.046381166551249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6">
        <f t="shared" si="56"/>
        <v>183.33333333333334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7.6</v>
      </c>
      <c r="N77" s="13">
        <f>IF('Données projet'!$A$36&gt;35,N76+M77-V76,IF(A77&lt;'Données projet'!$A$36,$K$205^A77,IF(A77='Données projet'!$A$36,'Données projet'!$B$36,N76+M77-V76)))</f>
        <v>304.40000000000003</v>
      </c>
      <c r="O77" s="13">
        <f>N77*VLOOKUP('Données projet'!$B$9,Paramètres!$A$1:$I$89,3,0)*VLOOKUP('Données projet'!$B$9,Paramètres!$A$1:$I$89,5,0)</f>
        <v>308.66160000000008</v>
      </c>
      <c r="P77" s="13">
        <f t="shared" si="87"/>
        <v>72.98924863505313</v>
      </c>
      <c r="Q77" s="20">
        <f t="shared" si="54"/>
        <v>664.70856137271755</v>
      </c>
      <c r="R77" s="59">
        <f t="shared" si="55"/>
        <v>932.93459047566841</v>
      </c>
      <c r="S77" s="59">
        <f ca="1">AVERAGE(OFFSET($R$3,0,0,'Données projet'!$E$9+1,1))-AVERAGE(OFFSET($H$3,0,0,'Données projet'!$E$9+1,1))</f>
        <v>520.95202773768222</v>
      </c>
      <c r="T77" s="59">
        <f t="shared" si="88"/>
        <v>325.72635759450861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72.360647058264362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72.360647058264362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5.8</v>
      </c>
      <c r="AI77" s="13">
        <f>IF('Données projet'!$A$62&gt;35,AI76+AH77-AQ76,IF(A77&lt;'Données projet'!$A$62,$AF$205^A77,IF(A77='Données projet'!$A$62,'Données projet'!$B$62,AI76+AH77-AQ76)))</f>
        <v>258.19999999999993</v>
      </c>
      <c r="AJ77" s="13">
        <f>AI77*VLOOKUP('Données projet'!$B$10,Paramètres!$A$1:$I$89,3,0)*VLOOKUP('Données projet'!$B$10,Paramètres!$A$1:$I$89,5,0)</f>
        <v>245.70311999999993</v>
      </c>
      <c r="AK77" s="13">
        <f t="shared" si="89"/>
        <v>59.664902329356607</v>
      </c>
      <c r="AL77" s="20">
        <f t="shared" si="58"/>
        <v>531.84930555696269</v>
      </c>
      <c r="AM77" s="59">
        <f t="shared" si="59"/>
        <v>800.07533465991355</v>
      </c>
      <c r="AN77" s="59">
        <f ca="1">AVERAGE(OFFSET($AM$3,0,0,'Données projet'!$E$10+1,1))-AVERAGE(OFFSET($H$3,0,0,'Données projet'!$E$10+1,1))</f>
        <v>480.2304577348516</v>
      </c>
      <c r="AO77" s="59">
        <f t="shared" si="90"/>
        <v>488.3750281502389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70.992186551767105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70.992186551767105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3.4</v>
      </c>
      <c r="BD77" s="12">
        <f>IF('Données projet'!$A$88&gt;35,BD76+BC77-BL76,IF(A77&lt;'Données projet'!$A$88,$BA$205^A77,IF(A77='Données projet'!$A$88,'Données projet'!$B$88,BD76+BC77-BL76)))</f>
        <v>266.5999999999998</v>
      </c>
      <c r="BE77" s="13">
        <f>BD77*VLOOKUP('Données projet'!$B$11,Paramètres!$A$1:$I$89,3,0)*VLOOKUP('Données projet'!$B$11,Paramètres!$A$1:$I$89,5,0)</f>
        <v>257.85551999999979</v>
      </c>
      <c r="BF77" s="13">
        <f t="shared" si="91"/>
        <v>62.265041372827518</v>
      </c>
      <c r="BG77" s="20">
        <f t="shared" si="61"/>
        <v>557.54331105767415</v>
      </c>
      <c r="BH77" s="59">
        <f t="shared" si="62"/>
        <v>825.76934016062501</v>
      </c>
      <c r="BI77" s="59">
        <f ca="1">AVERAGE(OFFSET($BH$3,0,0,'Données projet'!$E$11+1,1))-AVERAGE(OFFSET($H$3,0,0,'Données projet'!$E$11+1,1))</f>
        <v>379.62749807313804</v>
      </c>
      <c r="BJ77" s="59">
        <f t="shared" si="92"/>
        <v>365.4172319777357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39.829415378016918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39.829415378016918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294.53111999999976</v>
      </c>
      <c r="CA77" s="13">
        <f t="shared" si="93"/>
        <v>70.028751453157682</v>
      </c>
      <c r="CB77" s="20">
        <f t="shared" si="64"/>
        <v>634.94177611424914</v>
      </c>
      <c r="CC77" s="59">
        <f t="shared" si="65"/>
        <v>903.1678052172</v>
      </c>
      <c r="CD77" s="59">
        <f ca="1">AVERAGE(OFFSET($CC$3,0,0,'Données projet'!$E$12+1,1))-AVERAGE(OFFSET($H$3,0,0,'Données projet'!$E$12+1,1))</f>
        <v>429.30603040255431</v>
      </c>
      <c r="CE77" s="59">
        <f t="shared" si="94"/>
        <v>412.18613903804726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55.928136642782569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55.928136642782569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7.6</v>
      </c>
      <c r="CT77" s="12">
        <f>IF('Données projet'!$A$140&gt;35,CT76+CS77-DB76,IF(A77&lt;'Données projet'!$A$140,$CQ$205^A77,IF(A77='Données projet'!$A$140,'Données projet'!$B$140,CT76+CS77-DB76)))</f>
        <v>304.40000000000003</v>
      </c>
      <c r="CU77" s="17">
        <f>CT77*VLOOKUP('Données projet'!$B$13,Paramètres!$A$1:$I$89,3,0)*VLOOKUP('Données projet'!$B$13,Paramètres!$A$1:$I$89,5,0)</f>
        <v>275.42112000000003</v>
      </c>
      <c r="CV77" s="13">
        <f t="shared" si="95"/>
        <v>65.998433293601067</v>
      </c>
      <c r="CW77" s="20">
        <f t="shared" si="67"/>
        <v>594.63905531968851</v>
      </c>
      <c r="CX77" s="59">
        <f t="shared" si="68"/>
        <v>862.86508442263937</v>
      </c>
      <c r="CY77" s="59">
        <f ca="1">AVERAGE(OFFSET($CX$3,0,0,'Données projet'!$E$13+1,1))-AVERAGE(OFFSET($H$3,0,0,'Données projet'!$E$13+1,1))</f>
        <v>472.96224519385396</v>
      </c>
      <c r="CZ77" s="59">
        <f t="shared" si="96"/>
        <v>297.32483725004136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64.56796199045128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64.56796199045128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9</v>
      </c>
      <c r="DO77" s="12">
        <f>IF('Données projet'!$A$166&gt;35,DO76+DN77-DW76,IF(A77&lt;'Données projet'!$A$166,$DL$205^A77,IF(A77='Données projet'!$A$166,'Données projet'!$B$166,DO76+DN77-DW76)))</f>
        <v>331.00000000000017</v>
      </c>
      <c r="DP77" s="17">
        <f>DO77*VLOOKUP('Données projet'!$B$14,Paramètres!$A$1:$I$89,3,0)*VLOOKUP('Données projet'!$B$14,Paramètres!$A$1:$I$89,5,0)</f>
        <v>258.18000000000012</v>
      </c>
      <c r="DQ77" s="13">
        <f t="shared" si="97"/>
        <v>62.334269039770149</v>
      </c>
      <c r="DR77" s="20">
        <f t="shared" si="70"/>
        <v>558.22901857759996</v>
      </c>
      <c r="DS77" s="59">
        <f t="shared" si="71"/>
        <v>826.45504768055082</v>
      </c>
      <c r="DT77" s="59">
        <f ca="1">AVERAGE(OFFSET($DS$3,0,0,'Données projet'!$E$14+1,1))-AVERAGE(OFFSET($H$3,0,0,'Données projet'!$E$14+1,1))</f>
        <v>381.55743422692029</v>
      </c>
      <c r="DU77" s="59">
        <f t="shared" si="98"/>
        <v>360.34132229290537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68.346294905012954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68.346294905012954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11</v>
      </c>
      <c r="EJ77" s="12">
        <f>IF('Données projet'!$A$192&gt;35,EJ76+EI77-ER76,IF(A77&lt;'Données projet'!$A$192,$EG$205^A77,IF(A77='Données projet'!$A$192,'Données projet'!$B$192,EJ76+EI77-ER76)))</f>
        <v>396</v>
      </c>
      <c r="EK77" s="17">
        <f>EJ77*VLOOKUP('Données projet'!$B$15,Paramètres!$A$1:$I$89,3,0)*VLOOKUP('Données projet'!$B$15,Paramètres!$A$1:$I$89,5,0)</f>
        <v>339.76800000000003</v>
      </c>
      <c r="EL77" s="13">
        <f t="shared" si="99"/>
        <v>79.452011848891914</v>
      </c>
      <c r="EM77" s="20">
        <f t="shared" si="73"/>
        <v>730.14152063682013</v>
      </c>
      <c r="EN77" s="59">
        <f t="shared" si="74"/>
        <v>998.36754973977099</v>
      </c>
      <c r="EO77" s="59">
        <f ca="1">AVERAGE(OFFSET($EN$3,0,0,'Données projet'!$E$15+1,1))-AVERAGE(OFFSET($H$3,0,0,'Données projet'!$E$15+1,1))</f>
        <v>569.97793593332699</v>
      </c>
      <c r="EP77" s="59">
        <f t="shared" si="100"/>
        <v>331.25104323342907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94.334206697155949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94.334206697155949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9.4</v>
      </c>
      <c r="FE77" s="12">
        <f>IF('Données projet'!$A$218&gt;35,FE76+FD77-FM76,IF(A77&lt;'Données projet'!$A$218,$FB$205^A77,IF(A77='Données projet'!$A$218,'Données projet'!$B$218,FE76+FD77-FM76)))</f>
        <v>325.59999999999985</v>
      </c>
      <c r="FF77" s="17">
        <f>FE77*VLOOKUP('Données projet'!$B$16,Paramètres!$A$1:$I$89,3,0)*VLOOKUP('Données projet'!$B$16,Paramètres!$A$1:$I$89,5,0)</f>
        <v>264.12671999999992</v>
      </c>
      <c r="FG77" s="13">
        <f t="shared" si="101"/>
        <v>63.601220078222639</v>
      </c>
      <c r="FH77" s="20">
        <f t="shared" si="76"/>
        <v>570.79282896957091</v>
      </c>
      <c r="FI77" s="59">
        <f t="shared" si="77"/>
        <v>839.01885807252177</v>
      </c>
      <c r="FJ77" s="59">
        <f ca="1">AVERAGE(OFFSET($FI$3,0,0,'Données projet'!$E$16+1,1))-AVERAGE(OFFSET($H$3,0,0,'Données projet'!$E$16+1,1))</f>
        <v>458.72067631594132</v>
      </c>
      <c r="FK77" s="59">
        <f t="shared" si="102"/>
        <v>264.165337354597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57.888517646611533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57.888517646611533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6">
        <f t="shared" si="56"/>
        <v>183.33333333333334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312</v>
      </c>
      <c r="L78" s="12">
        <f>VLOOKUP(A78,'Données projet'!$A$35:$I$55,9,0)</f>
        <v>7.6</v>
      </c>
      <c r="M78" s="12">
        <f t="array" ref="M78">INDEX(L:L,MIN(IF(ISNUMBER(L78:L274),ROW(L78:L274),"")))</f>
        <v>7.6</v>
      </c>
      <c r="N78" s="13">
        <f>IF('Données projet'!$A$36&gt;35,N77+M78-V77,IF(A78&lt;'Données projet'!$A$36,$K$205^A78,IF(A78='Données projet'!$A$36,'Données projet'!$B$36,N77+M78-V77)))</f>
        <v>312.00000000000006</v>
      </c>
      <c r="O78" s="13">
        <f>N78*VLOOKUP('Données projet'!$B$9,Paramètres!$A$1:$I$89,3,0)*VLOOKUP('Données projet'!$B$9,Paramètres!$A$1:$I$89,5,0)</f>
        <v>316.36800000000005</v>
      </c>
      <c r="P78" s="13">
        <f t="shared" si="87"/>
        <v>74.597144109003438</v>
      </c>
      <c r="Q78" s="20">
        <f t="shared" si="54"/>
        <v>680.93095932318113</v>
      </c>
      <c r="R78" s="59">
        <f t="shared" si="55"/>
        <v>949.59254402300598</v>
      </c>
      <c r="S78" s="59">
        <f ca="1">AVERAGE(OFFSET($R$3,0,0,'Données projet'!$E$9+1,1))-AVERAGE(OFFSET($H$3,0,0,'Données projet'!$E$9+1,1))</f>
        <v>520.95202773768222</v>
      </c>
      <c r="T78" s="59">
        <f t="shared" si="88"/>
        <v>325.72635759450861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28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84.437900361839269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84.437900361839269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264</v>
      </c>
      <c r="AG78" s="12">
        <f>VLOOKUP(A78,'Données projet'!$A$61:$I$81,9,0)</f>
        <v>5.8</v>
      </c>
      <c r="AH78" s="12">
        <f t="array" ref="AH78">INDEX(AG:AG,MIN(IF(ISNUMBER(AG78:AG274),ROW(AG78:AG274),"")))</f>
        <v>5.8</v>
      </c>
      <c r="AI78" s="13">
        <f>IF('Données projet'!$A$62&gt;35,AI77+AH78-AQ77,IF(A78&lt;'Données projet'!$A$62,$AF$205^A78,IF(A78='Données projet'!$A$62,'Données projet'!$B$62,AI77+AH78-AQ77)))</f>
        <v>263.99999999999994</v>
      </c>
      <c r="AJ78" s="13">
        <f>AI78*VLOOKUP('Données projet'!$B$10,Paramètres!$A$1:$I$89,3,0)*VLOOKUP('Données projet'!$B$10,Paramètres!$A$1:$I$89,5,0)</f>
        <v>251.22239999999996</v>
      </c>
      <c r="AK78" s="13">
        <f t="shared" si="89"/>
        <v>60.847625059749809</v>
      </c>
      <c r="AL78" s="20">
        <f t="shared" si="58"/>
        <v>543.52196031239748</v>
      </c>
      <c r="AM78" s="59">
        <f t="shared" si="59"/>
        <v>812.18354501222234</v>
      </c>
      <c r="AN78" s="59">
        <f ca="1">AVERAGE(OFFSET($AM$3,0,0,'Données projet'!$E$10+1,1))-AVERAGE(OFFSET($H$3,0,0,'Données projet'!$E$10+1,1))</f>
        <v>480.2304577348516</v>
      </c>
      <c r="AO78" s="59">
        <f t="shared" si="90"/>
        <v>488.3750281502389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27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81.813393843274014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81.813393843274014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270</v>
      </c>
      <c r="BB78" s="12">
        <f>VLOOKUP(A78,'Données projet'!$A$87:$I$107,9,0)</f>
        <v>3.4</v>
      </c>
      <c r="BC78" s="12">
        <f t="array" ref="BC78">INDEX(BB:BB,MIN(IF(ISNUMBER(BB78:BB274),ROW(BB78:BB274),"")))</f>
        <v>3.4</v>
      </c>
      <c r="BD78" s="12">
        <f>IF('Données projet'!$A$88&gt;35,BD77+BC78-BL77,IF(A78&lt;'Données projet'!$A$88,$BA$205^A78,IF(A78='Données projet'!$A$88,'Données projet'!$B$88,BD77+BC78-BL77)))</f>
        <v>269.99999999999977</v>
      </c>
      <c r="BE78" s="13">
        <f>BD78*VLOOKUP('Données projet'!$B$11,Paramètres!$A$1:$I$89,3,0)*VLOOKUP('Données projet'!$B$11,Paramètres!$A$1:$I$89,5,0)</f>
        <v>261.14399999999978</v>
      </c>
      <c r="BF78" s="13">
        <f t="shared" si="91"/>
        <v>62.966170181808813</v>
      </c>
      <c r="BG78" s="20">
        <f t="shared" si="61"/>
        <v>564.49187973331652</v>
      </c>
      <c r="BH78" s="59">
        <f t="shared" si="62"/>
        <v>833.15346443314138</v>
      </c>
      <c r="BI78" s="59">
        <f ca="1">AVERAGE(OFFSET($BH$3,0,0,'Données projet'!$E$11+1,1))-AVERAGE(OFFSET($H$3,0,0,'Données projet'!$E$11+1,1))</f>
        <v>379.62749807313804</v>
      </c>
      <c r="BJ78" s="59">
        <f t="shared" si="92"/>
        <v>365.4172319777357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9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43.186231216694722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43.186231216694722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298.3499999999998</v>
      </c>
      <c r="CA78" s="13">
        <f t="shared" si="93"/>
        <v>70.83044914753448</v>
      </c>
      <c r="CB78" s="20">
        <f t="shared" si="64"/>
        <v>642.98928226528881</v>
      </c>
      <c r="CC78" s="59">
        <f t="shared" si="65"/>
        <v>911.65086696511366</v>
      </c>
      <c r="CD78" s="59">
        <f ca="1">AVERAGE(OFFSET($CC$3,0,0,'Données projet'!$E$12+1,1))-AVERAGE(OFFSET($H$3,0,0,'Données projet'!$E$12+1,1))</f>
        <v>429.30603040255431</v>
      </c>
      <c r="CE78" s="59">
        <f t="shared" si="94"/>
        <v>412.18613903804726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61.357400771969196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61.357400771969196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312</v>
      </c>
      <c r="CR78" s="12">
        <f>VLOOKUP(A78,'Données projet'!$A$139:$I$159,9,0)</f>
        <v>7.6</v>
      </c>
      <c r="CS78" s="12">
        <f t="array" ref="CS78">INDEX(CR:CR,MIN(IF(ISNUMBER(CR78:CR274),ROW(CR78:CR274),"")))</f>
        <v>7.6</v>
      </c>
      <c r="CT78" s="12">
        <f>IF('Données projet'!$A$140&gt;35,CT77+CS78-DB77,IF(A78&lt;'Données projet'!$A$140,$CQ$205^A78,IF(A78='Données projet'!$A$140,'Données projet'!$B$140,CT77+CS78-DB77)))</f>
        <v>312.00000000000006</v>
      </c>
      <c r="CU78" s="17">
        <f>CT78*VLOOKUP('Données projet'!$B$13,Paramètres!$A$1:$I$89,3,0)*VLOOKUP('Données projet'!$B$13,Paramètres!$A$1:$I$89,5,0)</f>
        <v>282.29760000000005</v>
      </c>
      <c r="CV78" s="13">
        <f t="shared" si="95"/>
        <v>67.452326629470178</v>
      </c>
      <c r="CW78" s="20">
        <f t="shared" si="67"/>
        <v>609.14778887966054</v>
      </c>
      <c r="CX78" s="59">
        <f t="shared" si="68"/>
        <v>877.80937357948528</v>
      </c>
      <c r="CY78" s="59">
        <f ca="1">AVERAGE(OFFSET($CX$3,0,0,'Données projet'!$E$13+1,1))-AVERAGE(OFFSET($H$3,0,0,'Données projet'!$E$13+1,1))</f>
        <v>472.96224519385396</v>
      </c>
      <c r="CZ78" s="59">
        <f t="shared" si="96"/>
        <v>297.32483725004136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28</v>
      </c>
      <c r="DC78" s="16">
        <f>IF(ISNA(VLOOKUP(A78,'Données projet'!$A$139:$I$159,5,0)),0%,VLOOKUP(A78,'Données projet'!$A$139:$I$159,5,0)*VLOOKUP('Données projet'!$B$13,Paramètres!$A$1:$I$89,7,0))</f>
        <v>0.43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75.344588015179653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75.344588015179653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340</v>
      </c>
      <c r="DM78" s="12">
        <f>VLOOKUP(A78,'Données projet'!$A$165:$I$185,9,0)</f>
        <v>9</v>
      </c>
      <c r="DN78" s="12">
        <f t="array" ref="DN78">INDEX(DM:DM,MIN(IF(ISNUMBER(DM78:DM274),ROW(DM78:DM274),"")))</f>
        <v>9</v>
      </c>
      <c r="DO78" s="12">
        <f>IF('Données projet'!$A$166&gt;35,DO77+DN78-DW77,IF(A78&lt;'Données projet'!$A$166,$DL$205^A78,IF(A78='Données projet'!$A$166,'Données projet'!$B$166,DO77+DN78-DW77)))</f>
        <v>340.00000000000017</v>
      </c>
      <c r="DP78" s="17">
        <f>DO78*VLOOKUP('Données projet'!$B$14,Paramètres!$A$1:$I$89,3,0)*VLOOKUP('Données projet'!$B$14,Paramètres!$A$1:$I$89,5,0)</f>
        <v>265.20000000000016</v>
      </c>
      <c r="DQ78" s="13">
        <f t="shared" si="97"/>
        <v>63.829527109298382</v>
      </c>
      <c r="DR78" s="20">
        <f t="shared" si="70"/>
        <v>573.05975971536157</v>
      </c>
      <c r="DS78" s="59">
        <f t="shared" si="71"/>
        <v>841.72134441518642</v>
      </c>
      <c r="DT78" s="59">
        <f ca="1">AVERAGE(OFFSET($DS$3,0,0,'Données projet'!$E$14+1,1))-AVERAGE(OFFSET($H$3,0,0,'Données projet'!$E$14+1,1))</f>
        <v>381.55743422692029</v>
      </c>
      <c r="DU78" s="59">
        <f t="shared" si="98"/>
        <v>360.34132229290537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31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78.50008347320518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78.50008347320518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407</v>
      </c>
      <c r="EH78" s="12">
        <f>VLOOKUP(A78,'Données projet'!$A$191:$I$211,9,0)</f>
        <v>11</v>
      </c>
      <c r="EI78" s="12">
        <f t="array" ref="EI78">INDEX(EH:EH,MIN(IF(ISNUMBER(EH78:EH274),ROW(EH78:EH274),"")))</f>
        <v>11</v>
      </c>
      <c r="EJ78" s="12">
        <f>IF('Données projet'!$A$192&gt;35,EJ77+EI78-ER77,IF(A78&lt;'Données projet'!$A$192,$EG$205^A78,IF(A78='Données projet'!$A$192,'Données projet'!$B$192,EJ77+EI78-ER77)))</f>
        <v>407</v>
      </c>
      <c r="EK78" s="17">
        <f>EJ78*VLOOKUP('Données projet'!$B$15,Paramètres!$A$1:$I$89,3,0)*VLOOKUP('Données projet'!$B$15,Paramètres!$A$1:$I$89,5,0)</f>
        <v>349.20600000000007</v>
      </c>
      <c r="EL78" s="13">
        <f t="shared" si="99"/>
        <v>81.398996787610969</v>
      </c>
      <c r="EM78" s="20">
        <f t="shared" si="73"/>
        <v>749.97036940508917</v>
      </c>
      <c r="EN78" s="59">
        <f t="shared" si="74"/>
        <v>1018.631954104914</v>
      </c>
      <c r="EO78" s="59">
        <f ca="1">AVERAGE(OFFSET($EN$3,0,0,'Données projet'!$E$15+1,1))-AVERAGE(OFFSET($H$3,0,0,'Données projet'!$E$15+1,1))</f>
        <v>569.97793593332699</v>
      </c>
      <c r="EP78" s="59">
        <f t="shared" si="100"/>
        <v>331.25104323342907</v>
      </c>
      <c r="EQ78" s="15">
        <f>IF(ISNA(VLOOKUP(A78,'Données projet'!$A$191:$I$211,3,0)),0,VLOOKUP(A78,'Données projet'!$A$191:$I$211,3,0))</f>
        <v>11</v>
      </c>
      <c r="ER78" s="15">
        <f>IF(ISNA(VLOOKUP(A78,'Données projet'!$A$191:$I$211,4,0)),0,VLOOKUP(A78,'Données projet'!$A$191:$I$211,4,0))</f>
        <v>35</v>
      </c>
      <c r="ES78" s="16">
        <f>IF(ISNA(VLOOKUP(A78,'Données projet'!$A$191:$I$211,5,0)),0%,VLOOKUP(A78,'Données projet'!$A$191:$I$211,5,0)*VLOOKUP('Données projet'!$B$15,Paramètres!$A$1:$I$89,7,0))</f>
        <v>0.53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110.07892645561786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110.07892645561786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335</v>
      </c>
      <c r="FC78" s="12">
        <f>VLOOKUP(A78,'Données projet'!$A$217:$I$237,9,0)</f>
        <v>9.4</v>
      </c>
      <c r="FD78" s="12">
        <f t="array" ref="FD78">INDEX(FC:FC,MIN(IF(ISNUMBER(FC78:FC274),ROW(FC78:FC274),"")))</f>
        <v>9.4</v>
      </c>
      <c r="FE78" s="12">
        <f>IF('Données projet'!$A$218&gt;35,FE77+FD78-FM77,IF(A78&lt;'Données projet'!$A$218,$FB$205^A78,IF(A78='Données projet'!$A$218,'Données projet'!$B$218,FE77+FD78-FM77)))</f>
        <v>334.99999999999983</v>
      </c>
      <c r="FF78" s="17">
        <f>FE78*VLOOKUP('Données projet'!$B$16,Paramètres!$A$1:$I$89,3,0)*VLOOKUP('Données projet'!$B$16,Paramètres!$A$1:$I$89,5,0)</f>
        <v>271.75199999999984</v>
      </c>
      <c r="FG78" s="13">
        <f t="shared" si="101"/>
        <v>65.220947824724931</v>
      </c>
      <c r="FH78" s="20">
        <f t="shared" si="76"/>
        <v>586.89455079472907</v>
      </c>
      <c r="FI78" s="59">
        <f t="shared" si="77"/>
        <v>855.55613549455393</v>
      </c>
      <c r="FJ78" s="59">
        <f ca="1">AVERAGE(OFFSET($FI$3,0,0,'Données projet'!$E$16+1,1))-AVERAGE(OFFSET($H$3,0,0,'Données projet'!$E$16+1,1))</f>
        <v>458.72067631594132</v>
      </c>
      <c r="FK78" s="59">
        <f t="shared" si="102"/>
        <v>264.165337354597</v>
      </c>
      <c r="FL78" s="15">
        <f>IF(ISNA(VLOOKUP(A78,'Données projet'!$A$217:$I$237,3,0)),0,VLOOKUP(A78,'Données projet'!$A$217:$I$237,3,0))</f>
        <v>11</v>
      </c>
      <c r="FM78" s="15">
        <f>IF(ISNA(VLOOKUP(A78,'Données projet'!$A$217:$I$237,4,0)),0,VLOOKUP(A78,'Données projet'!$A$217:$I$237,4,0))</f>
        <v>28</v>
      </c>
      <c r="FN78" s="16">
        <f>IF(ISNA(VLOOKUP(A78,'Données projet'!$A$217:$I$237,5,0)),0%,VLOOKUP(A78,'Données projet'!$A$217:$I$237,5,0)*VLOOKUP('Données projet'!$B$16,Paramètres!$A$1:$I$89,7,0))</f>
        <v>0.43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67.550320289471458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67.550320289471458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6">
        <f t="shared" si="56"/>
        <v>183.33333333333334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7.2</v>
      </c>
      <c r="N79" s="13">
        <f>IF('Données projet'!$A$36&gt;35,N78+M79-V78,IF(A79&lt;'Données projet'!$A$36,$K$205^A79,IF(A79='Données projet'!$A$36,'Données projet'!$B$36,N78+M79-V78)))</f>
        <v>291.20000000000005</v>
      </c>
      <c r="O79" s="13">
        <f>N79*VLOOKUP('Données projet'!$B$9,Paramètres!$A$1:$I$89,3,0)*VLOOKUP('Données projet'!$B$9,Paramètres!$A$1:$I$89,5,0)</f>
        <v>295.27680000000004</v>
      </c>
      <c r="P79" s="13">
        <f t="shared" si="87"/>
        <v>70.185386686980493</v>
      </c>
      <c r="Q79" s="20">
        <f t="shared" si="54"/>
        <v>636.51330847982445</v>
      </c>
      <c r="R79" s="59">
        <f t="shared" si="55"/>
        <v>905.60289286067382</v>
      </c>
      <c r="S79" s="59">
        <f ca="1">AVERAGE(OFFSET($R$3,0,0,'Données projet'!$E$9+1,1))-AVERAGE(OFFSET($H$3,0,0,'Données projet'!$E$9+1,1))</f>
        <v>520.95202773768222</v>
      </c>
      <c r="T79" s="59">
        <f t="shared" si="88"/>
        <v>325.72635759450861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82.782124637777414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82.782124637777414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5.6</v>
      </c>
      <c r="AI79" s="13">
        <f>IF('Données projet'!$A$62&gt;35,AI78+AH79-AQ78,IF(A79&lt;'Données projet'!$A$62,$AF$205^A79,IF(A79='Données projet'!$A$62,'Données projet'!$B$62,AI78+AH79-AQ78)))</f>
        <v>242.59999999999997</v>
      </c>
      <c r="AJ79" s="13">
        <f>AI79*VLOOKUP('Données projet'!$B$10,Paramètres!$A$1:$I$89,3,0)*VLOOKUP('Données projet'!$B$10,Paramètres!$A$1:$I$89,5,0)</f>
        <v>230.85816</v>
      </c>
      <c r="AK79" s="13">
        <f t="shared" si="89"/>
        <v>56.468195549322559</v>
      </c>
      <c r="AL79" s="20">
        <f t="shared" si="58"/>
        <v>500.42673591507014</v>
      </c>
      <c r="AM79" s="59">
        <f t="shared" si="59"/>
        <v>769.51632029591951</v>
      </c>
      <c r="AN79" s="59">
        <f ca="1">AVERAGE(OFFSET($AM$3,0,0,'Données projet'!$E$10+1,1))-AVERAGE(OFFSET($H$3,0,0,'Données projet'!$E$10+1,1))</f>
        <v>480.2304577348516</v>
      </c>
      <c r="AO79" s="59">
        <f t="shared" si="90"/>
        <v>488.3750281502389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80.209083091250321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80.209083091250321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2.8</v>
      </c>
      <c r="BD79" s="12">
        <f>IF('Données projet'!$A$88&gt;35,BD78+BC79-BL78,IF(A79&lt;'Données projet'!$A$88,$BA$205^A79,IF(A79='Données projet'!$A$88,'Données projet'!$B$88,BD78+BC79-BL78)))</f>
        <v>263.79999999999978</v>
      </c>
      <c r="BE79" s="13">
        <f>BD79*VLOOKUP('Données projet'!$B$11,Paramètres!$A$1:$I$89,3,0)*VLOOKUP('Données projet'!$B$11,Paramètres!$A$1:$I$89,5,0)</f>
        <v>255.14735999999979</v>
      </c>
      <c r="BF79" s="13">
        <f t="shared" si="91"/>
        <v>61.686859728645594</v>
      </c>
      <c r="BG79" s="20">
        <f t="shared" si="61"/>
        <v>551.81959936072406</v>
      </c>
      <c r="BH79" s="59">
        <f t="shared" si="62"/>
        <v>820.90918374157354</v>
      </c>
      <c r="BI79" s="59">
        <f ca="1">AVERAGE(OFFSET($BH$3,0,0,'Données projet'!$E$11+1,1))-AVERAGE(OFFSET($H$3,0,0,'Données projet'!$E$11+1,1))</f>
        <v>379.62749807313804</v>
      </c>
      <c r="BJ79" s="59">
        <f t="shared" si="92"/>
        <v>365.4172319777357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42.33937556353542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42.33937556353542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290.39399999999978</v>
      </c>
      <c r="CA79" s="13">
        <f t="shared" si="93"/>
        <v>69.158878594433091</v>
      </c>
      <c r="CB79" s="20">
        <f t="shared" si="64"/>
        <v>626.22126355197054</v>
      </c>
      <c r="CC79" s="59">
        <f t="shared" si="65"/>
        <v>895.31084793282002</v>
      </c>
      <c r="CD79" s="59">
        <f ca="1">AVERAGE(OFFSET($CC$3,0,0,'Données projet'!$E$12+1,1))-AVERAGE(OFFSET($H$3,0,0,'Données projet'!$E$12+1,1))</f>
        <v>429.30603040255431</v>
      </c>
      <c r="CE79" s="59">
        <f t="shared" si="94"/>
        <v>412.18613903804726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60.154219567150008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60.154219567150008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7.2</v>
      </c>
      <c r="CT79" s="12">
        <f>IF('Données projet'!$A$140&gt;35,CT78+CS79-DB78,IF(A79&lt;'Données projet'!$A$140,$CQ$205^A79,IF(A79='Données projet'!$A$140,'Données projet'!$B$140,CT78+CS79-DB78)))</f>
        <v>291.20000000000005</v>
      </c>
      <c r="CU79" s="17">
        <f>CT79*VLOOKUP('Données projet'!$B$13,Paramètres!$A$1:$I$89,3,0)*VLOOKUP('Données projet'!$B$13,Paramètres!$A$1:$I$89,5,0)</f>
        <v>263.47776000000005</v>
      </c>
      <c r="CV79" s="13">
        <f t="shared" si="95"/>
        <v>63.46312159763346</v>
      </c>
      <c r="CW79" s="20">
        <f t="shared" si="67"/>
        <v>569.42203544921165</v>
      </c>
      <c r="CX79" s="59">
        <f t="shared" si="68"/>
        <v>838.51161983006114</v>
      </c>
      <c r="CY79" s="59">
        <f ca="1">AVERAGE(OFFSET($CX$3,0,0,'Données projet'!$E$13+1,1))-AVERAGE(OFFSET($H$3,0,0,'Données projet'!$E$13+1,1))</f>
        <v>472.96224519385396</v>
      </c>
      <c r="CZ79" s="59">
        <f t="shared" si="96"/>
        <v>297.32483725004136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73.867126599862928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73.867126599862928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8</v>
      </c>
      <c r="DO79" s="12">
        <f>IF('Données projet'!$A$166&gt;35,DO78+DN79-DW78,IF(A79&lt;'Données projet'!$A$166,$DL$205^A79,IF(A79='Données projet'!$A$166,'Données projet'!$B$166,DO78+DN79-DW78)))</f>
        <v>317.00000000000017</v>
      </c>
      <c r="DP79" s="17">
        <f>DO79*VLOOKUP('Données projet'!$B$14,Paramètres!$A$1:$I$89,3,0)*VLOOKUP('Données projet'!$B$14,Paramètres!$A$1:$I$89,5,0)</f>
        <v>247.26000000000013</v>
      </c>
      <c r="DQ79" s="13">
        <f t="shared" si="97"/>
        <v>59.998835297287229</v>
      </c>
      <c r="DR79" s="20">
        <f t="shared" si="70"/>
        <v>535.14247147610877</v>
      </c>
      <c r="DS79" s="59">
        <f t="shared" si="71"/>
        <v>804.23205585695814</v>
      </c>
      <c r="DT79" s="59">
        <f ca="1">AVERAGE(OFFSET($DS$3,0,0,'Données projet'!$E$14+1,1))-AVERAGE(OFFSET($H$3,0,0,'Données projet'!$E$14+1,1))</f>
        <v>381.55743422692029</v>
      </c>
      <c r="DU79" s="59">
        <f t="shared" si="98"/>
        <v>360.34132229290537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76.960744716618763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76.960744716618763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10.4</v>
      </c>
      <c r="EJ79" s="12">
        <f>IF('Données projet'!$A$192&gt;35,EJ78+EI79-ER78,IF(A79&lt;'Données projet'!$A$192,$EG$205^A79,IF(A79='Données projet'!$A$192,'Données projet'!$B$192,EJ78+EI79-ER78)))</f>
        <v>382.4</v>
      </c>
      <c r="EK79" s="17">
        <f>EJ79*VLOOKUP('Données projet'!$B$15,Paramètres!$A$1:$I$89,3,0)*VLOOKUP('Données projet'!$B$15,Paramètres!$A$1:$I$89,5,0)</f>
        <v>328.0992</v>
      </c>
      <c r="EL79" s="13">
        <f t="shared" si="99"/>
        <v>77.036090442258086</v>
      </c>
      <c r="EM79" s="20">
        <f t="shared" si="73"/>
        <v>705.61063085359956</v>
      </c>
      <c r="EN79" s="59">
        <f t="shared" si="74"/>
        <v>974.70021523444893</v>
      </c>
      <c r="EO79" s="59">
        <f ca="1">AVERAGE(OFFSET($EN$3,0,0,'Données projet'!$E$15+1,1))-AVERAGE(OFFSET($H$3,0,0,'Données projet'!$E$15+1,1))</f>
        <v>569.97793593332699</v>
      </c>
      <c r="EP79" s="59">
        <f t="shared" si="100"/>
        <v>331.25104323342907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107.92034584933866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107.92034584933866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8.8000000000000007</v>
      </c>
      <c r="FE79" s="12">
        <f>IF('Données projet'!$A$218&gt;35,FE78+FD79-FM78,IF(A79&lt;'Données projet'!$A$218,$FB$205^A79,IF(A79='Données projet'!$A$218,'Données projet'!$B$218,FE78+FD79-FM78)))</f>
        <v>315.79999999999984</v>
      </c>
      <c r="FF79" s="17">
        <f>FE79*VLOOKUP('Données projet'!$B$16,Paramètres!$A$1:$I$89,3,0)*VLOOKUP('Données projet'!$B$16,Paramètres!$A$1:$I$89,5,0)</f>
        <v>256.17695999999989</v>
      </c>
      <c r="FG79" s="13">
        <f t="shared" si="101"/>
        <v>61.906759090416728</v>
      </c>
      <c r="FH79" s="20">
        <f t="shared" si="76"/>
        <v>553.99581074914215</v>
      </c>
      <c r="FI79" s="59">
        <f t="shared" si="77"/>
        <v>823.08539512999164</v>
      </c>
      <c r="FJ79" s="59">
        <f ca="1">AVERAGE(OFFSET($FI$3,0,0,'Données projet'!$E$16+1,1))-AVERAGE(OFFSET($H$3,0,0,'Données projet'!$E$16+1,1))</f>
        <v>458.72067631594132</v>
      </c>
      <c r="FK79" s="59">
        <f t="shared" si="102"/>
        <v>264.165337354597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66.225699710221974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66.225699710221974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6">
        <f t="shared" si="56"/>
        <v>183.33333333333334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7.2</v>
      </c>
      <c r="N80" s="13">
        <f>IF('Données projet'!$A$36&gt;35,N79+M80-V79,IF(A80&lt;'Données projet'!$A$36,$K$205^A80,IF(A80='Données projet'!$A$36,'Données projet'!$B$36,N79+M80-V79)))</f>
        <v>298.40000000000003</v>
      </c>
      <c r="O80" s="13">
        <f>N80*VLOOKUP('Données projet'!$B$9,Paramètres!$A$1:$I$89,3,0)*VLOOKUP('Données projet'!$B$9,Paramètres!$A$1:$I$89,5,0)</f>
        <v>302.57760000000007</v>
      </c>
      <c r="P80" s="13">
        <f t="shared" si="87"/>
        <v>71.716558091076294</v>
      </c>
      <c r="Q80" s="20">
        <f t="shared" si="54"/>
        <v>651.89565867529132</v>
      </c>
      <c r="R80" s="59">
        <f t="shared" si="55"/>
        <v>921.40581789956354</v>
      </c>
      <c r="S80" s="59">
        <f ca="1">AVERAGE(OFFSET($R$3,0,0,'Données projet'!$E$9+1,1))-AVERAGE(OFFSET($H$3,0,0,'Données projet'!$E$9+1,1))</f>
        <v>520.95202773768222</v>
      </c>
      <c r="T80" s="59">
        <f t="shared" si="88"/>
        <v>325.72635759450861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81.158817665740941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81.158817665740941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5.6</v>
      </c>
      <c r="AI80" s="13">
        <f>IF('Données projet'!$A$62&gt;35,AI79+AH80-AQ79,IF(A80&lt;'Données projet'!$A$62,$AF$205^A80,IF(A80='Données projet'!$A$62,'Données projet'!$B$62,AI79+AH80-AQ79)))</f>
        <v>248.19999999999996</v>
      </c>
      <c r="AJ80" s="13">
        <f>AI80*VLOOKUP('Données projet'!$B$10,Paramètres!$A$1:$I$89,3,0)*VLOOKUP('Données projet'!$B$10,Paramètres!$A$1:$I$89,5,0)</f>
        <v>236.18711999999994</v>
      </c>
      <c r="AK80" s="13">
        <f t="shared" si="89"/>
        <v>57.61840772987285</v>
      </c>
      <c r="AL80" s="20">
        <f t="shared" si="58"/>
        <v>511.71129412952837</v>
      </c>
      <c r="AM80" s="59">
        <f t="shared" si="59"/>
        <v>781.2214533538006</v>
      </c>
      <c r="AN80" s="59">
        <f ca="1">AVERAGE(OFFSET($AM$3,0,0,'Données projet'!$E$10+1,1))-AVERAGE(OFFSET($H$3,0,0,'Données projet'!$E$10+1,1))</f>
        <v>480.2304577348516</v>
      </c>
      <c r="AO80" s="59">
        <f t="shared" si="90"/>
        <v>488.3750281502389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78.63623189454087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78.63623189454087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2.8</v>
      </c>
      <c r="BD80" s="12">
        <f>IF('Données projet'!$A$88&gt;35,BD79+BC80-BL79,IF(A80&lt;'Données projet'!$A$88,$BA$205^A80,IF(A80='Données projet'!$A$88,'Données projet'!$B$88,BD79+BC80-BL79)))</f>
        <v>266.5999999999998</v>
      </c>
      <c r="BE80" s="13">
        <f>BD80*VLOOKUP('Données projet'!$B$11,Paramètres!$A$1:$I$89,3,0)*VLOOKUP('Données projet'!$B$11,Paramètres!$A$1:$I$89,5,0)</f>
        <v>257.85551999999979</v>
      </c>
      <c r="BF80" s="13">
        <f t="shared" si="91"/>
        <v>62.265041372827518</v>
      </c>
      <c r="BG80" s="20">
        <f t="shared" si="61"/>
        <v>557.54331105767415</v>
      </c>
      <c r="BH80" s="59">
        <f t="shared" si="62"/>
        <v>827.05347028194637</v>
      </c>
      <c r="BI80" s="59">
        <f ca="1">AVERAGE(OFFSET($BH$3,0,0,'Données projet'!$E$11+1,1))-AVERAGE(OFFSET($H$3,0,0,'Données projet'!$E$11+1,1))</f>
        <v>379.62749807313804</v>
      </c>
      <c r="BJ80" s="59">
        <f t="shared" si="92"/>
        <v>365.4172319777357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41.509126233203631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41.509126233203631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293.57639999999981</v>
      </c>
      <c r="CA80" s="13">
        <f t="shared" si="93"/>
        <v>69.828138511965548</v>
      </c>
      <c r="CB80" s="20">
        <f t="shared" si="64"/>
        <v>632.92957124167299</v>
      </c>
      <c r="CC80" s="59">
        <f t="shared" si="65"/>
        <v>902.43973046594533</v>
      </c>
      <c r="CD80" s="59">
        <f ca="1">AVERAGE(OFFSET($CC$3,0,0,'Données projet'!$E$12+1,1))-AVERAGE(OFFSET($H$3,0,0,'Données projet'!$E$12+1,1))</f>
        <v>429.30603040255431</v>
      </c>
      <c r="CE80" s="59">
        <f t="shared" si="94"/>
        <v>412.18613903804726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58.974632011889248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58.974632011889248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7.2</v>
      </c>
      <c r="CT80" s="12">
        <f>IF('Données projet'!$A$140&gt;35,CT79+CS80-DB79,IF(A80&lt;'Données projet'!$A$140,$CQ$205^A80,IF(A80='Données projet'!$A$140,'Données projet'!$B$140,CT79+CS80-DB79)))</f>
        <v>298.40000000000003</v>
      </c>
      <c r="CU80" s="17">
        <f>CT80*VLOOKUP('Données projet'!$B$13,Paramètres!$A$1:$I$89,3,0)*VLOOKUP('Données projet'!$B$13,Paramètres!$A$1:$I$89,5,0)</f>
        <v>269.99232000000001</v>
      </c>
      <c r="CV80" s="13">
        <f t="shared" si="95"/>
        <v>64.847639395310296</v>
      </c>
      <c r="CW80" s="20">
        <f t="shared" si="67"/>
        <v>583.17959594683214</v>
      </c>
      <c r="CX80" s="59">
        <f t="shared" si="68"/>
        <v>852.68975517110448</v>
      </c>
      <c r="CY80" s="59">
        <f ca="1">AVERAGE(OFFSET($CX$3,0,0,'Données projet'!$E$13+1,1))-AVERAGE(OFFSET($H$3,0,0,'Données projet'!$E$13+1,1))</f>
        <v>472.96224519385396</v>
      </c>
      <c r="CZ80" s="59">
        <f t="shared" si="96"/>
        <v>297.32483725004136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72.418637301738073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72.418637301738073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8</v>
      </c>
      <c r="DO80" s="12">
        <f>IF('Données projet'!$A$166&gt;35,DO79+DN80-DW79,IF(A80&lt;'Données projet'!$A$166,$DL$205^A80,IF(A80='Données projet'!$A$166,'Données projet'!$B$166,DO79+DN80-DW79)))</f>
        <v>325.00000000000017</v>
      </c>
      <c r="DP80" s="17">
        <f>DO80*VLOOKUP('Données projet'!$B$14,Paramètres!$A$1:$I$89,3,0)*VLOOKUP('Données projet'!$B$14,Paramètres!$A$1:$I$89,5,0)</f>
        <v>253.50000000000014</v>
      </c>
      <c r="DQ80" s="13">
        <f t="shared" si="97"/>
        <v>61.334805663162555</v>
      </c>
      <c r="DR80" s="20">
        <f t="shared" si="70"/>
        <v>548.33728653000833</v>
      </c>
      <c r="DS80" s="59">
        <f t="shared" si="71"/>
        <v>817.84744575428067</v>
      </c>
      <c r="DT80" s="59">
        <f ca="1">AVERAGE(OFFSET($DS$3,0,0,'Données projet'!$E$14+1,1))-AVERAGE(OFFSET($H$3,0,0,'Données projet'!$E$14+1,1))</f>
        <v>381.55743422692029</v>
      </c>
      <c r="DU80" s="59">
        <f t="shared" si="98"/>
        <v>360.34132229290537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75.45159145414506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75.45159145414506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10.4</v>
      </c>
      <c r="EJ80" s="12">
        <f>IF('Données projet'!$A$192&gt;35,EJ79+EI80-ER79,IF(A80&lt;'Données projet'!$A$192,$EG$205^A80,IF(A80='Données projet'!$A$192,'Données projet'!$B$192,EJ79+EI80-ER79)))</f>
        <v>392.79999999999995</v>
      </c>
      <c r="EK80" s="17">
        <f>EJ80*VLOOKUP('Données projet'!$B$15,Paramètres!$A$1:$I$89,3,0)*VLOOKUP('Données projet'!$B$15,Paramètres!$A$1:$I$89,5,0)</f>
        <v>337.0224</v>
      </c>
      <c r="EL80" s="13">
        <f t="shared" si="99"/>
        <v>78.884440823098231</v>
      </c>
      <c r="EM80" s="20">
        <f t="shared" si="73"/>
        <v>724.37108110022939</v>
      </c>
      <c r="EN80" s="59">
        <f t="shared" si="74"/>
        <v>993.88124032450173</v>
      </c>
      <c r="EO80" s="59">
        <f ca="1">AVERAGE(OFFSET($EN$3,0,0,'Données projet'!$E$15+1,1))-AVERAGE(OFFSET($H$3,0,0,'Données projet'!$E$15+1,1))</f>
        <v>569.97793593332699</v>
      </c>
      <c r="EP80" s="59">
        <f t="shared" si="100"/>
        <v>331.25104323342907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105.80409369214442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105.80409369214442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8.8000000000000007</v>
      </c>
      <c r="FE80" s="12">
        <f>IF('Données projet'!$A$218&gt;35,FE79+FD80-FM79,IF(A80&lt;'Données projet'!$A$218,$FB$205^A80,IF(A80='Données projet'!$A$218,'Données projet'!$B$218,FE79+FD80-FM79)))</f>
        <v>324.59999999999985</v>
      </c>
      <c r="FF80" s="17">
        <f>FE80*VLOOKUP('Données projet'!$B$16,Paramètres!$A$1:$I$89,3,0)*VLOOKUP('Données projet'!$B$16,Paramètres!$A$1:$I$89,5,0)</f>
        <v>263.31551999999988</v>
      </c>
      <c r="FG80" s="13">
        <f t="shared" si="101"/>
        <v>63.428590794477664</v>
      </c>
      <c r="FH80" s="20">
        <f t="shared" si="76"/>
        <v>569.07932630038169</v>
      </c>
      <c r="FI80" s="59">
        <f t="shared" si="77"/>
        <v>838.58948552465404</v>
      </c>
      <c r="FJ80" s="59">
        <f ca="1">AVERAGE(OFFSET($FI$3,0,0,'Données projet'!$E$16+1,1))-AVERAGE(OFFSET($H$3,0,0,'Données projet'!$E$16+1,1))</f>
        <v>458.72067631594132</v>
      </c>
      <c r="FK80" s="59">
        <f t="shared" si="102"/>
        <v>264.165337354597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64.927054132592801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64.927054132592801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6">
        <f t="shared" si="56"/>
        <v>183.33333333333334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7.2</v>
      </c>
      <c r="N81" s="13">
        <f>IF('Données projet'!$A$36&gt;35,N80+M81-V80,IF(A81&lt;'Données projet'!$A$36,$K$205^A81,IF(A81='Données projet'!$A$36,'Données projet'!$B$36,N80+M81-V80)))</f>
        <v>305.60000000000002</v>
      </c>
      <c r="O81" s="13">
        <f>N81*VLOOKUP('Données projet'!$B$9,Paramètres!$A$1:$I$89,3,0)*VLOOKUP('Données projet'!$B$9,Paramètres!$A$1:$I$89,5,0)</f>
        <v>309.87840000000006</v>
      </c>
      <c r="P81" s="13">
        <f t="shared" si="87"/>
        <v>73.243434672131556</v>
      </c>
      <c r="Q81" s="20">
        <f t="shared" si="54"/>
        <v>667.27052872062916</v>
      </c>
      <c r="R81" s="59">
        <f t="shared" si="55"/>
        <v>937.19396675505538</v>
      </c>
      <c r="S81" s="59">
        <f ca="1">AVERAGE(OFFSET($R$3,0,0,'Données projet'!$E$9+1,1))-AVERAGE(OFFSET($H$3,0,0,'Données projet'!$E$9+1,1))</f>
        <v>520.95202773768222</v>
      </c>
      <c r="T81" s="59">
        <f t="shared" si="88"/>
        <v>325.72635759450861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79.567342753306619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79.567342753306619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5.6</v>
      </c>
      <c r="AI81" s="13">
        <f>IF('Données projet'!$A$62&gt;35,AI80+AH81-AQ80,IF(A81&lt;'Données projet'!$A$62,$AF$205^A81,IF(A81='Données projet'!$A$62,'Données projet'!$B$62,AI80+AH81-AQ80)))</f>
        <v>253.79999999999995</v>
      </c>
      <c r="AJ81" s="13">
        <f>AI81*VLOOKUP('Données projet'!$B$10,Paramètres!$A$1:$I$89,3,0)*VLOOKUP('Données projet'!$B$10,Paramètres!$A$1:$I$89,5,0)</f>
        <v>241.51607999999993</v>
      </c>
      <c r="AK81" s="13">
        <f t="shared" si="89"/>
        <v>58.765602836317846</v>
      </c>
      <c r="AL81" s="20">
        <f t="shared" si="58"/>
        <v>522.99059760658679</v>
      </c>
      <c r="AM81" s="59">
        <f t="shared" si="59"/>
        <v>792.91403564101302</v>
      </c>
      <c r="AN81" s="59">
        <f ca="1">AVERAGE(OFFSET($AM$3,0,0,'Données projet'!$E$10+1,1))-AVERAGE(OFFSET($H$3,0,0,'Données projet'!$E$10+1,1))</f>
        <v>480.2304577348516</v>
      </c>
      <c r="AO81" s="59">
        <f t="shared" si="90"/>
        <v>488.3750281502389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77.094223350454385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77.094223350454385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2.8</v>
      </c>
      <c r="BD81" s="12">
        <f>IF('Données projet'!$A$88&gt;35,BD80+BC81-BL80,IF(A81&lt;'Données projet'!$A$88,$BA$205^A81,IF(A81='Données projet'!$A$88,'Données projet'!$B$88,BD80+BC81-BL80)))</f>
        <v>269.39999999999981</v>
      </c>
      <c r="BE81" s="13">
        <f>BD81*VLOOKUP('Données projet'!$B$11,Paramètres!$A$1:$I$89,3,0)*VLOOKUP('Données projet'!$B$11,Paramètres!$A$1:$I$89,5,0)</f>
        <v>260.56367999999981</v>
      </c>
      <c r="BF81" s="13">
        <f t="shared" si="91"/>
        <v>62.842516604837627</v>
      </c>
      <c r="BG81" s="20">
        <f t="shared" si="61"/>
        <v>563.26579242009177</v>
      </c>
      <c r="BH81" s="59">
        <f t="shared" si="62"/>
        <v>833.189230454518</v>
      </c>
      <c r="BI81" s="59">
        <f ca="1">AVERAGE(OFFSET($BH$3,0,0,'Données projet'!$E$11+1,1))-AVERAGE(OFFSET($H$3,0,0,'Données projet'!$E$11+1,1))</f>
        <v>379.62749807313804</v>
      </c>
      <c r="BJ81" s="59">
        <f t="shared" si="92"/>
        <v>365.4172319777357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40.695157585837556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40.695157585837556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296.75879999999978</v>
      </c>
      <c r="CA81" s="13">
        <f t="shared" si="93"/>
        <v>70.496554480015604</v>
      </c>
      <c r="CB81" s="20">
        <f t="shared" si="64"/>
        <v>639.63640905269347</v>
      </c>
      <c r="CC81" s="59">
        <f t="shared" si="65"/>
        <v>909.55984708711969</v>
      </c>
      <c r="CD81" s="59">
        <f ca="1">AVERAGE(OFFSET($CC$3,0,0,'Données projet'!$E$12+1,1))-AVERAGE(OFFSET($H$3,0,0,'Données projet'!$E$12+1,1))</f>
        <v>429.30603040255431</v>
      </c>
      <c r="CE81" s="59">
        <f t="shared" si="94"/>
        <v>412.18613903804726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57.818175449109788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57.818175449109788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7.2</v>
      </c>
      <c r="CT81" s="12">
        <f>IF('Données projet'!$A$140&gt;35,CT80+CS81-DB80,IF(A81&lt;'Données projet'!$A$140,$CQ$205^A81,IF(A81='Données projet'!$A$140,'Données projet'!$B$140,CT80+CS81-DB80)))</f>
        <v>305.60000000000002</v>
      </c>
      <c r="CU81" s="17">
        <f>CT81*VLOOKUP('Données projet'!$B$13,Paramètres!$A$1:$I$89,3,0)*VLOOKUP('Données projet'!$B$13,Paramètres!$A$1:$I$89,5,0)</f>
        <v>276.50687999999997</v>
      </c>
      <c r="CV81" s="13">
        <f t="shared" si="95"/>
        <v>66.228273722513677</v>
      </c>
      <c r="CW81" s="20">
        <f t="shared" si="67"/>
        <v>596.93039273337797</v>
      </c>
      <c r="CX81" s="59">
        <f t="shared" si="68"/>
        <v>866.8538307678042</v>
      </c>
      <c r="CY81" s="59">
        <f ca="1">AVERAGE(OFFSET($CX$3,0,0,'Données projet'!$E$13+1,1))-AVERAGE(OFFSET($H$3,0,0,'Données projet'!$E$13+1,1))</f>
        <v>472.96224519385396</v>
      </c>
      <c r="CZ81" s="59">
        <f t="shared" si="96"/>
        <v>297.32483725004136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70.998551995258225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70.998551995258225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8</v>
      </c>
      <c r="DO81" s="12">
        <f>IF('Données projet'!$A$166&gt;35,DO80+DN81-DW80,IF(A81&lt;'Données projet'!$A$166,$DL$205^A81,IF(A81='Données projet'!$A$166,'Données projet'!$B$166,DO80+DN81-DW80)))</f>
        <v>333.00000000000017</v>
      </c>
      <c r="DP81" s="17">
        <f>DO81*VLOOKUP('Données projet'!$B$14,Paramètres!$A$1:$I$89,3,0)*VLOOKUP('Données projet'!$B$14,Paramètres!$A$1:$I$89,5,0)</f>
        <v>259.74000000000012</v>
      </c>
      <c r="DQ81" s="13">
        <f t="shared" si="97"/>
        <v>62.666953236268782</v>
      </c>
      <c r="DR81" s="20">
        <f t="shared" si="70"/>
        <v>561.52544355316832</v>
      </c>
      <c r="DS81" s="59">
        <f t="shared" si="71"/>
        <v>831.44888158759454</v>
      </c>
      <c r="DT81" s="59">
        <f ca="1">AVERAGE(OFFSET($DS$3,0,0,'Données projet'!$E$14+1,1))-AVERAGE(OFFSET($H$3,0,0,'Données projet'!$E$14+1,1))</f>
        <v>381.55743422692029</v>
      </c>
      <c r="DU81" s="59">
        <f t="shared" si="98"/>
        <v>360.34132229290537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73.972031766655874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73.972031766655874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10.4</v>
      </c>
      <c r="EJ81" s="12">
        <f>IF('Données projet'!$A$192&gt;35,EJ80+EI81-ER80,IF(A81&lt;'Données projet'!$A$192,$EG$205^A81,IF(A81='Données projet'!$A$192,'Données projet'!$B$192,EJ80+EI81-ER80)))</f>
        <v>403.19999999999993</v>
      </c>
      <c r="EK81" s="17">
        <f>EJ81*VLOOKUP('Données projet'!$B$15,Paramètres!$A$1:$I$89,3,0)*VLOOKUP('Données projet'!$B$15,Paramètres!$A$1:$I$89,5,0)</f>
        <v>345.94560000000001</v>
      </c>
      <c r="EL81" s="13">
        <f t="shared" si="99"/>
        <v>80.727102887907222</v>
      </c>
      <c r="EM81" s="20">
        <f t="shared" si="73"/>
        <v>743.12162419643846</v>
      </c>
      <c r="EN81" s="59">
        <f t="shared" si="74"/>
        <v>1013.0450622308647</v>
      </c>
      <c r="EO81" s="59">
        <f ca="1">AVERAGE(OFFSET($EN$3,0,0,'Données projet'!$E$15+1,1))-AVERAGE(OFFSET($H$3,0,0,'Données projet'!$E$15+1,1))</f>
        <v>569.97793593332699</v>
      </c>
      <c r="EP81" s="59">
        <f t="shared" si="100"/>
        <v>331.25104323342907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103.7293399489664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103.7293399489664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8.8000000000000007</v>
      </c>
      <c r="FE81" s="12">
        <f>IF('Données projet'!$A$218&gt;35,FE80+FD81-FM80,IF(A81&lt;'Données projet'!$A$218,$FB$205^A81,IF(A81='Données projet'!$A$218,'Données projet'!$B$218,FE80+FD81-FM80)))</f>
        <v>333.39999999999986</v>
      </c>
      <c r="FF81" s="17">
        <f>FE81*VLOOKUP('Données projet'!$B$16,Paramètres!$A$1:$I$89,3,0)*VLOOKUP('Données projet'!$B$16,Paramètres!$A$1:$I$89,5,0)</f>
        <v>270.45407999999992</v>
      </c>
      <c r="FG81" s="13">
        <f t="shared" si="101"/>
        <v>64.945627097573166</v>
      </c>
      <c r="FH81" s="20">
        <f t="shared" si="76"/>
        <v>584.15448986160641</v>
      </c>
      <c r="FI81" s="59">
        <f t="shared" si="77"/>
        <v>854.07792789603263</v>
      </c>
      <c r="FJ81" s="59">
        <f ca="1">AVERAGE(OFFSET($FI$3,0,0,'Données projet'!$E$16+1,1))-AVERAGE(OFFSET($H$3,0,0,'Données projet'!$E$16+1,1))</f>
        <v>458.72067631594132</v>
      </c>
      <c r="FK81" s="59">
        <f t="shared" si="102"/>
        <v>264.165337354597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63.653874202645348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63.653874202645348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6">
        <f t="shared" si="56"/>
        <v>183.33333333333334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7.2</v>
      </c>
      <c r="N82" s="13">
        <f>IF('Données projet'!$A$36&gt;35,N81+M82-V81,IF(A82&lt;'Données projet'!$A$36,$K$205^A82,IF(A82='Données projet'!$A$36,'Données projet'!$B$36,N81+M82-V81)))</f>
        <v>312.8</v>
      </c>
      <c r="O82" s="13">
        <f>N82*VLOOKUP('Données projet'!$B$9,Paramètres!$A$1:$I$89,3,0)*VLOOKUP('Données projet'!$B$9,Paramètres!$A$1:$I$89,5,0)</f>
        <v>317.17920000000004</v>
      </c>
      <c r="P82" s="13">
        <f t="shared" si="87"/>
        <v>74.766129261581426</v>
      </c>
      <c r="Q82" s="20">
        <f t="shared" si="54"/>
        <v>682.63811513058772</v>
      </c>
      <c r="R82" s="59">
        <f t="shared" si="55"/>
        <v>952.96766251176473</v>
      </c>
      <c r="S82" s="59">
        <f ca="1">AVERAGE(OFFSET($R$3,0,0,'Données projet'!$E$9+1,1))-AVERAGE(OFFSET($H$3,0,0,'Données projet'!$E$9+1,1))</f>
        <v>520.95202773768222</v>
      </c>
      <c r="T82" s="59">
        <f t="shared" si="88"/>
        <v>325.72635759450861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78.007075693201287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78.007075693201287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5.6</v>
      </c>
      <c r="AI82" s="13">
        <f>IF('Données projet'!$A$62&gt;35,AI81+AH82-AQ81,IF(A82&lt;'Données projet'!$A$62,$AF$205^A82,IF(A82='Données projet'!$A$62,'Données projet'!$B$62,AI81+AH82-AQ81)))</f>
        <v>259.39999999999998</v>
      </c>
      <c r="AJ82" s="13">
        <f>AI82*VLOOKUP('Données projet'!$B$10,Paramètres!$A$1:$I$89,3,0)*VLOOKUP('Données projet'!$B$10,Paramètres!$A$1:$I$89,5,0)</f>
        <v>246.84503999999998</v>
      </c>
      <c r="AK82" s="13">
        <f t="shared" si="89"/>
        <v>59.909855104873429</v>
      </c>
      <c r="AL82" s="20">
        <f t="shared" si="58"/>
        <v>534.26477564098775</v>
      </c>
      <c r="AM82" s="59">
        <f t="shared" si="59"/>
        <v>804.59432302216464</v>
      </c>
      <c r="AN82" s="59">
        <f ca="1">AVERAGE(OFFSET($AM$3,0,0,'Données projet'!$E$10+1,1))-AVERAGE(OFFSET($H$3,0,0,'Données projet'!$E$10+1,1))</f>
        <v>480.2304577348516</v>
      </c>
      <c r="AO82" s="59">
        <f t="shared" si="90"/>
        <v>488.3750281502389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75.582452653385104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75.582452653385104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2.8</v>
      </c>
      <c r="BD82" s="12">
        <f>IF('Données projet'!$A$88&gt;35,BD81+BC82-BL81,IF(A82&lt;'Données projet'!$A$88,$BA$205^A82,IF(A82='Données projet'!$A$88,'Données projet'!$B$88,BD81+BC82-BL81)))</f>
        <v>272.19999999999982</v>
      </c>
      <c r="BE82" s="13">
        <f>BD82*VLOOKUP('Données projet'!$B$11,Paramètres!$A$1:$I$89,3,0)*VLOOKUP('Données projet'!$B$11,Paramètres!$A$1:$I$89,5,0)</f>
        <v>263.27183999999983</v>
      </c>
      <c r="BF82" s="13">
        <f t="shared" si="91"/>
        <v>63.419293616705005</v>
      </c>
      <c r="BG82" s="20">
        <f t="shared" si="61"/>
        <v>568.9870577157609</v>
      </c>
      <c r="BH82" s="59">
        <f t="shared" si="62"/>
        <v>839.31660509693779</v>
      </c>
      <c r="BI82" s="59">
        <f ca="1">AVERAGE(OFFSET($BH$3,0,0,'Données projet'!$E$11+1,1))-AVERAGE(OFFSET($H$3,0,0,'Données projet'!$E$11+1,1))</f>
        <v>379.62749807313804</v>
      </c>
      <c r="BJ82" s="59">
        <f t="shared" si="92"/>
        <v>365.4172319777357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39.897150367174483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39.897150367174483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299.94119999999981</v>
      </c>
      <c r="CA82" s="13">
        <f t="shared" si="93"/>
        <v>71.164136596531506</v>
      </c>
      <c r="CB82" s="20">
        <f t="shared" si="64"/>
        <v>646.34179457229197</v>
      </c>
      <c r="CC82" s="59">
        <f t="shared" si="65"/>
        <v>916.67134195346898</v>
      </c>
      <c r="CD82" s="59">
        <f ca="1">AVERAGE(OFFSET($CC$3,0,0,'Données projet'!$E$12+1,1))-AVERAGE(OFFSET($H$3,0,0,'Données projet'!$E$12+1,1))</f>
        <v>429.30603040255431</v>
      </c>
      <c r="CE82" s="59">
        <f t="shared" si="94"/>
        <v>412.18613903804726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56.68439629415758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56.68439629415758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7.2</v>
      </c>
      <c r="CT82" s="12">
        <f>IF('Données projet'!$A$140&gt;35,CT81+CS82-DB81,IF(A82&lt;'Données projet'!$A$140,$CQ$205^A82,IF(A82='Données projet'!$A$140,'Données projet'!$B$140,CT81+CS82-DB81)))</f>
        <v>312.8</v>
      </c>
      <c r="CU82" s="17">
        <f>CT82*VLOOKUP('Données projet'!$B$13,Paramètres!$A$1:$I$89,3,0)*VLOOKUP('Données projet'!$B$13,Paramètres!$A$1:$I$89,5,0)</f>
        <v>283.02144000000004</v>
      </c>
      <c r="CV82" s="13">
        <f t="shared" si="95"/>
        <v>67.605126603830598</v>
      </c>
      <c r="CW82" s="20">
        <f t="shared" si="67"/>
        <v>610.67460350167164</v>
      </c>
      <c r="CX82" s="59">
        <f t="shared" si="68"/>
        <v>881.00415088284853</v>
      </c>
      <c r="CY82" s="59">
        <f ca="1">AVERAGE(OFFSET($CX$3,0,0,'Données projet'!$E$13+1,1))-AVERAGE(OFFSET($H$3,0,0,'Données projet'!$E$13+1,1))</f>
        <v>472.96224519385396</v>
      </c>
      <c r="CZ82" s="59">
        <f t="shared" si="96"/>
        <v>297.32483725004136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69.606313695471925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69.606313695471925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8</v>
      </c>
      <c r="DO82" s="12">
        <f>IF('Données projet'!$A$166&gt;35,DO81+DN82-DW81,IF(A82&lt;'Données projet'!$A$166,$DL$205^A82,IF(A82='Données projet'!$A$166,'Données projet'!$B$166,DO81+DN82-DW81)))</f>
        <v>341.00000000000017</v>
      </c>
      <c r="DP82" s="17">
        <f>DO82*VLOOKUP('Données projet'!$B$14,Paramètres!$A$1:$I$89,3,0)*VLOOKUP('Données projet'!$B$14,Paramètres!$A$1:$I$89,5,0)</f>
        <v>265.98000000000013</v>
      </c>
      <c r="DQ82" s="13">
        <f t="shared" si="97"/>
        <v>63.995380422211646</v>
      </c>
      <c r="DR82" s="20">
        <f t="shared" si="70"/>
        <v>574.7071209020188</v>
      </c>
      <c r="DS82" s="59">
        <f t="shared" si="71"/>
        <v>845.0366682831957</v>
      </c>
      <c r="DT82" s="59">
        <f ca="1">AVERAGE(OFFSET($DS$3,0,0,'Données projet'!$E$14+1,1))-AVERAGE(OFFSET($H$3,0,0,'Données projet'!$E$14+1,1))</f>
        <v>381.55743422692029</v>
      </c>
      <c r="DU82" s="59">
        <f t="shared" si="98"/>
        <v>360.34132229290537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72.521485342196044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72.521485342196044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10.4</v>
      </c>
      <c r="EJ82" s="12">
        <f>IF('Données projet'!$A$192&gt;35,EJ81+EI82-ER81,IF(A82&lt;'Données projet'!$A$192,$EG$205^A82,IF(A82='Données projet'!$A$192,'Données projet'!$B$192,EJ81+EI82-ER81)))</f>
        <v>413.59999999999991</v>
      </c>
      <c r="EK82" s="17">
        <f>EJ82*VLOOKUP('Données projet'!$B$15,Paramètres!$A$1:$I$89,3,0)*VLOOKUP('Données projet'!$B$15,Paramètres!$A$1:$I$89,5,0)</f>
        <v>354.86879999999996</v>
      </c>
      <c r="EL82" s="13">
        <f t="shared" si="99"/>
        <v>82.564240228675203</v>
      </c>
      <c r="EM82" s="20">
        <f t="shared" si="73"/>
        <v>761.86254506494254</v>
      </c>
      <c r="EN82" s="59">
        <f t="shared" si="74"/>
        <v>1032.1920924461194</v>
      </c>
      <c r="EO82" s="59">
        <f ca="1">AVERAGE(OFFSET($EN$3,0,0,'Données projet'!$E$15+1,1))-AVERAGE(OFFSET($H$3,0,0,'Données projet'!$E$15+1,1))</f>
        <v>569.97793593332699</v>
      </c>
      <c r="EP82" s="59">
        <f t="shared" si="100"/>
        <v>331.25104323342907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101.69527086121728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101.69527086121728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8.8000000000000007</v>
      </c>
      <c r="FE82" s="12">
        <f>IF('Données projet'!$A$218&gt;35,FE81+FD82-FM81,IF(A82&lt;'Données projet'!$A$218,$FB$205^A82,IF(A82='Données projet'!$A$218,'Données projet'!$B$218,FE81+FD82-FM81)))</f>
        <v>342.19999999999987</v>
      </c>
      <c r="FF82" s="17">
        <f>FE82*VLOOKUP('Données projet'!$B$16,Paramètres!$A$1:$I$89,3,0)*VLOOKUP('Données projet'!$B$16,Paramètres!$A$1:$I$89,5,0)</f>
        <v>277.5926399999999</v>
      </c>
      <c r="FG82" s="13">
        <f t="shared" si="101"/>
        <v>66.458009122425523</v>
      </c>
      <c r="FH82" s="20">
        <f t="shared" si="76"/>
        <v>599.22154722155756</v>
      </c>
      <c r="FI82" s="59">
        <f t="shared" si="77"/>
        <v>869.55109460273457</v>
      </c>
      <c r="FJ82" s="59">
        <f ca="1">AVERAGE(OFFSET($FI$3,0,0,'Données projet'!$E$16+1,1))-AVERAGE(OFFSET($H$3,0,0,'Données projet'!$E$16+1,1))</f>
        <v>458.72067631594132</v>
      </c>
      <c r="FK82" s="59">
        <f t="shared" si="102"/>
        <v>264.165337354597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62.405660554561081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62.405660554561081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6">
        <f t="shared" si="56"/>
        <v>183.33333333333334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320</v>
      </c>
      <c r="L83" s="12">
        <f>VLOOKUP(A83,'Données projet'!$A$35:$I$55,9,0)</f>
        <v>7.2</v>
      </c>
      <c r="M83" s="12">
        <f t="array" ref="M83">INDEX(L:L,MIN(IF(ISNUMBER(L83:L279),ROW(L83:L279),"")))</f>
        <v>7.2</v>
      </c>
      <c r="N83" s="13">
        <f>IF('Données projet'!$A$36&gt;35,N82+M83-V82,IF(A83&lt;'Données projet'!$A$36,$K$205^A83,IF(A83='Données projet'!$A$36,'Données projet'!$B$36,N82+M83-V82)))</f>
        <v>320</v>
      </c>
      <c r="O83" s="13">
        <f>N83*VLOOKUP('Données projet'!$B$9,Paramètres!$A$1:$I$89,3,0)*VLOOKUP('Données projet'!$B$9,Paramètres!$A$1:$I$89,5,0)</f>
        <v>324.48</v>
      </c>
      <c r="P83" s="13">
        <f t="shared" si="87"/>
        <v>76.284749200165578</v>
      </c>
      <c r="Q83" s="20">
        <f t="shared" si="54"/>
        <v>697.99860485695501</v>
      </c>
      <c r="R83" s="59">
        <f t="shared" si="55"/>
        <v>968.72721649564119</v>
      </c>
      <c r="S83" s="59">
        <f ca="1">AVERAGE(OFFSET($R$3,0,0,'Données projet'!$E$9+1,1))-AVERAGE(OFFSET($H$3,0,0,'Données projet'!$E$9+1,1))</f>
        <v>520.95202773768222</v>
      </c>
      <c r="T83" s="59">
        <f t="shared" si="88"/>
        <v>325.72635759450861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28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89.973605975226477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89.973605975226477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265</v>
      </c>
      <c r="AG83" s="12">
        <f>VLOOKUP(A83,'Données projet'!$A$61:$I$81,9,0)</f>
        <v>5.6</v>
      </c>
      <c r="AH83" s="12">
        <f t="array" ref="AH83">INDEX(AG:AG,MIN(IF(ISNUMBER(AG83:AG279),ROW(AG83:AG279),"")))</f>
        <v>5.6</v>
      </c>
      <c r="AI83" s="13">
        <f>IF('Données projet'!$A$62&gt;35,AI82+AH83-AQ82,IF(A83&lt;'Données projet'!$A$62,$AF$205^A83,IF(A83='Données projet'!$A$62,'Données projet'!$B$62,AI82+AH83-AQ82)))</f>
        <v>265</v>
      </c>
      <c r="AJ83" s="13">
        <f>AI83*VLOOKUP('Données projet'!$B$10,Paramètres!$A$1:$I$89,3,0)*VLOOKUP('Données projet'!$B$10,Paramètres!$A$1:$I$89,5,0)</f>
        <v>252.17400000000001</v>
      </c>
      <c r="AK83" s="13">
        <f t="shared" si="89"/>
        <v>61.051235383411935</v>
      </c>
      <c r="AL83" s="20">
        <f t="shared" si="58"/>
        <v>545.53395162610911</v>
      </c>
      <c r="AM83" s="59">
        <f t="shared" si="59"/>
        <v>816.26256326479529</v>
      </c>
      <c r="AN83" s="59">
        <f ca="1">AVERAGE(OFFSET($AM$3,0,0,'Données projet'!$E$10+1,1))-AVERAGE(OFFSET($H$3,0,0,'Données projet'!$E$10+1,1))</f>
        <v>480.2304577348516</v>
      </c>
      <c r="AO83" s="59">
        <f t="shared" si="90"/>
        <v>488.3750281502389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26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85.861302412764815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85.861302412764815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275</v>
      </c>
      <c r="BB83" s="12">
        <f>VLOOKUP(A83,'Données projet'!$A$87:$I$107,9,0)</f>
        <v>2.8</v>
      </c>
      <c r="BC83" s="12">
        <f t="array" ref="BC83">INDEX(BB:BB,MIN(IF(ISNUMBER(BB83:BB279),ROW(BB83:BB279),"")))</f>
        <v>2.8</v>
      </c>
      <c r="BD83" s="12">
        <f>IF('Données projet'!$A$88&gt;35,BD82+BC83-BL82,IF(A83&lt;'Données projet'!$A$88,$BA$205^A83,IF(A83='Données projet'!$A$88,'Données projet'!$B$88,BD82+BC83-BL82)))</f>
        <v>274.99999999999983</v>
      </c>
      <c r="BE83" s="13">
        <f>BD83*VLOOKUP('Données projet'!$B$11,Paramètres!$A$1:$I$89,3,0)*VLOOKUP('Données projet'!$B$11,Paramètres!$A$1:$I$89,5,0)</f>
        <v>265.97999999999985</v>
      </c>
      <c r="BF83" s="13">
        <f t="shared" si="91"/>
        <v>63.995380422211589</v>
      </c>
      <c r="BG83" s="20">
        <f t="shared" si="61"/>
        <v>574.70712090201823</v>
      </c>
      <c r="BH83" s="59">
        <f t="shared" si="62"/>
        <v>845.43573254070429</v>
      </c>
      <c r="BI83" s="59">
        <f ca="1">AVERAGE(OFFSET($BH$3,0,0,'Données projet'!$E$11+1,1))-AVERAGE(OFFSET($H$3,0,0,'Données projet'!$E$11+1,1))</f>
        <v>379.62749807313804</v>
      </c>
      <c r="BJ83" s="59">
        <f t="shared" si="92"/>
        <v>365.4172319777357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8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42.792877255062933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42.792877255062933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303.12359999999978</v>
      </c>
      <c r="CA83" s="13">
        <f t="shared" si="93"/>
        <v>71.830894732837621</v>
      </c>
      <c r="CB83" s="20">
        <f t="shared" si="64"/>
        <v>653.0457449930251</v>
      </c>
      <c r="CC83" s="59">
        <f t="shared" si="65"/>
        <v>923.77435663171127</v>
      </c>
      <c r="CD83" s="59">
        <f ca="1">AVERAGE(OFFSET($CC$3,0,0,'Données projet'!$E$12+1,1))-AVERAGE(OFFSET($H$3,0,0,'Données projet'!$E$12+1,1))</f>
        <v>429.30603040255431</v>
      </c>
      <c r="CE83" s="59">
        <f t="shared" si="94"/>
        <v>412.18613903804726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61.632689148856684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61.632689148856684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320</v>
      </c>
      <c r="CR83" s="12">
        <f>VLOOKUP(A83,'Données projet'!$A$139:$I$159,9,0)</f>
        <v>7.2</v>
      </c>
      <c r="CS83" s="12">
        <f t="array" ref="CS83">INDEX(CR:CR,MIN(IF(ISNUMBER(CR83:CR279),ROW(CR83:CR279),"")))</f>
        <v>7.2</v>
      </c>
      <c r="CT83" s="12">
        <f>IF('Données projet'!$A$140&gt;35,CT82+CS83-DB82,IF(A83&lt;'Données projet'!$A$140,$CQ$205^A83,IF(A83='Données projet'!$A$140,'Données projet'!$B$140,CT82+CS83-DB82)))</f>
        <v>320</v>
      </c>
      <c r="CU83" s="17">
        <f>CT83*VLOOKUP('Données projet'!$B$13,Paramètres!$A$1:$I$89,3,0)*VLOOKUP('Données projet'!$B$13,Paramètres!$A$1:$I$89,5,0)</f>
        <v>289.536</v>
      </c>
      <c r="CV83" s="13">
        <f t="shared" si="95"/>
        <v>68.97829509904436</v>
      </c>
      <c r="CW83" s="20">
        <f t="shared" si="67"/>
        <v>624.41239729750225</v>
      </c>
      <c r="CX83" s="59">
        <f t="shared" si="68"/>
        <v>895.14100893618843</v>
      </c>
      <c r="CY83" s="59">
        <f ca="1">AVERAGE(OFFSET($CX$3,0,0,'Données projet'!$E$13+1,1))-AVERAGE(OFFSET($H$3,0,0,'Données projet'!$E$13+1,1))</f>
        <v>472.96224519385396</v>
      </c>
      <c r="CZ83" s="59">
        <f t="shared" si="96"/>
        <v>297.32483725004136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28</v>
      </c>
      <c r="DC83" s="16">
        <f>IF(ISNA(VLOOKUP(A83,'Données projet'!$A$139:$I$159,5,0)),0%,VLOOKUP(A83,'Données projet'!$A$139:$I$159,5,0)*VLOOKUP('Données projet'!$B$13,Paramètres!$A$1:$I$89,7,0))</f>
        <v>0.43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80.28414071635595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80.28414071635595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349</v>
      </c>
      <c r="DM83" s="12">
        <f>VLOOKUP(A83,'Données projet'!$A$165:$I$185,9,0)</f>
        <v>8</v>
      </c>
      <c r="DN83" s="12">
        <f t="array" ref="DN83">INDEX(DM:DM,MIN(IF(ISNUMBER(DM83:DM279),ROW(DM83:DM279),"")))</f>
        <v>8</v>
      </c>
      <c r="DO83" s="12">
        <f>IF('Données projet'!$A$166&gt;35,DO82+DN83-DW82,IF(A83&lt;'Données projet'!$A$166,$DL$205^A83,IF(A83='Données projet'!$A$166,'Données projet'!$B$166,DO82+DN83-DW82)))</f>
        <v>349.00000000000017</v>
      </c>
      <c r="DP83" s="17">
        <f>DO83*VLOOKUP('Données projet'!$B$14,Paramètres!$A$1:$I$89,3,0)*VLOOKUP('Données projet'!$B$14,Paramètres!$A$1:$I$89,5,0)</f>
        <v>272.22000000000014</v>
      </c>
      <c r="DQ83" s="13">
        <f t="shared" si="97"/>
        <v>65.320184547527205</v>
      </c>
      <c r="DR83" s="20">
        <f t="shared" si="70"/>
        <v>587.88248808694345</v>
      </c>
      <c r="DS83" s="59">
        <f t="shared" si="71"/>
        <v>858.61109972562963</v>
      </c>
      <c r="DT83" s="59">
        <f ca="1">AVERAGE(OFFSET($DS$3,0,0,'Données projet'!$E$14+1,1))-AVERAGE(OFFSET($H$3,0,0,'Données projet'!$E$14+1,1))</f>
        <v>381.55743422692029</v>
      </c>
      <c r="DU83" s="59">
        <f t="shared" si="98"/>
        <v>360.34132229290537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71.099383248373925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71.099383248373925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424</v>
      </c>
      <c r="EH83" s="12">
        <f>VLOOKUP(A83,'Données projet'!$A$191:$I$211,9,0)</f>
        <v>10.4</v>
      </c>
      <c r="EI83" s="12">
        <f t="array" ref="EI83">INDEX(EH:EH,MIN(IF(ISNUMBER(EH83:EH279),ROW(EH83:EH279),"")))</f>
        <v>10.4</v>
      </c>
      <c r="EJ83" s="12">
        <f>IF('Données projet'!$A$192&gt;35,EJ82+EI83-ER82,IF(A83&lt;'Données projet'!$A$192,$EG$205^A83,IF(A83='Données projet'!$A$192,'Données projet'!$B$192,EJ82+EI83-ER82)))</f>
        <v>423.99999999999989</v>
      </c>
      <c r="EK83" s="17">
        <f>EJ83*VLOOKUP('Données projet'!$B$15,Paramètres!$A$1:$I$89,3,0)*VLOOKUP('Données projet'!$B$15,Paramètres!$A$1:$I$89,5,0)</f>
        <v>363.79199999999997</v>
      </c>
      <c r="EL83" s="13">
        <f t="shared" si="99"/>
        <v>84.396007741478684</v>
      </c>
      <c r="EM83" s="20">
        <f t="shared" si="73"/>
        <v>780.59411348307538</v>
      </c>
      <c r="EN83" s="59">
        <f t="shared" si="74"/>
        <v>1051.3227251217616</v>
      </c>
      <c r="EO83" s="59">
        <f ca="1">AVERAGE(OFFSET($EN$3,0,0,'Données projet'!$E$15+1,1))-AVERAGE(OFFSET($H$3,0,0,'Données projet'!$E$15+1,1))</f>
        <v>569.97793593332699</v>
      </c>
      <c r="EP83" s="59">
        <f t="shared" si="100"/>
        <v>331.25104323342907</v>
      </c>
      <c r="EQ83" s="15">
        <f>IF(ISNA(VLOOKUP(A83,'Données projet'!$A$191:$I$211,3,0)),0,VLOOKUP(A83,'Données projet'!$A$191:$I$211,3,0))</f>
        <v>12</v>
      </c>
      <c r="ER83" s="15">
        <f>IF(ISNA(VLOOKUP(A83,'Données projet'!$A$191:$I$211,4,0)),0,VLOOKUP(A83,'Données projet'!$A$191:$I$211,4,0))</f>
        <v>34</v>
      </c>
      <c r="ES83" s="16">
        <f>IF(ISNA(VLOOKUP(A83,'Données projet'!$A$191:$I$211,5,0)),0%,VLOOKUP(A83,'Données projet'!$A$191:$I$211,5,0)*VLOOKUP('Données projet'!$B$15,Paramètres!$A$1:$I$89,7,0))</f>
        <v>0.53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116.79294304083895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116.79294304083895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351</v>
      </c>
      <c r="FC83" s="12">
        <f>VLOOKUP(A83,'Données projet'!$A$217:$I$237,9,0)</f>
        <v>8.8000000000000007</v>
      </c>
      <c r="FD83" s="12">
        <f t="array" ref="FD83">INDEX(FC:FC,MIN(IF(ISNUMBER(FC83:FC279),ROW(FC83:FC279),"")))</f>
        <v>8.8000000000000007</v>
      </c>
      <c r="FE83" s="12">
        <f>IF('Données projet'!$A$218&gt;35,FE82+FD83-FM82,IF(A83&lt;'Données projet'!$A$218,$FB$205^A83,IF(A83='Données projet'!$A$218,'Données projet'!$B$218,FE82+FD83-FM82)))</f>
        <v>350.99999999999989</v>
      </c>
      <c r="FF83" s="17">
        <f>FE83*VLOOKUP('Données projet'!$B$16,Paramètres!$A$1:$I$89,3,0)*VLOOKUP('Données projet'!$B$16,Paramètres!$A$1:$I$89,5,0)</f>
        <v>284.73119999999994</v>
      </c>
      <c r="FG83" s="13">
        <f t="shared" si="101"/>
        <v>67.965870320050954</v>
      </c>
      <c r="FH83" s="20">
        <f t="shared" si="76"/>
        <v>614.28073080742195</v>
      </c>
      <c r="FI83" s="59">
        <f t="shared" si="77"/>
        <v>885.00934244610812</v>
      </c>
      <c r="FJ83" s="59">
        <f ca="1">AVERAGE(OFFSET($FI$3,0,0,'Données projet'!$E$16+1,1))-AVERAGE(OFFSET($H$3,0,0,'Données projet'!$E$16+1,1))</f>
        <v>458.72067631594132</v>
      </c>
      <c r="FK83" s="59">
        <f t="shared" si="102"/>
        <v>264.165337354597</v>
      </c>
      <c r="FL83" s="15">
        <f>IF(ISNA(VLOOKUP(A83,'Données projet'!$A$217:$I$237,3,0)),0,VLOOKUP(A83,'Données projet'!$A$217:$I$237,3,0))</f>
        <v>12</v>
      </c>
      <c r="FM83" s="15">
        <f>IF(ISNA(VLOOKUP(A83,'Données projet'!$A$217:$I$237,4,0)),0,VLOOKUP(A83,'Données projet'!$A$217:$I$237,4,0))</f>
        <v>28</v>
      </c>
      <c r="FN83" s="16">
        <f>IF(ISNA(VLOOKUP(A83,'Données projet'!$A$217:$I$237,5,0)),0%,VLOOKUP(A83,'Données projet'!$A$217:$I$237,5,0)*VLOOKUP('Données projet'!$B$16,Paramètres!$A$1:$I$89,7,0))</f>
        <v>0.43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71.978884780181232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71.978884780181232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6">
        <f t="shared" si="56"/>
        <v>183.33333333333334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6.8</v>
      </c>
      <c r="N84" s="13">
        <f>IF('Données projet'!$A$36&gt;35,N83+M84-V83,IF(A84&lt;'Données projet'!$A$36,$K$205^A84,IF(A84='Données projet'!$A$36,'Données projet'!$B$36,N83+M84-V83)))</f>
        <v>298.8</v>
      </c>
      <c r="O84" s="13">
        <f>N84*VLOOKUP('Données projet'!$B$9,Paramètres!$A$1:$I$89,3,0)*VLOOKUP('Données projet'!$B$9,Paramètres!$A$1:$I$89,5,0)</f>
        <v>302.98320000000007</v>
      </c>
      <c r="P84" s="13">
        <f t="shared" si="87"/>
        <v>71.801496173397709</v>
      </c>
      <c r="Q84" s="20">
        <f t="shared" si="54"/>
        <v>652.75001250200114</v>
      </c>
      <c r="R84" s="59">
        <f t="shared" si="55"/>
        <v>923.87076552550252</v>
      </c>
      <c r="S84" s="59">
        <f ca="1">AVERAGE(OFFSET($R$3,0,0,'Données projet'!$E$9+1,1))-AVERAGE(OFFSET($H$3,0,0,'Données projet'!$E$9+1,1))</f>
        <v>520.95202773768222</v>
      </c>
      <c r="T84" s="59">
        <f t="shared" si="88"/>
        <v>325.72635759450861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88.209278440533126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88.209278440533126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5.4</v>
      </c>
      <c r="AI84" s="13">
        <f>IF('Données projet'!$A$62&gt;35,AI83+AH84-AQ83,IF(A84&lt;'Données projet'!$A$62,$AF$205^A84,IF(A84='Données projet'!$A$62,'Données projet'!$B$62,AI83+AH84-AQ83)))</f>
        <v>244.39999999999998</v>
      </c>
      <c r="AJ84" s="13">
        <f>AI84*VLOOKUP('Données projet'!$B$10,Paramètres!$A$1:$I$89,3,0)*VLOOKUP('Données projet'!$B$10,Paramètres!$A$1:$I$89,5,0)</f>
        <v>232.57103999999998</v>
      </c>
      <c r="AK84" s="13">
        <f t="shared" si="89"/>
        <v>56.838240313256655</v>
      </c>
      <c r="AL84" s="20">
        <f t="shared" si="58"/>
        <v>504.05449654558862</v>
      </c>
      <c r="AM84" s="59">
        <f t="shared" si="59"/>
        <v>775.17524956909006</v>
      </c>
      <c r="AN84" s="59">
        <f ca="1">AVERAGE(OFFSET($AM$3,0,0,'Données projet'!$E$10+1,1))-AVERAGE(OFFSET($H$3,0,0,'Données projet'!$E$10+1,1))</f>
        <v>480.2304577348516</v>
      </c>
      <c r="AO84" s="59">
        <f t="shared" si="90"/>
        <v>488.3750281502389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84.177614642673845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84.177614642673845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266.99999999999983</v>
      </c>
      <c r="BE84" s="13">
        <f>BD84*VLOOKUP('Données projet'!$B$11,Paramètres!$A$1:$I$89,3,0)*VLOOKUP('Données projet'!$B$11,Paramètres!$A$1:$I$89,5,0)</f>
        <v>258.24239999999986</v>
      </c>
      <c r="BF84" s="13">
        <f t="shared" si="91"/>
        <v>62.347580891234152</v>
      </c>
      <c r="BG84" s="20">
        <f t="shared" si="61"/>
        <v>558.3608833855659</v>
      </c>
      <c r="BH84" s="59">
        <f t="shared" si="62"/>
        <v>829.48163640906728</v>
      </c>
      <c r="BI84" s="59">
        <f ca="1">AVERAGE(OFFSET($BH$3,0,0,'Données projet'!$E$11+1,1))-AVERAGE(OFFSET($H$3,0,0,'Données projet'!$E$11+1,1))</f>
        <v>379.62749807313804</v>
      </c>
      <c r="BJ84" s="59">
        <f t="shared" si="92"/>
        <v>365.4172319777357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41.953735033169011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41.953735033169011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367.99999999999972</v>
      </c>
      <c r="BZ84" s="13">
        <f>BY84*VLOOKUP('Données projet'!$B$12,Paramètres!$A$1:$I$89,3,0)*VLOOKUP('Données projet'!$B$12,Paramètres!$A$1:$I$89,5,0)</f>
        <v>292.78079999999977</v>
      </c>
      <c r="CA84" s="13">
        <f t="shared" si="93"/>
        <v>69.660903052386217</v>
      </c>
      <c r="CB84" s="20">
        <f t="shared" si="64"/>
        <v>631.25263281623893</v>
      </c>
      <c r="CC84" s="59">
        <f t="shared" si="65"/>
        <v>902.37338583974042</v>
      </c>
      <c r="CD84" s="59">
        <f ca="1">AVERAGE(OFFSET($CC$3,0,0,'Données projet'!$E$12+1,1))-AVERAGE(OFFSET($H$3,0,0,'Données projet'!$E$12+1,1))</f>
        <v>429.30603040255431</v>
      </c>
      <c r="CE84" s="59">
        <f t="shared" si="94"/>
        <v>412.18613903804726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60.42410970687606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60.42410970687606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6.8</v>
      </c>
      <c r="CT84" s="12">
        <f>IF('Données projet'!$A$140&gt;35,CT83+CS84-DB83,IF(A84&lt;'Données projet'!$A$140,$CQ$205^A84,IF(A84='Données projet'!$A$140,'Données projet'!$B$140,CT83+CS84-DB83)))</f>
        <v>298.8</v>
      </c>
      <c r="CU84" s="17">
        <f>CT84*VLOOKUP('Données projet'!$B$13,Paramètres!$A$1:$I$89,3,0)*VLOOKUP('Données projet'!$B$13,Paramètres!$A$1:$I$89,5,0)</f>
        <v>270.35424</v>
      </c>
      <c r="CV84" s="13">
        <f t="shared" si="95"/>
        <v>64.924442218534367</v>
      </c>
      <c r="CW84" s="20">
        <f t="shared" si="67"/>
        <v>583.94370486394735</v>
      </c>
      <c r="CX84" s="59">
        <f t="shared" si="68"/>
        <v>855.06445788744873</v>
      </c>
      <c r="CY84" s="59">
        <f ca="1">AVERAGE(OFFSET($CX$3,0,0,'Données projet'!$E$13+1,1))-AVERAGE(OFFSET($H$3,0,0,'Données projet'!$E$13+1,1))</f>
        <v>472.96224519385396</v>
      </c>
      <c r="CZ84" s="59">
        <f t="shared" si="96"/>
        <v>297.32483725004136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78.709817685398804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78.709817685398804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349.00000000000017</v>
      </c>
      <c r="DP84" s="17">
        <f>DO84*VLOOKUP('Données projet'!$B$14,Paramètres!$A$1:$I$89,3,0)*VLOOKUP('Données projet'!$B$14,Paramètres!$A$1:$I$89,5,0)</f>
        <v>272.22000000000014</v>
      </c>
      <c r="DQ84" s="13">
        <f t="shared" si="97"/>
        <v>65.320184547527205</v>
      </c>
      <c r="DR84" s="20">
        <f t="shared" si="70"/>
        <v>587.88248808694345</v>
      </c>
      <c r="DS84" s="59">
        <f t="shared" si="71"/>
        <v>859.00324111044483</v>
      </c>
      <c r="DT84" s="59">
        <f ca="1">AVERAGE(OFFSET($DS$3,0,0,'Données projet'!$E$14+1,1))-AVERAGE(OFFSET($H$3,0,0,'Données projet'!$E$14+1,1))</f>
        <v>381.55743422692029</v>
      </c>
      <c r="DU84" s="59">
        <f t="shared" si="98"/>
        <v>360.34132229290537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69.705167709215019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69.705167709215019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9.6</v>
      </c>
      <c r="EJ84" s="12">
        <f>IF('Données projet'!$A$192&gt;35,EJ83+EI84-ER83,IF(A84&lt;'Données projet'!$A$192,$EG$205^A84,IF(A84='Données projet'!$A$192,'Données projet'!$B$192,EJ83+EI84-ER83)))</f>
        <v>399.59999999999991</v>
      </c>
      <c r="EK84" s="17">
        <f>EJ84*VLOOKUP('Données projet'!$B$15,Paramètres!$A$1:$I$89,3,0)*VLOOKUP('Données projet'!$B$15,Paramètres!$A$1:$I$89,5,0)</f>
        <v>342.85679999999996</v>
      </c>
      <c r="EL84" s="13">
        <f t="shared" si="99"/>
        <v>80.089891653777826</v>
      </c>
      <c r="EM84" s="20">
        <f t="shared" si="73"/>
        <v>736.63215463032964</v>
      </c>
      <c r="EN84" s="59">
        <f t="shared" si="74"/>
        <v>1007.752907653831</v>
      </c>
      <c r="EO84" s="59">
        <f ca="1">AVERAGE(OFFSET($EN$3,0,0,'Données projet'!$E$15+1,1))-AVERAGE(OFFSET($H$3,0,0,'Données projet'!$E$15+1,1))</f>
        <v>569.97793593332699</v>
      </c>
      <c r="EP84" s="59">
        <f t="shared" si="100"/>
        <v>331.25104323342907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114.50270466446932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114.50270466446932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8.4</v>
      </c>
      <c r="FE84" s="12">
        <f>IF('Données projet'!$A$218&gt;35,FE83+FD84-FM83,IF(A84&lt;'Données projet'!$A$218,$FB$205^A84,IF(A84='Données projet'!$A$218,'Données projet'!$B$218,FE83+FD84-FM83)))</f>
        <v>331.39999999999986</v>
      </c>
      <c r="FF84" s="17">
        <f>FE84*VLOOKUP('Données projet'!$B$16,Paramètres!$A$1:$I$89,3,0)*VLOOKUP('Données projet'!$B$16,Paramètres!$A$1:$I$89,5,0)</f>
        <v>268.83167999999995</v>
      </c>
      <c r="FG84" s="13">
        <f t="shared" si="101"/>
        <v>64.601259754199901</v>
      </c>
      <c r="FH84" s="20">
        <f t="shared" si="76"/>
        <v>580.72903673856479</v>
      </c>
      <c r="FI84" s="59">
        <f t="shared" si="77"/>
        <v>851.84978976206617</v>
      </c>
      <c r="FJ84" s="59">
        <f ca="1">AVERAGE(OFFSET($FI$3,0,0,'Données projet'!$E$16+1,1))-AVERAGE(OFFSET($H$3,0,0,'Données projet'!$E$16+1,1))</f>
        <v>458.72067631594132</v>
      </c>
      <c r="FK84" s="59">
        <f t="shared" si="102"/>
        <v>264.165337354597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70.567422752426552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70.567422752426552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6">
        <f t="shared" si="56"/>
        <v>183.33333333333334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6.8</v>
      </c>
      <c r="N85" s="13">
        <f>IF('Données projet'!$A$36&gt;35,N84+M85-V84,IF(A85&lt;'Données projet'!$A$36,$K$205^A85,IF(A85='Données projet'!$A$36,'Données projet'!$B$36,N84+M85-V84)))</f>
        <v>305.60000000000002</v>
      </c>
      <c r="O85" s="13">
        <f>N85*VLOOKUP('Données projet'!$B$9,Paramètres!$A$1:$I$89,3,0)*VLOOKUP('Données projet'!$B$9,Paramètres!$A$1:$I$89,5,0)</f>
        <v>309.87840000000006</v>
      </c>
      <c r="P85" s="13">
        <f t="shared" si="87"/>
        <v>73.243434672131556</v>
      </c>
      <c r="Q85" s="20">
        <f t="shared" si="54"/>
        <v>667.27052872062916</v>
      </c>
      <c r="R85" s="59">
        <f t="shared" si="55"/>
        <v>938.77662035261619</v>
      </c>
      <c r="S85" s="59">
        <f ca="1">AVERAGE(OFFSET($R$3,0,0,'Données projet'!$E$9+1,1))-AVERAGE(OFFSET($H$3,0,0,'Données projet'!$E$9+1,1))</f>
        <v>520.95202773768222</v>
      </c>
      <c r="T85" s="59">
        <f t="shared" si="88"/>
        <v>325.72635759450861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86.479548292661576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86.479548292661576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5.4</v>
      </c>
      <c r="AI85" s="13">
        <f>IF('Données projet'!$A$62&gt;35,AI84+AH85-AQ84,IF(A85&lt;'Données projet'!$A$62,$AF$205^A85,IF(A85='Données projet'!$A$62,'Données projet'!$B$62,AI84+AH85-AQ84)))</f>
        <v>249.79999999999998</v>
      </c>
      <c r="AJ85" s="13">
        <f>AI85*VLOOKUP('Données projet'!$B$10,Paramètres!$A$1:$I$89,3,0)*VLOOKUP('Données projet'!$B$10,Paramètres!$A$1:$I$89,5,0)</f>
        <v>237.70967999999999</v>
      </c>
      <c r="AK85" s="13">
        <f t="shared" si="89"/>
        <v>57.946482312606733</v>
      </c>
      <c r="AL85" s="20">
        <f t="shared" si="58"/>
        <v>514.93448269445673</v>
      </c>
      <c r="AM85" s="59">
        <f t="shared" si="59"/>
        <v>786.44057432644377</v>
      </c>
      <c r="AN85" s="59">
        <f ca="1">AVERAGE(OFFSET($AM$3,0,0,'Données projet'!$E$10+1,1))-AVERAGE(OFFSET($H$3,0,0,'Données projet'!$E$10+1,1))</f>
        <v>480.2304577348516</v>
      </c>
      <c r="AO85" s="59">
        <f t="shared" si="90"/>
        <v>488.3750281502389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82.526942962806217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82.526942962806217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266.99999999999983</v>
      </c>
      <c r="BE85" s="13">
        <f>BD85*VLOOKUP('Données projet'!$B$11,Paramètres!$A$1:$I$89,3,0)*VLOOKUP('Données projet'!$B$11,Paramètres!$A$1:$I$89,5,0)</f>
        <v>258.24239999999986</v>
      </c>
      <c r="BF85" s="13">
        <f t="shared" si="91"/>
        <v>62.347580891234152</v>
      </c>
      <c r="BG85" s="20">
        <f t="shared" si="61"/>
        <v>558.3608833855659</v>
      </c>
      <c r="BH85" s="59">
        <f t="shared" si="62"/>
        <v>829.86697501755293</v>
      </c>
      <c r="BI85" s="59">
        <f ca="1">AVERAGE(OFFSET($BH$3,0,0,'Données projet'!$E$11+1,1))-AVERAGE(OFFSET($H$3,0,0,'Données projet'!$E$11+1,1))</f>
        <v>379.62749807313804</v>
      </c>
      <c r="BJ85" s="59">
        <f t="shared" si="92"/>
        <v>365.4172319777357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41.131047878420205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41.131047878420205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367.99999999999972</v>
      </c>
      <c r="BZ85" s="13">
        <f>BY85*VLOOKUP('Données projet'!$B$12,Paramètres!$A$1:$I$89,3,0)*VLOOKUP('Données projet'!$B$12,Paramètres!$A$1:$I$89,5,0)</f>
        <v>292.78079999999977</v>
      </c>
      <c r="CA85" s="13">
        <f t="shared" si="93"/>
        <v>69.660903052386217</v>
      </c>
      <c r="CB85" s="20">
        <f t="shared" si="64"/>
        <v>631.25263281623893</v>
      </c>
      <c r="CC85" s="59">
        <f t="shared" si="65"/>
        <v>902.75872444822596</v>
      </c>
      <c r="CD85" s="59">
        <f ca="1">AVERAGE(OFFSET($CC$3,0,0,'Données projet'!$E$12+1,1))-AVERAGE(OFFSET($H$3,0,0,'Données projet'!$E$12+1,1))</f>
        <v>429.30603040255431</v>
      </c>
      <c r="CE85" s="59">
        <f t="shared" si="94"/>
        <v>412.18613903804726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59.239229770592004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59.239229770592004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6.8</v>
      </c>
      <c r="CT85" s="12">
        <f>IF('Données projet'!$A$140&gt;35,CT84+CS85-DB84,IF(A85&lt;'Données projet'!$A$140,$CQ$205^A85,IF(A85='Données projet'!$A$140,'Données projet'!$B$140,CT84+CS85-DB84)))</f>
        <v>305.60000000000002</v>
      </c>
      <c r="CU85" s="17">
        <f>CT85*VLOOKUP('Données projet'!$B$13,Paramètres!$A$1:$I$89,3,0)*VLOOKUP('Données projet'!$B$13,Paramètres!$A$1:$I$89,5,0)</f>
        <v>276.50687999999997</v>
      </c>
      <c r="CV85" s="13">
        <f t="shared" si="95"/>
        <v>66.228273722513677</v>
      </c>
      <c r="CW85" s="20">
        <f t="shared" si="67"/>
        <v>596.93039273337797</v>
      </c>
      <c r="CX85" s="59">
        <f t="shared" si="68"/>
        <v>868.436484365365</v>
      </c>
      <c r="CY85" s="59">
        <f ca="1">AVERAGE(OFFSET($CX$3,0,0,'Données projet'!$E$13+1,1))-AVERAGE(OFFSET($H$3,0,0,'Données projet'!$E$13+1,1))</f>
        <v>472.96224519385396</v>
      </c>
      <c r="CZ85" s="59">
        <f t="shared" si="96"/>
        <v>297.32483725004136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77.166366168836504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77.166366168836504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349.00000000000017</v>
      </c>
      <c r="DP85" s="17">
        <f>DO85*VLOOKUP('Données projet'!$B$14,Paramètres!$A$1:$I$89,3,0)*VLOOKUP('Données projet'!$B$14,Paramètres!$A$1:$I$89,5,0)</f>
        <v>272.22000000000014</v>
      </c>
      <c r="DQ85" s="13">
        <f t="shared" si="97"/>
        <v>65.320184547527205</v>
      </c>
      <c r="DR85" s="20">
        <f t="shared" si="70"/>
        <v>587.88248808694345</v>
      </c>
      <c r="DS85" s="59">
        <f t="shared" si="71"/>
        <v>859.38857971893049</v>
      </c>
      <c r="DT85" s="59">
        <f ca="1">AVERAGE(OFFSET($DS$3,0,0,'Données projet'!$E$14+1,1))-AVERAGE(OFFSET($H$3,0,0,'Données projet'!$E$14+1,1))</f>
        <v>381.55743422692029</v>
      </c>
      <c r="DU85" s="59">
        <f t="shared" si="98"/>
        <v>360.34132229290537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68.338291886391517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68.338291886391517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9.6</v>
      </c>
      <c r="EJ85" s="12">
        <f>IF('Données projet'!$A$192&gt;35,EJ84+EI85-ER84,IF(A85&lt;'Données projet'!$A$192,$EG$205^A85,IF(A85='Données projet'!$A$192,'Données projet'!$B$192,EJ84+EI85-ER84)))</f>
        <v>409.19999999999993</v>
      </c>
      <c r="EK85" s="17">
        <f>EJ85*VLOOKUP('Données projet'!$B$15,Paramètres!$A$1:$I$89,3,0)*VLOOKUP('Données projet'!$B$15,Paramètres!$A$1:$I$89,5,0)</f>
        <v>351.09359999999998</v>
      </c>
      <c r="EL85" s="13">
        <f t="shared" si="99"/>
        <v>81.787653933539033</v>
      </c>
      <c r="EM85" s="20">
        <f t="shared" si="73"/>
        <v>753.93485060091371</v>
      </c>
      <c r="EN85" s="59">
        <f t="shared" si="74"/>
        <v>1025.4409422329009</v>
      </c>
      <c r="EO85" s="59">
        <f ca="1">AVERAGE(OFFSET($EN$3,0,0,'Données projet'!$E$15+1,1))-AVERAGE(OFFSET($H$3,0,0,'Données projet'!$E$15+1,1))</f>
        <v>569.97793593332699</v>
      </c>
      <c r="EP85" s="59">
        <f t="shared" si="100"/>
        <v>331.25104323342907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112.25737646575281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112.25737646575281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8.4</v>
      </c>
      <c r="FE85" s="12">
        <f>IF('Données projet'!$A$218&gt;35,FE84+FD85-FM84,IF(A85&lt;'Données projet'!$A$218,$FB$205^A85,IF(A85='Données projet'!$A$218,'Données projet'!$B$218,FE84+FD85-FM84)))</f>
        <v>339.79999999999984</v>
      </c>
      <c r="FF85" s="17">
        <f>FE85*VLOOKUP('Données projet'!$B$16,Paramètres!$A$1:$I$89,3,0)*VLOOKUP('Données projet'!$B$16,Paramètres!$A$1:$I$89,5,0)</f>
        <v>275.64575999999988</v>
      </c>
      <c r="FG85" s="13">
        <f t="shared" si="101"/>
        <v>66.045995125529359</v>
      </c>
      <c r="FH85" s="20">
        <f t="shared" si="76"/>
        <v>595.11314017696338</v>
      </c>
      <c r="FI85" s="59">
        <f t="shared" si="77"/>
        <v>866.61923180895042</v>
      </c>
      <c r="FJ85" s="59">
        <f ca="1">AVERAGE(OFFSET($FI$3,0,0,'Données projet'!$E$16+1,1))-AVERAGE(OFFSET($H$3,0,0,'Données projet'!$E$16+1,1))</f>
        <v>458.72067631594132</v>
      </c>
      <c r="FK85" s="59">
        <f t="shared" si="102"/>
        <v>264.165337354597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69.183638634129309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69.183638634129309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6">
        <f t="shared" si="56"/>
        <v>183.33333333333334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6.8</v>
      </c>
      <c r="N86" s="13">
        <f>IF('Données projet'!$A$36&gt;35,N85+M86-V85,IF(A86&lt;'Données projet'!$A$36,$K$205^A86,IF(A86='Données projet'!$A$36,'Données projet'!$B$36,N85+M86-V85)))</f>
        <v>312.40000000000003</v>
      </c>
      <c r="O86" s="13">
        <f>N86*VLOOKUP('Données projet'!$B$9,Paramètres!$A$1:$I$89,3,0)*VLOOKUP('Données projet'!$B$9,Paramètres!$A$1:$I$89,5,0)</f>
        <v>316.77360000000004</v>
      </c>
      <c r="P86" s="13">
        <f t="shared" si="87"/>
        <v>74.681642981668006</v>
      </c>
      <c r="Q86" s="20">
        <f t="shared" si="54"/>
        <v>681.78454819307183</v>
      </c>
      <c r="R86" s="59">
        <f t="shared" si="55"/>
        <v>953.66929367017531</v>
      </c>
      <c r="S86" s="59">
        <f ca="1">AVERAGE(OFFSET($R$3,0,0,'Données projet'!$E$9+1,1))-AVERAGE(OFFSET($H$3,0,0,'Données projet'!$E$9+1,1))</f>
        <v>520.95202773768222</v>
      </c>
      <c r="T86" s="59">
        <f t="shared" si="88"/>
        <v>325.72635759450861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84.783737097958578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84.783737097958578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5.4</v>
      </c>
      <c r="AI86" s="13">
        <f>IF('Données projet'!$A$62&gt;35,AI85+AH86-AQ85,IF(A86&lt;'Données projet'!$A$62,$AF$205^A86,IF(A86='Données projet'!$A$62,'Données projet'!$B$62,AI85+AH86-AQ85)))</f>
        <v>255.2</v>
      </c>
      <c r="AJ86" s="13">
        <f>AI86*VLOOKUP('Données projet'!$B$10,Paramètres!$A$1:$I$89,3,0)*VLOOKUP('Données projet'!$B$10,Paramètres!$A$1:$I$89,5,0)</f>
        <v>242.84832</v>
      </c>
      <c r="AK86" s="13">
        <f t="shared" si="89"/>
        <v>59.051938970892948</v>
      </c>
      <c r="AL86" s="20">
        <f t="shared" si="58"/>
        <v>525.80961770763849</v>
      </c>
      <c r="AM86" s="59">
        <f t="shared" si="59"/>
        <v>797.69436318474197</v>
      </c>
      <c r="AN86" s="59">
        <f ca="1">AVERAGE(OFFSET($AM$3,0,0,'Données projet'!$E$10+1,1))-AVERAGE(OFFSET($H$3,0,0,'Données projet'!$E$10+1,1))</f>
        <v>480.2304577348516</v>
      </c>
      <c r="AO86" s="59">
        <f t="shared" si="90"/>
        <v>488.3750281502389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80.908639947770482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80.908639947770482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266.99999999999983</v>
      </c>
      <c r="BE86" s="13">
        <f>BD86*VLOOKUP('Données projet'!$B$11,Paramètres!$A$1:$I$89,3,0)*VLOOKUP('Données projet'!$B$11,Paramètres!$A$1:$I$89,5,0)</f>
        <v>258.24239999999986</v>
      </c>
      <c r="BF86" s="13">
        <f t="shared" si="91"/>
        <v>62.347580891234152</v>
      </c>
      <c r="BG86" s="20">
        <f t="shared" si="61"/>
        <v>558.3608833855659</v>
      </c>
      <c r="BH86" s="59">
        <f t="shared" si="62"/>
        <v>830.24562886266938</v>
      </c>
      <c r="BI86" s="59">
        <f ca="1">AVERAGE(OFFSET($BH$3,0,0,'Données projet'!$E$11+1,1))-AVERAGE(OFFSET($H$3,0,0,'Données projet'!$E$11+1,1))</f>
        <v>379.62749807313804</v>
      </c>
      <c r="BJ86" s="59">
        <f t="shared" si="92"/>
        <v>365.4172319777357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40.32449311698641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40.32449311698641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367.99999999999972</v>
      </c>
      <c r="BZ86" s="13">
        <f>BY86*VLOOKUP('Données projet'!$B$12,Paramètres!$A$1:$I$89,3,0)*VLOOKUP('Données projet'!$B$12,Paramètres!$A$1:$I$89,5,0)</f>
        <v>292.78079999999977</v>
      </c>
      <c r="CA86" s="13">
        <f t="shared" si="93"/>
        <v>69.660903052386217</v>
      </c>
      <c r="CB86" s="20">
        <f t="shared" si="64"/>
        <v>631.25263281623893</v>
      </c>
      <c r="CC86" s="59">
        <f t="shared" si="65"/>
        <v>903.13737829334241</v>
      </c>
      <c r="CD86" s="59">
        <f ca="1">AVERAGE(OFFSET($CC$3,0,0,'Données projet'!$E$12+1,1))-AVERAGE(OFFSET($H$3,0,0,'Données projet'!$E$12+1,1))</f>
        <v>429.30603040255431</v>
      </c>
      <c r="CE86" s="59">
        <f t="shared" si="94"/>
        <v>412.18613903804726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58.077584607153078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58.077584607153078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6.8</v>
      </c>
      <c r="CT86" s="12">
        <f>IF('Données projet'!$A$140&gt;35,CT85+CS86-DB85,IF(A86&lt;'Données projet'!$A$140,$CQ$205^A86,IF(A86='Données projet'!$A$140,'Données projet'!$B$140,CT85+CS86-DB85)))</f>
        <v>312.40000000000003</v>
      </c>
      <c r="CU86" s="17">
        <f>CT86*VLOOKUP('Données projet'!$B$13,Paramètres!$A$1:$I$89,3,0)*VLOOKUP('Données projet'!$B$13,Paramètres!$A$1:$I$89,5,0)</f>
        <v>282.65952000000004</v>
      </c>
      <c r="CV86" s="13">
        <f t="shared" si="95"/>
        <v>67.528732309967324</v>
      </c>
      <c r="CW86" s="20">
        <f t="shared" si="67"/>
        <v>609.91120610652649</v>
      </c>
      <c r="CX86" s="59">
        <f t="shared" si="68"/>
        <v>881.79595158362997</v>
      </c>
      <c r="CY86" s="59">
        <f ca="1">AVERAGE(OFFSET($CX$3,0,0,'Données projet'!$E$13+1,1))-AVERAGE(OFFSET($H$3,0,0,'Données projet'!$E$13+1,1))</f>
        <v>472.96224519385396</v>
      </c>
      <c r="CZ86" s="59">
        <f t="shared" si="96"/>
        <v>297.32483725004136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75.65318079510152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75.65318079510152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349.00000000000017</v>
      </c>
      <c r="DP86" s="17">
        <f>DO86*VLOOKUP('Données projet'!$B$14,Paramètres!$A$1:$I$89,3,0)*VLOOKUP('Données projet'!$B$14,Paramètres!$A$1:$I$89,5,0)</f>
        <v>272.22000000000014</v>
      </c>
      <c r="DQ86" s="13">
        <f t="shared" si="97"/>
        <v>65.320184547527205</v>
      </c>
      <c r="DR86" s="20">
        <f t="shared" si="70"/>
        <v>587.88248808694345</v>
      </c>
      <c r="DS86" s="59">
        <f t="shared" si="71"/>
        <v>859.76723356404693</v>
      </c>
      <c r="DT86" s="59">
        <f ca="1">AVERAGE(OFFSET($DS$3,0,0,'Données projet'!$E$14+1,1))-AVERAGE(OFFSET($H$3,0,0,'Données projet'!$E$14+1,1))</f>
        <v>381.55743422692029</v>
      </c>
      <c r="DU86" s="59">
        <f t="shared" si="98"/>
        <v>360.34132229290537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66.998219664741654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66.998219664741654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9.6</v>
      </c>
      <c r="EJ86" s="12">
        <f>IF('Données projet'!$A$192&gt;35,EJ85+EI86-ER85,IF(A86&lt;'Données projet'!$A$192,$EG$205^A86,IF(A86='Données projet'!$A$192,'Données projet'!$B$192,EJ85+EI86-ER85)))</f>
        <v>418.79999999999995</v>
      </c>
      <c r="EK86" s="17">
        <f>EJ86*VLOOKUP('Données projet'!$B$15,Paramètres!$A$1:$I$89,3,0)*VLOOKUP('Données projet'!$B$15,Paramètres!$A$1:$I$89,5,0)</f>
        <v>359.3304</v>
      </c>
      <c r="EL86" s="13">
        <f t="shared" si="99"/>
        <v>83.48078585362731</v>
      </c>
      <c r="EM86" s="20">
        <f t="shared" si="73"/>
        <v>771.22948202840087</v>
      </c>
      <c r="EN86" s="59">
        <f t="shared" si="74"/>
        <v>1043.1142275055045</v>
      </c>
      <c r="EO86" s="59">
        <f ca="1">AVERAGE(OFFSET($EN$3,0,0,'Données projet'!$E$15+1,1))-AVERAGE(OFFSET($H$3,0,0,'Données projet'!$E$15+1,1))</f>
        <v>569.97793593332699</v>
      </c>
      <c r="EP86" s="59">
        <f t="shared" si="100"/>
        <v>331.25104323342907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110.05607778349817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110.05607778349817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8.4</v>
      </c>
      <c r="FE86" s="12">
        <f>IF('Données projet'!$A$218&gt;35,FE85+FD86-FM85,IF(A86&lt;'Données projet'!$A$218,$FB$205^A86,IF(A86='Données projet'!$A$218,'Données projet'!$B$218,FE85+FD86-FM85)))</f>
        <v>348.19999999999982</v>
      </c>
      <c r="FF86" s="17">
        <f>FE86*VLOOKUP('Données projet'!$B$16,Paramètres!$A$1:$I$89,3,0)*VLOOKUP('Données projet'!$B$16,Paramètres!$A$1:$I$89,5,0)</f>
        <v>282.45983999999987</v>
      </c>
      <c r="FG86" s="13">
        <f t="shared" si="101"/>
        <v>67.486578860900877</v>
      </c>
      <c r="FH86" s="20">
        <f t="shared" si="76"/>
        <v>609.49001284940209</v>
      </c>
      <c r="FI86" s="59">
        <f t="shared" si="77"/>
        <v>881.37475832650557</v>
      </c>
      <c r="FJ86" s="59">
        <f ca="1">AVERAGE(OFFSET($FI$3,0,0,'Données projet'!$E$16+1,1))-AVERAGE(OFFSET($H$3,0,0,'Données projet'!$E$16+1,1))</f>
        <v>458.72067631594132</v>
      </c>
      <c r="FK86" s="59">
        <f t="shared" si="102"/>
        <v>264.165337354597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67.826989678366914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67.826989678366914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6">
        <f t="shared" si="56"/>
        <v>183.33333333333334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6.8</v>
      </c>
      <c r="N87" s="13">
        <f>IF('Données projet'!$A$36&gt;35,N86+M87-V86,IF(A87&lt;'Données projet'!$A$36,$K$205^A87,IF(A87='Données projet'!$A$36,'Données projet'!$B$36,N86+M87-V86)))</f>
        <v>319.20000000000005</v>
      </c>
      <c r="O87" s="13">
        <f>N87*VLOOKUP('Données projet'!$B$9,Paramètres!$A$1:$I$89,3,0)*VLOOKUP('Données projet'!$B$9,Paramètres!$A$1:$I$89,5,0)</f>
        <v>323.66880000000009</v>
      </c>
      <c r="P87" s="13">
        <f t="shared" si="87"/>
        <v>76.11621164769852</v>
      </c>
      <c r="Q87" s="20">
        <f t="shared" si="54"/>
        <v>696.29222861974176</v>
      </c>
      <c r="R87" s="59">
        <f t="shared" si="55"/>
        <v>968.54905914429207</v>
      </c>
      <c r="S87" s="59">
        <f ca="1">AVERAGE(OFFSET($R$3,0,0,'Données projet'!$E$9+1,1))-AVERAGE(OFFSET($H$3,0,0,'Données projet'!$E$9+1,1))</f>
        <v>520.95202773768222</v>
      </c>
      <c r="T87" s="59">
        <f t="shared" si="88"/>
        <v>325.72635759450861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83.121179726441014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83.121179726441014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5.4</v>
      </c>
      <c r="AI87" s="13">
        <f>IF('Données projet'!$A$62&gt;35,AI86+AH87-AQ86,IF(A87&lt;'Données projet'!$A$62,$AF$205^A87,IF(A87='Données projet'!$A$62,'Données projet'!$B$62,AI86+AH87-AQ86)))</f>
        <v>260.59999999999997</v>
      </c>
      <c r="AJ87" s="13">
        <f>AI87*VLOOKUP('Données projet'!$B$10,Paramètres!$A$1:$I$89,3,0)*VLOOKUP('Données projet'!$B$10,Paramètres!$A$1:$I$89,5,0)</f>
        <v>247.98695999999998</v>
      </c>
      <c r="AK87" s="13">
        <f t="shared" si="89"/>
        <v>60.154676014844824</v>
      </c>
      <c r="AL87" s="20">
        <f t="shared" si="58"/>
        <v>536.68001605918801</v>
      </c>
      <c r="AM87" s="59">
        <f t="shared" si="59"/>
        <v>808.93684658373832</v>
      </c>
      <c r="AN87" s="59">
        <f ca="1">AVERAGE(OFFSET($AM$3,0,0,'Données projet'!$E$10+1,1))-AVERAGE(OFFSET($H$3,0,0,'Données projet'!$E$10+1,1))</f>
        <v>480.2304577348516</v>
      </c>
      <c r="AO87" s="59">
        <f t="shared" si="90"/>
        <v>488.3750281502389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79.32207086779222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79.32207086779222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266.99999999999983</v>
      </c>
      <c r="BE87" s="13">
        <f>BD87*VLOOKUP('Données projet'!$B$11,Paramètres!$A$1:$I$89,3,0)*VLOOKUP('Données projet'!$B$11,Paramètres!$A$1:$I$89,5,0)</f>
        <v>258.24239999999986</v>
      </c>
      <c r="BF87" s="13">
        <f t="shared" si="91"/>
        <v>62.347580891234152</v>
      </c>
      <c r="BG87" s="20">
        <f t="shared" si="61"/>
        <v>558.3608833855659</v>
      </c>
      <c r="BH87" s="59">
        <f t="shared" si="62"/>
        <v>830.61771391011621</v>
      </c>
      <c r="BI87" s="59">
        <f ca="1">AVERAGE(OFFSET($BH$3,0,0,'Données projet'!$E$11+1,1))-AVERAGE(OFFSET($H$3,0,0,'Données projet'!$E$11+1,1))</f>
        <v>379.62749807313804</v>
      </c>
      <c r="BJ87" s="59">
        <f t="shared" si="92"/>
        <v>365.4172319777357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39.5337544024745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39.5337544024745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367.99999999999972</v>
      </c>
      <c r="BZ87" s="13">
        <f>BY87*VLOOKUP('Données projet'!$B$12,Paramètres!$A$1:$I$89,3,0)*VLOOKUP('Données projet'!$B$12,Paramètres!$A$1:$I$89,5,0)</f>
        <v>292.78079999999977</v>
      </c>
      <c r="CA87" s="13">
        <f t="shared" si="93"/>
        <v>69.660903052386217</v>
      </c>
      <c r="CB87" s="20">
        <f t="shared" si="64"/>
        <v>631.25263281623893</v>
      </c>
      <c r="CC87" s="59">
        <f t="shared" si="65"/>
        <v>903.50946334078924</v>
      </c>
      <c r="CD87" s="59">
        <f ca="1">AVERAGE(OFFSET($CC$3,0,0,'Données projet'!$E$12+1,1))-AVERAGE(OFFSET($H$3,0,0,'Données projet'!$E$12+1,1))</f>
        <v>429.30603040255431</v>
      </c>
      <c r="CE87" s="59">
        <f t="shared" si="94"/>
        <v>412.18613903804726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56.938718596835606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56.938718596835606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6.8</v>
      </c>
      <c r="CT87" s="12">
        <f>IF('Données projet'!$A$140&gt;35,CT86+CS87-DB86,IF(A87&lt;'Données projet'!$A$140,$CQ$205^A87,IF(A87='Données projet'!$A$140,'Données projet'!$B$140,CT86+CS87-DB86)))</f>
        <v>319.20000000000005</v>
      </c>
      <c r="CU87" s="17">
        <f>CT87*VLOOKUP('Données projet'!$B$13,Paramètres!$A$1:$I$89,3,0)*VLOOKUP('Données projet'!$B$13,Paramètres!$A$1:$I$89,5,0)</f>
        <v>288.81216000000006</v>
      </c>
      <c r="CV87" s="13">
        <f t="shared" si="95"/>
        <v>68.825899854238159</v>
      </c>
      <c r="CW87" s="20">
        <f t="shared" si="67"/>
        <v>622.88628757946492</v>
      </c>
      <c r="CX87" s="59">
        <f t="shared" si="68"/>
        <v>895.14311810401523</v>
      </c>
      <c r="CY87" s="59">
        <f ca="1">AVERAGE(OFFSET($CX$3,0,0,'Données projet'!$E$13+1,1))-AVERAGE(OFFSET($H$3,0,0,'Données projet'!$E$13+1,1))</f>
        <v>472.96224519385396</v>
      </c>
      <c r="CZ87" s="59">
        <f t="shared" si="96"/>
        <v>297.32483725004136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74.169668063593534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74.169668063593534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349.00000000000017</v>
      </c>
      <c r="DP87" s="17">
        <f>DO87*VLOOKUP('Données projet'!$B$14,Paramètres!$A$1:$I$89,3,0)*VLOOKUP('Données projet'!$B$14,Paramètres!$A$1:$I$89,5,0)</f>
        <v>272.22000000000014</v>
      </c>
      <c r="DQ87" s="13">
        <f t="shared" si="97"/>
        <v>65.320184547527205</v>
      </c>
      <c r="DR87" s="20">
        <f t="shared" si="70"/>
        <v>587.88248808694345</v>
      </c>
      <c r="DS87" s="59">
        <f t="shared" si="71"/>
        <v>860.13931861149376</v>
      </c>
      <c r="DT87" s="59">
        <f ca="1">AVERAGE(OFFSET($DS$3,0,0,'Données projet'!$E$14+1,1))-AVERAGE(OFFSET($H$3,0,0,'Données projet'!$E$14+1,1))</f>
        <v>381.55743422692029</v>
      </c>
      <c r="DU87" s="59">
        <f t="shared" si="98"/>
        <v>360.34132229290537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65.684425441994989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65.684425441994989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9.6</v>
      </c>
      <c r="EJ87" s="12">
        <f>IF('Données projet'!$A$192&gt;35,EJ86+EI87-ER86,IF(A87&lt;'Données projet'!$A$192,$EG$205^A87,IF(A87='Données projet'!$A$192,'Données projet'!$B$192,EJ86+EI87-ER86)))</f>
        <v>428.4</v>
      </c>
      <c r="EK87" s="17">
        <f>EJ87*VLOOKUP('Données projet'!$B$15,Paramètres!$A$1:$I$89,3,0)*VLOOKUP('Données projet'!$B$15,Paramètres!$A$1:$I$89,5,0)</f>
        <v>367.56720000000001</v>
      </c>
      <c r="EL87" s="13">
        <f t="shared" si="99"/>
        <v>85.169405771799362</v>
      </c>
      <c r="EM87" s="20">
        <f t="shared" si="73"/>
        <v>788.5162550525506</v>
      </c>
      <c r="EN87" s="59">
        <f t="shared" si="74"/>
        <v>1060.773085577101</v>
      </c>
      <c r="EO87" s="59">
        <f ca="1">AVERAGE(OFFSET($EN$3,0,0,'Données projet'!$E$15+1,1))-AVERAGE(OFFSET($H$3,0,0,'Données projet'!$E$15+1,1))</f>
        <v>569.97793593332699</v>
      </c>
      <c r="EP87" s="59">
        <f t="shared" si="100"/>
        <v>331.25104323342907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107.89794522574292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107.89794522574292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8.4</v>
      </c>
      <c r="FE87" s="12">
        <f>IF('Données projet'!$A$218&gt;35,FE86+FD87-FM86,IF(A87&lt;'Données projet'!$A$218,$FB$205^A87,IF(A87='Données projet'!$A$218,'Données projet'!$B$218,FE86+FD87-FM86)))</f>
        <v>356.5999999999998</v>
      </c>
      <c r="FF87" s="17">
        <f>FE87*VLOOKUP('Données projet'!$B$16,Paramètres!$A$1:$I$89,3,0)*VLOOKUP('Données projet'!$B$16,Paramètres!$A$1:$I$89,5,0)</f>
        <v>289.27391999999986</v>
      </c>
      <c r="FG87" s="13">
        <f t="shared" si="101"/>
        <v>68.923122637686873</v>
      </c>
      <c r="FH87" s="20">
        <f t="shared" si="76"/>
        <v>623.85984926063782</v>
      </c>
      <c r="FI87" s="59">
        <f t="shared" si="77"/>
        <v>896.11667978518813</v>
      </c>
      <c r="FJ87" s="59">
        <f ca="1">AVERAGE(OFFSET($FI$3,0,0,'Données projet'!$E$16+1,1))-AVERAGE(OFFSET($H$3,0,0,'Données projet'!$E$16+1,1))</f>
        <v>458.72067631594132</v>
      </c>
      <c r="FK87" s="59">
        <f t="shared" si="102"/>
        <v>264.165337354597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66.496943781152851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66.496943781152851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6">
        <f t="shared" si="56"/>
        <v>183.33333333333334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326</v>
      </c>
      <c r="L88" s="12">
        <f>VLOOKUP(A88,'Données projet'!$A$35:$I$55,9,0)</f>
        <v>6.8</v>
      </c>
      <c r="M88" s="12">
        <f t="array" ref="M88">INDEX(L:L,MIN(IF(ISNUMBER(L88:L284),ROW(L88:L284),"")))</f>
        <v>6.8</v>
      </c>
      <c r="N88" s="13">
        <f>IF('Données projet'!$A$36&gt;35,N87+M88-V87,IF(A88&lt;'Données projet'!$A$36,$K$205^A88,IF(A88='Données projet'!$A$36,'Données projet'!$B$36,N87+M88-V87)))</f>
        <v>326.00000000000006</v>
      </c>
      <c r="O88" s="13">
        <f>N88*VLOOKUP('Données projet'!$B$9,Paramètres!$A$1:$I$89,3,0)*VLOOKUP('Données projet'!$B$9,Paramètres!$A$1:$I$89,5,0)</f>
        <v>330.56400000000008</v>
      </c>
      <c r="P88" s="13">
        <f t="shared" si="87"/>
        <v>77.547227137682853</v>
      </c>
      <c r="Q88" s="20">
        <f t="shared" si="54"/>
        <v>710.79372059813113</v>
      </c>
      <c r="R88" s="59">
        <f t="shared" si="55"/>
        <v>983.4161813264127</v>
      </c>
      <c r="S88" s="59">
        <f ca="1">AVERAGE(OFFSET($R$3,0,0,'Données projet'!$E$9+1,1))-AVERAGE(OFFSET($H$3,0,0,'Données projet'!$E$9+1,1))</f>
        <v>520.95202773768222</v>
      </c>
      <c r="T88" s="59">
        <f t="shared" si="88"/>
        <v>325.72635759450861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28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94.987425547669829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94.987425547669829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266</v>
      </c>
      <c r="AG88" s="12">
        <f>VLOOKUP(A88,'Données projet'!$A$61:$I$81,9,0)</f>
        <v>5.4</v>
      </c>
      <c r="AH88" s="12">
        <f t="array" ref="AH88">INDEX(AG:AG,MIN(IF(ISNUMBER(AG88:AG284),ROW(AG88:AG284),"")))</f>
        <v>5.4</v>
      </c>
      <c r="AI88" s="13">
        <f>IF('Données projet'!$A$62&gt;35,AI87+AH88-AQ87,IF(A88&lt;'Données projet'!$A$62,$AF$205^A88,IF(A88='Données projet'!$A$62,'Données projet'!$B$62,AI87+AH88-AQ87)))</f>
        <v>265.99999999999994</v>
      </c>
      <c r="AJ88" s="13">
        <f>AI88*VLOOKUP('Données projet'!$B$10,Paramètres!$A$1:$I$89,3,0)*VLOOKUP('Données projet'!$B$10,Paramètres!$A$1:$I$89,5,0)</f>
        <v>253.12559999999996</v>
      </c>
      <c r="AK88" s="13">
        <f t="shared" si="89"/>
        <v>61.254756291614335</v>
      </c>
      <c r="AL88" s="20">
        <f t="shared" si="58"/>
        <v>547.54578720789482</v>
      </c>
      <c r="AM88" s="59">
        <f t="shared" si="59"/>
        <v>820.16824793617639</v>
      </c>
      <c r="AN88" s="59">
        <f ca="1">AVERAGE(OFFSET($AM$3,0,0,'Données projet'!$E$10+1,1))-AVERAGE(OFFSET($H$3,0,0,'Données projet'!$E$10+1,1))</f>
        <v>480.2304577348516</v>
      </c>
      <c r="AO88" s="59">
        <f t="shared" si="90"/>
        <v>488.3750281502389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25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89.075243781268966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89.075243781268966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266.99999999999983</v>
      </c>
      <c r="BE88" s="13">
        <f>BD88*VLOOKUP('Données projet'!$B$11,Paramètres!$A$1:$I$89,3,0)*VLOOKUP('Données projet'!$B$11,Paramètres!$A$1:$I$89,5,0)</f>
        <v>258.24239999999986</v>
      </c>
      <c r="BF88" s="13">
        <f t="shared" si="91"/>
        <v>62.347580891234152</v>
      </c>
      <c r="BG88" s="20">
        <f t="shared" si="61"/>
        <v>558.3608833855659</v>
      </c>
      <c r="BH88" s="59">
        <f t="shared" si="62"/>
        <v>830.98334411384735</v>
      </c>
      <c r="BI88" s="59">
        <f ca="1">AVERAGE(OFFSET($BH$3,0,0,'Données projet'!$E$11+1,1))-AVERAGE(OFFSET($H$3,0,0,'Données projet'!$E$11+1,1))</f>
        <v>379.62749807313804</v>
      </c>
      <c r="BJ88" s="59">
        <f t="shared" si="92"/>
        <v>365.4172319777357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38.758521591851178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38.758521591851178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367.99999999999972</v>
      </c>
      <c r="BZ88" s="13">
        <f>BY88*VLOOKUP('Données projet'!$B$12,Paramètres!$A$1:$I$89,3,0)*VLOOKUP('Données projet'!$B$12,Paramètres!$A$1:$I$89,5,0)</f>
        <v>292.78079999999977</v>
      </c>
      <c r="CA88" s="13">
        <f t="shared" si="93"/>
        <v>69.660903052386217</v>
      </c>
      <c r="CB88" s="20">
        <f t="shared" si="64"/>
        <v>631.25263281623893</v>
      </c>
      <c r="CC88" s="59">
        <f t="shared" si="65"/>
        <v>903.8750935445205</v>
      </c>
      <c r="CD88" s="59">
        <f ca="1">AVERAGE(OFFSET($CC$3,0,0,'Données projet'!$E$12+1,1))-AVERAGE(OFFSET($H$3,0,0,'Données projet'!$E$12+1,1))</f>
        <v>429.30603040255431</v>
      </c>
      <c r="CE88" s="59">
        <f t="shared" si="94"/>
        <v>412.18613903804726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55.822185054340778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55.822185054340778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326</v>
      </c>
      <c r="CR88" s="12">
        <f>VLOOKUP(A88,'Données projet'!$A$139:$I$159,9,0)</f>
        <v>6.8</v>
      </c>
      <c r="CS88" s="12">
        <f t="array" ref="CS88">INDEX(CR:CR,MIN(IF(ISNUMBER(CR88:CR284),ROW(CR88:CR284),"")))</f>
        <v>6.8</v>
      </c>
      <c r="CT88" s="12">
        <f>IF('Données projet'!$A$140&gt;35,CT87+CS88-DB87,IF(A88&lt;'Données projet'!$A$140,$CQ$205^A88,IF(A88='Données projet'!$A$140,'Données projet'!$B$140,CT87+CS88-DB87)))</f>
        <v>326.00000000000006</v>
      </c>
      <c r="CU88" s="17">
        <f>CT88*VLOOKUP('Données projet'!$B$13,Paramètres!$A$1:$I$89,3,0)*VLOOKUP('Données projet'!$B$13,Paramètres!$A$1:$I$89,5,0)</f>
        <v>294.96480000000003</v>
      </c>
      <c r="CV88" s="13">
        <f t="shared" si="95"/>
        <v>70.119854541045001</v>
      </c>
      <c r="CW88" s="20">
        <f t="shared" si="67"/>
        <v>635.85577332565333</v>
      </c>
      <c r="CX88" s="59">
        <f t="shared" si="68"/>
        <v>908.47823405393478</v>
      </c>
      <c r="CY88" s="59">
        <f ca="1">AVERAGE(OFFSET($CX$3,0,0,'Données projet'!$E$13+1,1))-AVERAGE(OFFSET($H$3,0,0,'Données projet'!$E$13+1,1))</f>
        <v>472.96224519385396</v>
      </c>
      <c r="CZ88" s="59">
        <f t="shared" si="96"/>
        <v>297.32483725004136</v>
      </c>
      <c r="DA88" s="15">
        <f>IF(ISNA(VLOOKUP(A88,'Données projet'!$A$139:$I$159,3,0)),0,VLOOKUP(A88,'Données projet'!$A$139:$I$159,3,0))</f>
        <v>14</v>
      </c>
      <c r="DB88" s="15">
        <f>IF(ISNA(VLOOKUP(A88,'Données projet'!$A$139:$I$159,4,0)),0,VLOOKUP(A88,'Données projet'!$A$139:$I$159,4,0))</f>
        <v>28</v>
      </c>
      <c r="DC88" s="16">
        <f>IF(ISNA(VLOOKUP(A88,'Données projet'!$A$139:$I$159,5,0)),0%,VLOOKUP(A88,'Données projet'!$A$139:$I$159,5,0)*VLOOKUP('Données projet'!$B$13,Paramètres!$A$1:$I$89,7,0))</f>
        <v>0.43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84.758010488690019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84.758010488690019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349.00000000000017</v>
      </c>
      <c r="DP88" s="17">
        <f>DO88*VLOOKUP('Données projet'!$B$14,Paramètres!$A$1:$I$89,3,0)*VLOOKUP('Données projet'!$B$14,Paramètres!$A$1:$I$89,5,0)</f>
        <v>272.22000000000014</v>
      </c>
      <c r="DQ88" s="13">
        <f t="shared" si="97"/>
        <v>65.320184547527205</v>
      </c>
      <c r="DR88" s="20">
        <f t="shared" si="70"/>
        <v>587.88248808694345</v>
      </c>
      <c r="DS88" s="59">
        <f t="shared" si="71"/>
        <v>860.50494881522491</v>
      </c>
      <c r="DT88" s="59">
        <f ca="1">AVERAGE(OFFSET($DS$3,0,0,'Données projet'!$E$14+1,1))-AVERAGE(OFFSET($H$3,0,0,'Données projet'!$E$14+1,1))</f>
        <v>381.55743422692029</v>
      </c>
      <c r="DU88" s="59">
        <f t="shared" si="98"/>
        <v>360.34132229290537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64.396393922621044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64.396393922621044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>
        <f>VLOOKUP(A88,'Données projet'!$A$191:$I$211,2,0)</f>
        <v>438</v>
      </c>
      <c r="EH88" s="12">
        <f>VLOOKUP(A88,'Données projet'!$A$191:$I$211,9,0)</f>
        <v>9.6</v>
      </c>
      <c r="EI88" s="12">
        <f t="array" ref="EI88">INDEX(EH:EH,MIN(IF(ISNUMBER(EH88:EH284),ROW(EH88:EH284),"")))</f>
        <v>9.6</v>
      </c>
      <c r="EJ88" s="12">
        <f>IF('Données projet'!$A$192&gt;35,EJ87+EI88-ER87,IF(A88&lt;'Données projet'!$A$192,$EG$205^A88,IF(A88='Données projet'!$A$192,'Données projet'!$B$192,EJ87+EI88-ER87)))</f>
        <v>438</v>
      </c>
      <c r="EK88" s="17">
        <f>EJ88*VLOOKUP('Données projet'!$B$15,Paramètres!$A$1:$I$89,3,0)*VLOOKUP('Données projet'!$B$15,Paramètres!$A$1:$I$89,5,0)</f>
        <v>375.80400000000003</v>
      </c>
      <c r="EL88" s="13">
        <f t="shared" si="99"/>
        <v>86.853626438441253</v>
      </c>
      <c r="EM88" s="20">
        <f t="shared" si="73"/>
        <v>805.79536604695193</v>
      </c>
      <c r="EN88" s="59">
        <f t="shared" si="74"/>
        <v>1078.4178267752334</v>
      </c>
      <c r="EO88" s="59">
        <f ca="1">AVERAGE(OFFSET($EN$3,0,0,'Données projet'!$E$15+1,1))-AVERAGE(OFFSET($H$3,0,0,'Données projet'!$E$15+1,1))</f>
        <v>569.97793593332699</v>
      </c>
      <c r="EP88" s="59">
        <f t="shared" si="100"/>
        <v>331.25104323342907</v>
      </c>
      <c r="EQ88" s="15">
        <f>IF(ISNA(VLOOKUP(A88,'Données projet'!$A$191:$I$211,3,0)),0,VLOOKUP(A88,'Données projet'!$A$191:$I$211,3,0))</f>
        <v>13</v>
      </c>
      <c r="ER88" s="15">
        <f>IF(ISNA(VLOOKUP(A88,'Données projet'!$A$191:$I$211,4,0)),0,VLOOKUP(A88,'Données projet'!$A$191:$I$211,4,0))</f>
        <v>33</v>
      </c>
      <c r="ES88" s="16">
        <f>IF(ISNA(VLOOKUP(A88,'Données projet'!$A$191:$I$211,5,0)),0%,VLOOKUP(A88,'Données projet'!$A$191:$I$211,5,0)*VLOOKUP('Données projet'!$B$15,Paramètres!$A$1:$I$89,7,0))</f>
        <v>0.53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122.37128514394523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122.37128514394523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>
        <f>VLOOKUP(A88,'Données projet'!$A$217:$I$237,2,0)</f>
        <v>365</v>
      </c>
      <c r="FC88" s="12">
        <f>VLOOKUP(A88,'Données projet'!$A$217:$I$237,9,0)</f>
        <v>8.4</v>
      </c>
      <c r="FD88" s="12">
        <f t="array" ref="FD88">INDEX(FC:FC,MIN(IF(ISNUMBER(FC88:FC284),ROW(FC88:FC284),"")))</f>
        <v>8.4</v>
      </c>
      <c r="FE88" s="12">
        <f>IF('Données projet'!$A$218&gt;35,FE87+FD88-FM87,IF(A88&lt;'Données projet'!$A$218,$FB$205^A88,IF(A88='Données projet'!$A$218,'Données projet'!$B$218,FE87+FD88-FM87)))</f>
        <v>364.99999999999977</v>
      </c>
      <c r="FF88" s="17">
        <f>FE88*VLOOKUP('Données projet'!$B$16,Paramètres!$A$1:$I$89,3,0)*VLOOKUP('Données projet'!$B$16,Paramètres!$A$1:$I$89,5,0)</f>
        <v>296.08799999999985</v>
      </c>
      <c r="FG88" s="13">
        <f t="shared" si="101"/>
        <v>70.355732571829037</v>
      </c>
      <c r="FH88" s="20">
        <f t="shared" si="76"/>
        <v>638.22283422926864</v>
      </c>
      <c r="FI88" s="59">
        <f t="shared" si="77"/>
        <v>910.8452949575501</v>
      </c>
      <c r="FJ88" s="59">
        <f ca="1">AVERAGE(OFFSET($FI$3,0,0,'Données projet'!$E$16+1,1))-AVERAGE(OFFSET($H$3,0,0,'Données projet'!$E$16+1,1))</f>
        <v>458.72067631594132</v>
      </c>
      <c r="FK88" s="59">
        <f t="shared" si="102"/>
        <v>264.165337354597</v>
      </c>
      <c r="FL88" s="15">
        <f>IF(ISNA(VLOOKUP(A88,'Données projet'!$A$217:$I$237,3,0)),0,VLOOKUP(A88,'Données projet'!$A$217:$I$237,3,0))</f>
        <v>13</v>
      </c>
      <c r="FM88" s="15">
        <f>IF(ISNA(VLOOKUP(A88,'Données projet'!$A$217:$I$237,4,0)),0,VLOOKUP(A88,'Données projet'!$A$217:$I$237,4,0))</f>
        <v>27</v>
      </c>
      <c r="FN88" s="16">
        <f>IF(ISNA(VLOOKUP(A88,'Données projet'!$A$217:$I$237,5,0)),0%,VLOOKUP(A88,'Données projet'!$A$217:$I$237,5,0)*VLOOKUP('Données projet'!$B$16,Paramètres!$A$1:$I$89,7,0))</f>
        <v>0.43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75.604334682228739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75.604334682228739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6">
        <f t="shared" si="56"/>
        <v>183.33333333333334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6.4</v>
      </c>
      <c r="N89" s="13">
        <f>IF('Données projet'!$A$36&gt;35,N88+M89-V88,IF(A89&lt;'Données projet'!$A$36,$K$205^A89,IF(A89='Données projet'!$A$36,'Données projet'!$B$36,N88+M89-V88)))</f>
        <v>304.40000000000003</v>
      </c>
      <c r="O89" s="13">
        <f>N89*VLOOKUP('Données projet'!$B$9,Paramètres!$A$1:$I$89,3,0)*VLOOKUP('Données projet'!$B$9,Paramètres!$A$1:$I$89,5,0)</f>
        <v>308.66160000000008</v>
      </c>
      <c r="P89" s="13">
        <f t="shared" si="87"/>
        <v>72.98924863505313</v>
      </c>
      <c r="Q89" s="20">
        <f t="shared" si="54"/>
        <v>664.70856137271755</v>
      </c>
      <c r="R89" s="59">
        <f t="shared" si="55"/>
        <v>937.69030943812231</v>
      </c>
      <c r="S89" s="59">
        <f ca="1">AVERAGE(OFFSET($R$3,0,0,'Données projet'!$E$9+1,1))-AVERAGE(OFFSET($H$3,0,0,'Données projet'!$E$9+1,1))</f>
        <v>520.95202773768222</v>
      </c>
      <c r="T89" s="59">
        <f t="shared" si="88"/>
        <v>325.72635759450861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93.124780069288846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93.124780069288846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</v>
      </c>
      <c r="AI89" s="13">
        <f>IF('Données projet'!$A$62&gt;35,AI88+AH89-AQ88,IF(A89&lt;'Données projet'!$A$62,$AF$205^A89,IF(A89='Données projet'!$A$62,'Données projet'!$B$62,AI88+AH89-AQ88)))</f>
        <v>246.19999999999993</v>
      </c>
      <c r="AJ89" s="13">
        <f>AI89*VLOOKUP('Données projet'!$B$10,Paramètres!$A$1:$I$89,3,0)*VLOOKUP('Données projet'!$B$10,Paramètres!$A$1:$I$89,5,0)</f>
        <v>234.28391999999994</v>
      </c>
      <c r="AK89" s="13">
        <f t="shared" si="89"/>
        <v>57.207967976960866</v>
      </c>
      <c r="AL89" s="20">
        <f t="shared" si="58"/>
        <v>507.68170489320681</v>
      </c>
      <c r="AM89" s="59">
        <f t="shared" si="59"/>
        <v>780.66345295861151</v>
      </c>
      <c r="AN89" s="59">
        <f ca="1">AVERAGE(OFFSET($AM$3,0,0,'Données projet'!$E$10+1,1))-AVERAGE(OFFSET($H$3,0,0,'Données projet'!$E$10+1,1))</f>
        <v>480.2304577348516</v>
      </c>
      <c r="AO89" s="59">
        <f t="shared" si="90"/>
        <v>488.3750281502389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87.32853258125229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87.32853258125229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266.99999999999983</v>
      </c>
      <c r="BE89" s="13">
        <f>BD89*VLOOKUP('Données projet'!$B$11,Paramètres!$A$1:$I$89,3,0)*VLOOKUP('Données projet'!$B$11,Paramètres!$A$1:$I$89,5,0)</f>
        <v>258.24239999999986</v>
      </c>
      <c r="BF89" s="13">
        <f t="shared" si="91"/>
        <v>62.347580891234152</v>
      </c>
      <c r="BG89" s="20">
        <f t="shared" si="61"/>
        <v>558.3608833855659</v>
      </c>
      <c r="BH89" s="59">
        <f t="shared" si="62"/>
        <v>831.34263145097066</v>
      </c>
      <c r="BI89" s="59">
        <f ca="1">AVERAGE(OFFSET($BH$3,0,0,'Données projet'!$E$11+1,1))-AVERAGE(OFFSET($H$3,0,0,'Données projet'!$E$11+1,1))</f>
        <v>379.62749807313804</v>
      </c>
      <c r="BJ89" s="59">
        <f t="shared" si="92"/>
        <v>365.4172319777357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37.998490623798858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37.998490623798858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367.99999999999972</v>
      </c>
      <c r="BZ89" s="13">
        <f>BY89*VLOOKUP('Données projet'!$B$12,Paramètres!$A$1:$I$89,3,0)*VLOOKUP('Données projet'!$B$12,Paramètres!$A$1:$I$89,5,0)</f>
        <v>292.78079999999977</v>
      </c>
      <c r="CA89" s="13">
        <f t="shared" si="93"/>
        <v>69.660903052386217</v>
      </c>
      <c r="CB89" s="20">
        <f t="shared" si="64"/>
        <v>631.25263281623893</v>
      </c>
      <c r="CC89" s="59">
        <f t="shared" si="65"/>
        <v>904.23438088164357</v>
      </c>
      <c r="CD89" s="59">
        <f ca="1">AVERAGE(OFFSET($CC$3,0,0,'Données projet'!$E$12+1,1))-AVERAGE(OFFSET($H$3,0,0,'Données projet'!$E$12+1,1))</f>
        <v>429.30603040255431</v>
      </c>
      <c r="CE89" s="59">
        <f t="shared" si="94"/>
        <v>412.18613903804726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54.727546053596058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54.727546053596058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6.4</v>
      </c>
      <c r="CT89" s="12">
        <f>IF('Données projet'!$A$140&gt;35,CT88+CS89-DB88,IF(A89&lt;'Données projet'!$A$140,$CQ$205^A89,IF(A89='Données projet'!$A$140,'Données projet'!$B$140,CT88+CS89-DB88)))</f>
        <v>304.40000000000003</v>
      </c>
      <c r="CU89" s="17">
        <f>CT89*VLOOKUP('Données projet'!$B$13,Paramètres!$A$1:$I$89,3,0)*VLOOKUP('Données projet'!$B$13,Paramètres!$A$1:$I$89,5,0)</f>
        <v>275.42112000000003</v>
      </c>
      <c r="CV89" s="13">
        <f t="shared" si="95"/>
        <v>65.998433293601067</v>
      </c>
      <c r="CW89" s="20">
        <f t="shared" si="67"/>
        <v>594.63905531968851</v>
      </c>
      <c r="CX89" s="59">
        <f t="shared" si="68"/>
        <v>867.62080338509327</v>
      </c>
      <c r="CY89" s="59">
        <f ca="1">AVERAGE(OFFSET($CX$3,0,0,'Données projet'!$E$13+1,1))-AVERAGE(OFFSET($H$3,0,0,'Données projet'!$E$13+1,1))</f>
        <v>472.96224519385396</v>
      </c>
      <c r="CZ89" s="59">
        <f t="shared" si="96"/>
        <v>297.32483725004136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83.095957600288529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83.095957600288529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349.00000000000017</v>
      </c>
      <c r="DP89" s="17">
        <f>DO89*VLOOKUP('Données projet'!$B$14,Paramètres!$A$1:$I$89,3,0)*VLOOKUP('Données projet'!$B$14,Paramètres!$A$1:$I$89,5,0)</f>
        <v>272.22000000000014</v>
      </c>
      <c r="DQ89" s="13">
        <f t="shared" si="97"/>
        <v>65.320184547527205</v>
      </c>
      <c r="DR89" s="20">
        <f t="shared" si="70"/>
        <v>587.88248808694345</v>
      </c>
      <c r="DS89" s="59">
        <f t="shared" si="71"/>
        <v>860.86423615234821</v>
      </c>
      <c r="DT89" s="59">
        <f ca="1">AVERAGE(OFFSET($DS$3,0,0,'Données projet'!$E$14+1,1))-AVERAGE(OFFSET($H$3,0,0,'Données projet'!$E$14+1,1))</f>
        <v>381.55743422692029</v>
      </c>
      <c r="DU89" s="59">
        <f t="shared" si="98"/>
        <v>360.34132229290537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63.133619915720367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63.133619915720367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9.1999999999999993</v>
      </c>
      <c r="EJ89" s="12">
        <f>IF('Données projet'!$A$192&gt;35,EJ88+EI89-ER88,IF(A89&lt;'Données projet'!$A$192,$EG$205^A89,IF(A89='Données projet'!$A$192,'Données projet'!$B$192,EJ88+EI89-ER88)))</f>
        <v>414.2</v>
      </c>
      <c r="EK89" s="17">
        <f>EJ89*VLOOKUP('Données projet'!$B$15,Paramètres!$A$1:$I$89,3,0)*VLOOKUP('Données projet'!$B$15,Paramètres!$A$1:$I$89,5,0)</f>
        <v>355.3836</v>
      </c>
      <c r="EL89" s="13">
        <f t="shared" si="99"/>
        <v>82.670063642426967</v>
      </c>
      <c r="EM89" s="20">
        <f t="shared" si="73"/>
        <v>762.94346417722682</v>
      </c>
      <c r="EN89" s="59">
        <f t="shared" si="74"/>
        <v>1035.9252122426315</v>
      </c>
      <c r="EO89" s="59">
        <f ca="1">AVERAGE(OFFSET($EN$3,0,0,'Données projet'!$E$15+1,1))-AVERAGE(OFFSET($H$3,0,0,'Données projet'!$E$15+1,1))</f>
        <v>569.97793593332699</v>
      </c>
      <c r="EP89" s="59">
        <f t="shared" si="100"/>
        <v>331.25104323342907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119.9716588813864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119.9716588813864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7.8</v>
      </c>
      <c r="FE89" s="12">
        <f>IF('Données projet'!$A$218&gt;35,FE88+FD89-FM88,IF(A89&lt;'Données projet'!$A$218,$FB$205^A89,IF(A89='Données projet'!$A$218,'Données projet'!$B$218,FE88+FD89-FM88)))</f>
        <v>345.79999999999978</v>
      </c>
      <c r="FF89" s="17">
        <f>FE89*VLOOKUP('Données projet'!$B$16,Paramètres!$A$1:$I$89,3,0)*VLOOKUP('Données projet'!$B$16,Paramètres!$A$1:$I$89,5,0)</f>
        <v>280.51295999999985</v>
      </c>
      <c r="FG89" s="13">
        <f t="shared" si="101"/>
        <v>67.075400524626176</v>
      </c>
      <c r="FH89" s="20">
        <f t="shared" si="76"/>
        <v>605.38306124705696</v>
      </c>
      <c r="FI89" s="59">
        <f t="shared" si="77"/>
        <v>878.3648093124616</v>
      </c>
      <c r="FJ89" s="59">
        <f ca="1">AVERAGE(OFFSET($FI$3,0,0,'Données projet'!$E$16+1,1))-AVERAGE(OFFSET($H$3,0,0,'Données projet'!$E$16+1,1))</f>
        <v>458.72067631594132</v>
      </c>
      <c r="FK89" s="59">
        <f t="shared" si="102"/>
        <v>264.165337354597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74.121779793201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74.121779793201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6">
        <f t="shared" si="56"/>
        <v>183.33333333333334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6.4</v>
      </c>
      <c r="N90" s="13">
        <f>IF('Données projet'!$A$36&gt;35,N89+M90-V89,IF(A90&lt;'Données projet'!$A$36,$K$205^A90,IF(A90='Données projet'!$A$36,'Données projet'!$B$36,N89+M90-V89)))</f>
        <v>310.8</v>
      </c>
      <c r="O90" s="13">
        <f>N90*VLOOKUP('Données projet'!$B$9,Paramètres!$A$1:$I$89,3,0)*VLOOKUP('Données projet'!$B$9,Paramètres!$A$1:$I$89,5,0)</f>
        <v>315.15120000000002</v>
      </c>
      <c r="P90" s="13">
        <f t="shared" si="87"/>
        <v>74.343571754005879</v>
      </c>
      <c r="Q90" s="20">
        <f t="shared" si="54"/>
        <v>678.37006080489357</v>
      </c>
      <c r="R90" s="59">
        <f t="shared" si="55"/>
        <v>951.7048633753684</v>
      </c>
      <c r="S90" s="59">
        <f ca="1">AVERAGE(OFFSET($R$3,0,0,'Données projet'!$E$9+1,1))-AVERAGE(OFFSET($H$3,0,0,'Données projet'!$E$9+1,1))</f>
        <v>520.95202773768222</v>
      </c>
      <c r="T90" s="59">
        <f t="shared" si="88"/>
        <v>325.72635759450861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91.298659932637349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91.298659932637349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</v>
      </c>
      <c r="AI90" s="13">
        <f>IF('Données projet'!$A$62&gt;35,AI89+AH90-AQ89,IF(A90&lt;'Données projet'!$A$62,$AF$205^A90,IF(A90='Données projet'!$A$62,'Données projet'!$B$62,AI89+AH90-AQ89)))</f>
        <v>251.39999999999992</v>
      </c>
      <c r="AJ90" s="13">
        <f>AI90*VLOOKUP('Données projet'!$B$10,Paramètres!$A$1:$I$89,3,0)*VLOOKUP('Données projet'!$B$10,Paramètres!$A$1:$I$89,5,0)</f>
        <v>239.23223999999993</v>
      </c>
      <c r="AK90" s="13">
        <f t="shared" si="89"/>
        <v>58.274312386610639</v>
      </c>
      <c r="AL90" s="20">
        <f t="shared" si="58"/>
        <v>518.15724540667998</v>
      </c>
      <c r="AM90" s="59">
        <f t="shared" si="59"/>
        <v>791.49204797715481</v>
      </c>
      <c r="AN90" s="59">
        <f ca="1">AVERAGE(OFFSET($AM$3,0,0,'Données projet'!$E$10+1,1))-AVERAGE(OFFSET($H$3,0,0,'Données projet'!$E$10+1,1))</f>
        <v>480.2304577348516</v>
      </c>
      <c r="AO90" s="59">
        <f t="shared" si="90"/>
        <v>488.3750281502389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85.616073322479309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85.616073322479309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266.99999999999983</v>
      </c>
      <c r="BE90" s="13">
        <f>BD90*VLOOKUP('Données projet'!$B$11,Paramètres!$A$1:$I$89,3,0)*VLOOKUP('Données projet'!$B$11,Paramètres!$A$1:$I$89,5,0)</f>
        <v>258.24239999999986</v>
      </c>
      <c r="BF90" s="13">
        <f t="shared" si="91"/>
        <v>62.347580891234152</v>
      </c>
      <c r="BG90" s="20">
        <f t="shared" si="61"/>
        <v>558.3608833855659</v>
      </c>
      <c r="BH90" s="59">
        <f t="shared" si="62"/>
        <v>831.69568595604073</v>
      </c>
      <c r="BI90" s="59">
        <f ca="1">AVERAGE(OFFSET($BH$3,0,0,'Données projet'!$E$11+1,1))-AVERAGE(OFFSET($H$3,0,0,'Données projet'!$E$11+1,1))</f>
        <v>379.62749807313804</v>
      </c>
      <c r="BJ90" s="59">
        <f t="shared" si="92"/>
        <v>365.4172319777357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37.253363399456923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37.253363399456923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367.99999999999972</v>
      </c>
      <c r="BZ90" s="13">
        <f>BY90*VLOOKUP('Données projet'!$B$12,Paramètres!$A$1:$I$89,3,0)*VLOOKUP('Données projet'!$B$12,Paramètres!$A$1:$I$89,5,0)</f>
        <v>292.78079999999977</v>
      </c>
      <c r="CA90" s="13">
        <f t="shared" si="93"/>
        <v>69.660903052386217</v>
      </c>
      <c r="CB90" s="20">
        <f t="shared" si="64"/>
        <v>631.25263281623893</v>
      </c>
      <c r="CC90" s="59">
        <f t="shared" si="65"/>
        <v>904.58743538671376</v>
      </c>
      <c r="CD90" s="59">
        <f ca="1">AVERAGE(OFFSET($CC$3,0,0,'Données projet'!$E$12+1,1))-AVERAGE(OFFSET($H$3,0,0,'Données projet'!$E$12+1,1))</f>
        <v>429.30603040255431</v>
      </c>
      <c r="CE90" s="59">
        <f t="shared" si="94"/>
        <v>412.18613903804726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53.654372255992079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53.654372255992079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6.4</v>
      </c>
      <c r="CT90" s="12">
        <f>IF('Données projet'!$A$140&gt;35,CT89+CS90-DB89,IF(A90&lt;'Données projet'!$A$140,$CQ$205^A90,IF(A90='Données projet'!$A$140,'Données projet'!$B$140,CT89+CS90-DB89)))</f>
        <v>310.8</v>
      </c>
      <c r="CU90" s="17">
        <f>CT90*VLOOKUP('Données projet'!$B$13,Paramètres!$A$1:$I$89,3,0)*VLOOKUP('Données projet'!$B$13,Paramètres!$A$1:$I$89,5,0)</f>
        <v>281.21184</v>
      </c>
      <c r="CV90" s="13">
        <f t="shared" si="95"/>
        <v>67.22304110496664</v>
      </c>
      <c r="CW90" s="20">
        <f t="shared" si="67"/>
        <v>606.85741792448357</v>
      </c>
      <c r="CX90" s="59">
        <f t="shared" si="68"/>
        <v>880.19222049495841</v>
      </c>
      <c r="CY90" s="59">
        <f ca="1">AVERAGE(OFFSET($CX$3,0,0,'Données projet'!$E$13+1,1))-AVERAGE(OFFSET($H$3,0,0,'Données projet'!$E$13+1,1))</f>
        <v>472.96224519385396</v>
      </c>
      <c r="CZ90" s="59">
        <f t="shared" si="96"/>
        <v>297.32483725004136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81.466496555276422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81.466496555276422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349.00000000000017</v>
      </c>
      <c r="DP90" s="17">
        <f>DO90*VLOOKUP('Données projet'!$B$14,Paramètres!$A$1:$I$89,3,0)*VLOOKUP('Données projet'!$B$14,Paramètres!$A$1:$I$89,5,0)</f>
        <v>272.22000000000014</v>
      </c>
      <c r="DQ90" s="13">
        <f t="shared" si="97"/>
        <v>65.320184547527205</v>
      </c>
      <c r="DR90" s="20">
        <f t="shared" si="70"/>
        <v>587.88248808694345</v>
      </c>
      <c r="DS90" s="59">
        <f t="shared" si="71"/>
        <v>861.21729065741829</v>
      </c>
      <c r="DT90" s="59">
        <f ca="1">AVERAGE(OFFSET($DS$3,0,0,'Données projet'!$E$14+1,1))-AVERAGE(OFFSET($H$3,0,0,'Données projet'!$E$14+1,1))</f>
        <v>381.55743422692029</v>
      </c>
      <c r="DU90" s="59">
        <f t="shared" si="98"/>
        <v>360.34132229290537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61.89560813687892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61.89560813687892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9.1999999999999993</v>
      </c>
      <c r="EJ90" s="12">
        <f>IF('Données projet'!$A$192&gt;35,EJ89+EI90-ER89,IF(A90&lt;'Données projet'!$A$192,$EG$205^A90,IF(A90='Données projet'!$A$192,'Données projet'!$B$192,EJ89+EI90-ER89)))</f>
        <v>423.4</v>
      </c>
      <c r="EK90" s="17">
        <f>EJ90*VLOOKUP('Données projet'!$B$15,Paramètres!$A$1:$I$89,3,0)*VLOOKUP('Données projet'!$B$15,Paramètres!$A$1:$I$89,5,0)</f>
        <v>363.27719999999999</v>
      </c>
      <c r="EL90" s="13">
        <f t="shared" si="99"/>
        <v>84.290472188638873</v>
      </c>
      <c r="EM90" s="20">
        <f t="shared" si="73"/>
        <v>779.51369572854594</v>
      </c>
      <c r="EN90" s="59">
        <f t="shared" si="74"/>
        <v>1052.8484982990208</v>
      </c>
      <c r="EO90" s="59">
        <f ca="1">AVERAGE(OFFSET($EN$3,0,0,'Données projet'!$E$15+1,1))-AVERAGE(OFFSET($H$3,0,0,'Données projet'!$E$15+1,1))</f>
        <v>569.97793593332699</v>
      </c>
      <c r="EP90" s="59">
        <f t="shared" si="100"/>
        <v>331.25104323342907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117.61908782620885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117.61908782620885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7.8</v>
      </c>
      <c r="FE90" s="12">
        <f>IF('Données projet'!$A$218&gt;35,FE89+FD90-FM89,IF(A90&lt;'Données projet'!$A$218,$FB$205^A90,IF(A90='Données projet'!$A$218,'Données projet'!$B$218,FE89+FD90-FM89)))</f>
        <v>353.5999999999998</v>
      </c>
      <c r="FF90" s="17">
        <f>FE90*VLOOKUP('Données projet'!$B$16,Paramètres!$A$1:$I$89,3,0)*VLOOKUP('Données projet'!$B$16,Paramètres!$A$1:$I$89,5,0)</f>
        <v>286.84031999999985</v>
      </c>
      <c r="FG90" s="13">
        <f t="shared" si="101"/>
        <v>68.410528274717748</v>
      </c>
      <c r="FH90" s="20">
        <f t="shared" si="76"/>
        <v>618.72856074513311</v>
      </c>
      <c r="FI90" s="59">
        <f t="shared" si="77"/>
        <v>892.06336331560794</v>
      </c>
      <c r="FJ90" s="59">
        <f ca="1">AVERAGE(OFFSET($FI$3,0,0,'Données projet'!$E$16+1,1))-AVERAGE(OFFSET($H$3,0,0,'Données projet'!$E$16+1,1))</f>
        <v>458.72067631594132</v>
      </c>
      <c r="FK90" s="59">
        <f t="shared" si="102"/>
        <v>264.165337354597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72.668296901277898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72.668296901277898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6">
        <f t="shared" si="56"/>
        <v>183.33333333333334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6.4</v>
      </c>
      <c r="N91" s="13">
        <f>IF('Données projet'!$A$36&gt;35,N90+M91-V90,IF(A91&lt;'Données projet'!$A$36,$K$205^A91,IF(A91='Données projet'!$A$36,'Données projet'!$B$36,N90+M91-V90)))</f>
        <v>317.2</v>
      </c>
      <c r="O91" s="13">
        <f>N91*VLOOKUP('Données projet'!$B$9,Paramètres!$A$1:$I$89,3,0)*VLOOKUP('Données projet'!$B$9,Paramètres!$A$1:$I$89,5,0)</f>
        <v>321.64080000000001</v>
      </c>
      <c r="P91" s="13">
        <f t="shared" si="87"/>
        <v>75.694652325793228</v>
      </c>
      <c r="Q91" s="20">
        <f t="shared" si="54"/>
        <v>692.0259128007566</v>
      </c>
      <c r="R91" s="59">
        <f t="shared" si="55"/>
        <v>965.7076451699503</v>
      </c>
      <c r="S91" s="59">
        <f ca="1">AVERAGE(OFFSET($R$3,0,0,'Données projet'!$E$9+1,1))-AVERAGE(OFFSET($H$3,0,0,'Données projet'!$E$9+1,1))</f>
        <v>520.95202773768222</v>
      </c>
      <c r="T91" s="59">
        <f t="shared" si="88"/>
        <v>325.72635759450861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89.508348898042286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89.508348898042286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</v>
      </c>
      <c r="AI91" s="13">
        <f>IF('Données projet'!$A$62&gt;35,AI90+AH91-AQ90,IF(A91&lt;'Données projet'!$A$62,$AF$205^A91,IF(A91='Données projet'!$A$62,'Données projet'!$B$62,AI90+AH91-AQ90)))</f>
        <v>256.59999999999991</v>
      </c>
      <c r="AJ91" s="13">
        <f>AI91*VLOOKUP('Données projet'!$B$10,Paramètres!$A$1:$I$89,3,0)*VLOOKUP('Données projet'!$B$10,Paramètres!$A$1:$I$89,5,0)</f>
        <v>244.18055999999993</v>
      </c>
      <c r="AK91" s="13">
        <f t="shared" si="89"/>
        <v>59.338092320635823</v>
      </c>
      <c r="AL91" s="20">
        <f t="shared" si="58"/>
        <v>528.62831945844061</v>
      </c>
      <c r="AM91" s="59">
        <f t="shared" si="59"/>
        <v>802.31005182763431</v>
      </c>
      <c r="AN91" s="59">
        <f ca="1">AVERAGE(OFFSET($AM$3,0,0,'Données projet'!$E$10+1,1))-AVERAGE(OFFSET($H$3,0,0,'Données projet'!$E$10+1,1))</f>
        <v>480.2304577348516</v>
      </c>
      <c r="AO91" s="59">
        <f t="shared" si="90"/>
        <v>488.3750281502389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83.937194345273852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83.937194345273852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266.99999999999983</v>
      </c>
      <c r="BE91" s="13">
        <f>BD91*VLOOKUP('Données projet'!$B$11,Paramètres!$A$1:$I$89,3,0)*VLOOKUP('Données projet'!$B$11,Paramètres!$A$1:$I$89,5,0)</f>
        <v>258.24239999999986</v>
      </c>
      <c r="BF91" s="13">
        <f t="shared" si="91"/>
        <v>62.347580891234152</v>
      </c>
      <c r="BG91" s="20">
        <f t="shared" si="61"/>
        <v>558.3608833855659</v>
      </c>
      <c r="BH91" s="59">
        <f t="shared" si="62"/>
        <v>832.04261575475959</v>
      </c>
      <c r="BI91" s="59">
        <f ca="1">AVERAGE(OFFSET($BH$3,0,0,'Données projet'!$E$11+1,1))-AVERAGE(OFFSET($H$3,0,0,'Données projet'!$E$11+1,1))</f>
        <v>379.62749807313804</v>
      </c>
      <c r="BJ91" s="59">
        <f t="shared" si="92"/>
        <v>365.4172319777357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36.522847665501608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36.522847665501608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367.99999999999972</v>
      </c>
      <c r="BZ91" s="13">
        <f>BY91*VLOOKUP('Données projet'!$B$12,Paramètres!$A$1:$I$89,3,0)*VLOOKUP('Données projet'!$B$12,Paramètres!$A$1:$I$89,5,0)</f>
        <v>292.78079999999977</v>
      </c>
      <c r="CA91" s="13">
        <f t="shared" si="93"/>
        <v>69.660903052386217</v>
      </c>
      <c r="CB91" s="20">
        <f t="shared" si="64"/>
        <v>631.25263281623893</v>
      </c>
      <c r="CC91" s="59">
        <f t="shared" si="65"/>
        <v>904.93436518543263</v>
      </c>
      <c r="CD91" s="59">
        <f ca="1">AVERAGE(OFFSET($CC$3,0,0,'Données projet'!$E$12+1,1))-AVERAGE(OFFSET($H$3,0,0,'Données projet'!$E$12+1,1))</f>
        <v>429.30603040255431</v>
      </c>
      <c r="CE91" s="59">
        <f t="shared" si="94"/>
        <v>412.18613903804726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52.60224274198773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52.60224274198773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6.4</v>
      </c>
      <c r="CT91" s="12">
        <f>IF('Données projet'!$A$140&gt;35,CT90+CS91-DB90,IF(A91&lt;'Données projet'!$A$140,$CQ$205^A91,IF(A91='Données projet'!$A$140,'Données projet'!$B$140,CT90+CS91-DB90)))</f>
        <v>317.2</v>
      </c>
      <c r="CU91" s="17">
        <f>CT91*VLOOKUP('Données projet'!$B$13,Paramètres!$A$1:$I$89,3,0)*VLOOKUP('Données projet'!$B$13,Paramètres!$A$1:$I$89,5,0)</f>
        <v>287.00255999999996</v>
      </c>
      <c r="CV91" s="13">
        <f t="shared" si="95"/>
        <v>68.444716936118553</v>
      </c>
      <c r="CW91" s="20">
        <f t="shared" si="67"/>
        <v>619.07067399707296</v>
      </c>
      <c r="CX91" s="59">
        <f t="shared" si="68"/>
        <v>892.75240636626665</v>
      </c>
      <c r="CY91" s="59">
        <f ca="1">AVERAGE(OFFSET($CX$3,0,0,'Données projet'!$E$13+1,1))-AVERAGE(OFFSET($H$3,0,0,'Données projet'!$E$13+1,1))</f>
        <v>472.96224519385396</v>
      </c>
      <c r="CZ91" s="59">
        <f t="shared" si="96"/>
        <v>297.32483725004136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79.868988247483898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79.868988247483898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349.00000000000017</v>
      </c>
      <c r="DP91" s="17">
        <f>DO91*VLOOKUP('Données projet'!$B$14,Paramètres!$A$1:$I$89,3,0)*VLOOKUP('Données projet'!$B$14,Paramètres!$A$1:$I$89,5,0)</f>
        <v>272.22000000000014</v>
      </c>
      <c r="DQ91" s="13">
        <f t="shared" si="97"/>
        <v>65.320184547527205</v>
      </c>
      <c r="DR91" s="20">
        <f t="shared" si="70"/>
        <v>587.88248808694345</v>
      </c>
      <c r="DS91" s="59">
        <f t="shared" si="71"/>
        <v>861.56422045613715</v>
      </c>
      <c r="DT91" s="59">
        <f ca="1">AVERAGE(OFFSET($DS$3,0,0,'Données projet'!$E$14+1,1))-AVERAGE(OFFSET($H$3,0,0,'Données projet'!$E$14+1,1))</f>
        <v>381.55743422692029</v>
      </c>
      <c r="DU91" s="59">
        <f t="shared" si="98"/>
        <v>360.34132229290537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60.681873013907932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60.681873013907932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9.1999999999999993</v>
      </c>
      <c r="EJ91" s="12">
        <f>IF('Données projet'!$A$192&gt;35,EJ90+EI91-ER90,IF(A91&lt;'Données projet'!$A$192,$EG$205^A91,IF(A91='Données projet'!$A$192,'Données projet'!$B$192,EJ90+EI91-ER90)))</f>
        <v>432.59999999999997</v>
      </c>
      <c r="EK91" s="17">
        <f>EJ91*VLOOKUP('Données projet'!$B$15,Paramètres!$A$1:$I$89,3,0)*VLOOKUP('Données projet'!$B$15,Paramètres!$A$1:$I$89,5,0)</f>
        <v>371.17080000000004</v>
      </c>
      <c r="EL91" s="13">
        <f t="shared" si="99"/>
        <v>85.906787171637717</v>
      </c>
      <c r="EM91" s="20">
        <f t="shared" si="73"/>
        <v>796.07679765726914</v>
      </c>
      <c r="EN91" s="59">
        <f t="shared" si="74"/>
        <v>1069.7585300264627</v>
      </c>
      <c r="EO91" s="59">
        <f ca="1">AVERAGE(OFFSET($EN$3,0,0,'Données projet'!$E$15+1,1))-AVERAGE(OFFSET($H$3,0,0,'Données projet'!$E$15+1,1))</f>
        <v>569.97793593332699</v>
      </c>
      <c r="EP91" s="59">
        <f t="shared" si="100"/>
        <v>331.25104323342907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115.31264925449668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115.31264925449668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7.8</v>
      </c>
      <c r="FE91" s="12">
        <f>IF('Données projet'!$A$218&gt;35,FE90+FD91-FM90,IF(A91&lt;'Données projet'!$A$218,$FB$205^A91,IF(A91='Données projet'!$A$218,'Données projet'!$B$218,FE90+FD91-FM90)))</f>
        <v>361.39999999999981</v>
      </c>
      <c r="FF91" s="17">
        <f>FE91*VLOOKUP('Données projet'!$B$16,Paramètres!$A$1:$I$89,3,0)*VLOOKUP('Données projet'!$B$16,Paramètres!$A$1:$I$89,5,0)</f>
        <v>293.16767999999985</v>
      </c>
      <c r="FG91" s="13">
        <f t="shared" si="101"/>
        <v>69.742231991823857</v>
      </c>
      <c r="FH91" s="20">
        <f t="shared" si="76"/>
        <v>632.06809671909298</v>
      </c>
      <c r="FI91" s="59">
        <f t="shared" si="77"/>
        <v>905.74982908828667</v>
      </c>
      <c r="FJ91" s="59">
        <f ca="1">AVERAGE(OFFSET($FI$3,0,0,'Données projet'!$E$16+1,1))-AVERAGE(OFFSET($H$3,0,0,'Données projet'!$E$16+1,1))</f>
        <v>458.72067631594132</v>
      </c>
      <c r="FK91" s="59">
        <f t="shared" si="102"/>
        <v>264.165337354597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71.243315922328392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71.243315922328392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6">
        <f t="shared" si="56"/>
        <v>183.33333333333334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6.4</v>
      </c>
      <c r="N92" s="13">
        <f>IF('Données projet'!$A$36&gt;35,N91+M92-V91,IF(A92&lt;'Données projet'!$A$36,$K$205^A92,IF(A92='Données projet'!$A$36,'Données projet'!$B$36,N91+M92-V91)))</f>
        <v>323.59999999999997</v>
      </c>
      <c r="O92" s="13">
        <f>N92*VLOOKUP('Données projet'!$B$9,Paramètres!$A$1:$I$89,3,0)*VLOOKUP('Données projet'!$B$9,Paramètres!$A$1:$I$89,5,0)</f>
        <v>328.13039999999995</v>
      </c>
      <c r="P92" s="13">
        <f t="shared" si="87"/>
        <v>77.042563313388285</v>
      </c>
      <c r="Q92" s="20">
        <f t="shared" si="54"/>
        <v>705.67624443748446</v>
      </c>
      <c r="R92" s="59">
        <f t="shared" si="55"/>
        <v>979.6988881490081</v>
      </c>
      <c r="S92" s="59">
        <f ca="1">AVERAGE(OFFSET($R$3,0,0,'Données projet'!$E$9+1,1))-AVERAGE(OFFSET($H$3,0,0,'Données projet'!$E$9+1,1))</f>
        <v>520.95202773768222</v>
      </c>
      <c r="T92" s="59">
        <f t="shared" si="88"/>
        <v>325.72635759450861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87.753144770853723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87.753144770853723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</v>
      </c>
      <c r="AI92" s="13">
        <f>IF('Données projet'!$A$62&gt;35,AI91+AH92-AQ91,IF(A92&lt;'Données projet'!$A$62,$AF$205^A92,IF(A92='Données projet'!$A$62,'Données projet'!$B$62,AI91+AH92-AQ91)))</f>
        <v>261.7999999999999</v>
      </c>
      <c r="AJ92" s="13">
        <f>AI92*VLOOKUP('Données projet'!$B$10,Paramètres!$A$1:$I$89,3,0)*VLOOKUP('Données projet'!$B$10,Paramètres!$A$1:$I$89,5,0)</f>
        <v>249.1288799999999</v>
      </c>
      <c r="AK92" s="13">
        <f t="shared" si="89"/>
        <v>60.399365736982055</v>
      </c>
      <c r="AL92" s="20">
        <f t="shared" si="58"/>
        <v>539.09502799191023</v>
      </c>
      <c r="AM92" s="59">
        <f t="shared" si="59"/>
        <v>813.11767170343387</v>
      </c>
      <c r="AN92" s="59">
        <f ca="1">AVERAGE(OFFSET($AM$3,0,0,'Données projet'!$E$10+1,1))-AVERAGE(OFFSET($H$3,0,0,'Données projet'!$E$10+1,1))</f>
        <v>480.2304577348516</v>
      </c>
      <c r="AO92" s="59">
        <f t="shared" si="90"/>
        <v>488.3750281502389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82.291237160796328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82.291237160796328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266.99999999999983</v>
      </c>
      <c r="BE92" s="13">
        <f>BD92*VLOOKUP('Données projet'!$B$11,Paramètres!$A$1:$I$89,3,0)*VLOOKUP('Données projet'!$B$11,Paramètres!$A$1:$I$89,5,0)</f>
        <v>258.24239999999986</v>
      </c>
      <c r="BF92" s="13">
        <f t="shared" si="91"/>
        <v>62.347580891234152</v>
      </c>
      <c r="BG92" s="20">
        <f t="shared" si="61"/>
        <v>558.3608833855659</v>
      </c>
      <c r="BH92" s="59">
        <f t="shared" si="62"/>
        <v>832.38352709708943</v>
      </c>
      <c r="BI92" s="59">
        <f ca="1">AVERAGE(OFFSET($BH$3,0,0,'Données projet'!$E$11+1,1))-AVERAGE(OFFSET($H$3,0,0,'Données projet'!$E$11+1,1))</f>
        <v>379.62749807313804</v>
      </c>
      <c r="BJ92" s="59">
        <f t="shared" si="92"/>
        <v>365.4172319777357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35.806656899518551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35.806656899518551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367.99999999999972</v>
      </c>
      <c r="BZ92" s="13">
        <f>BY92*VLOOKUP('Données projet'!$B$12,Paramètres!$A$1:$I$89,3,0)*VLOOKUP('Données projet'!$B$12,Paramètres!$A$1:$I$89,5,0)</f>
        <v>292.78079999999977</v>
      </c>
      <c r="CA92" s="13">
        <f t="shared" si="93"/>
        <v>69.660903052386217</v>
      </c>
      <c r="CB92" s="20">
        <f t="shared" si="64"/>
        <v>631.25263281623893</v>
      </c>
      <c r="CC92" s="59">
        <f t="shared" si="65"/>
        <v>905.27527652776257</v>
      </c>
      <c r="CD92" s="59">
        <f ca="1">AVERAGE(OFFSET($CC$3,0,0,'Données projet'!$E$12+1,1))-AVERAGE(OFFSET($H$3,0,0,'Données projet'!$E$12+1,1))</f>
        <v>429.30603040255431</v>
      </c>
      <c r="CE92" s="59">
        <f t="shared" si="94"/>
        <v>412.18613903804726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51.570744846017369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51.570744846017369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6.4</v>
      </c>
      <c r="CT92" s="12">
        <f>IF('Données projet'!$A$140&gt;35,CT91+CS92-DB91,IF(A92&lt;'Données projet'!$A$140,$CQ$205^A92,IF(A92='Données projet'!$A$140,'Données projet'!$B$140,CT91+CS92-DB91)))</f>
        <v>323.59999999999997</v>
      </c>
      <c r="CU92" s="17">
        <f>CT92*VLOOKUP('Données projet'!$B$13,Paramètres!$A$1:$I$89,3,0)*VLOOKUP('Données projet'!$B$13,Paramètres!$A$1:$I$89,5,0)</f>
        <v>292.79327999999992</v>
      </c>
      <c r="CV92" s="13">
        <f t="shared" si="95"/>
        <v>69.663526761731433</v>
      </c>
      <c r="CW92" s="20">
        <f t="shared" si="67"/>
        <v>631.27893844334869</v>
      </c>
      <c r="CX92" s="59">
        <f t="shared" si="68"/>
        <v>905.30158215487222</v>
      </c>
      <c r="CY92" s="59">
        <f ca="1">AVERAGE(OFFSET($CX$3,0,0,'Données projet'!$E$13+1,1))-AVERAGE(OFFSET($H$3,0,0,'Données projet'!$E$13+1,1))</f>
        <v>472.96224519385396</v>
      </c>
      <c r="CZ92" s="59">
        <f t="shared" si="96"/>
        <v>297.32483725004136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78.302806103223332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78.302806103223332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349.00000000000017</v>
      </c>
      <c r="DP92" s="17">
        <f>DO92*VLOOKUP('Données projet'!$B$14,Paramètres!$A$1:$I$89,3,0)*VLOOKUP('Données projet'!$B$14,Paramètres!$A$1:$I$89,5,0)</f>
        <v>272.22000000000014</v>
      </c>
      <c r="DQ92" s="13">
        <f t="shared" si="97"/>
        <v>65.320184547527205</v>
      </c>
      <c r="DR92" s="20">
        <f t="shared" si="70"/>
        <v>587.88248808694345</v>
      </c>
      <c r="DS92" s="59">
        <f t="shared" si="71"/>
        <v>861.90513179846698</v>
      </c>
      <c r="DT92" s="59">
        <f ca="1">AVERAGE(OFFSET($DS$3,0,0,'Données projet'!$E$14+1,1))-AVERAGE(OFFSET($H$3,0,0,'Données projet'!$E$14+1,1))</f>
        <v>381.55743422692029</v>
      </c>
      <c r="DU92" s="59">
        <f t="shared" si="98"/>
        <v>360.34132229290537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59.491938496393075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59.491938496393075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9.1999999999999993</v>
      </c>
      <c r="EJ92" s="12">
        <f>IF('Données projet'!$A$192&gt;35,EJ91+EI92-ER91,IF(A92&lt;'Données projet'!$A$192,$EG$205^A92,IF(A92='Données projet'!$A$192,'Données projet'!$B$192,EJ91+EI92-ER91)))</f>
        <v>441.79999999999995</v>
      </c>
      <c r="EK92" s="17">
        <f>EJ92*VLOOKUP('Données projet'!$B$15,Paramètres!$A$1:$I$89,3,0)*VLOOKUP('Données projet'!$B$15,Paramètres!$A$1:$I$89,5,0)</f>
        <v>379.06439999999998</v>
      </c>
      <c r="EL92" s="13">
        <f t="shared" si="99"/>
        <v>87.519105676243697</v>
      </c>
      <c r="EM92" s="20">
        <f t="shared" si="73"/>
        <v>812.63293905279113</v>
      </c>
      <c r="EN92" s="59">
        <f t="shared" si="74"/>
        <v>1086.6555827643147</v>
      </c>
      <c r="EO92" s="59">
        <f ca="1">AVERAGE(OFFSET($EN$3,0,0,'Données projet'!$E$15+1,1))-AVERAGE(OFFSET($H$3,0,0,'Données projet'!$E$15+1,1))</f>
        <v>569.97793593332699</v>
      </c>
      <c r="EP92" s="59">
        <f t="shared" si="100"/>
        <v>331.25104323342907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113.05143853638715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113.05143853638715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7.8</v>
      </c>
      <c r="FE92" s="12">
        <f>IF('Données projet'!$A$218&gt;35,FE91+FD92-FM91,IF(A92&lt;'Données projet'!$A$218,$FB$205^A92,IF(A92='Données projet'!$A$218,'Données projet'!$B$218,FE91+FD92-FM91)))</f>
        <v>369.19999999999982</v>
      </c>
      <c r="FF92" s="17">
        <f>FE92*VLOOKUP('Données projet'!$B$16,Paramètres!$A$1:$I$89,3,0)*VLOOKUP('Données projet'!$B$16,Paramètres!$A$1:$I$89,5,0)</f>
        <v>299.4950399999999</v>
      </c>
      <c r="FG92" s="13">
        <f t="shared" si="101"/>
        <v>71.070594087273378</v>
      </c>
      <c r="FH92" s="20">
        <f t="shared" si="76"/>
        <v>645.40181270200094</v>
      </c>
      <c r="FI92" s="59">
        <f t="shared" si="77"/>
        <v>919.42445641352447</v>
      </c>
      <c r="FJ92" s="59">
        <f ca="1">AVERAGE(OFFSET($FI$3,0,0,'Données projet'!$E$16+1,1))-AVERAGE(OFFSET($H$3,0,0,'Données projet'!$E$16+1,1))</f>
        <v>458.72067631594132</v>
      </c>
      <c r="FK92" s="59">
        <f t="shared" si="102"/>
        <v>264.165337354597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69.846277951223513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69.846277951223513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6">
        <f t="shared" si="56"/>
        <v>183.33333333333334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330</v>
      </c>
      <c r="L93" s="12">
        <f>VLOOKUP(A93,'Données projet'!$A$35:$I$55,9,0)</f>
        <v>6.4</v>
      </c>
      <c r="M93" s="12">
        <f t="array" ref="M93">INDEX(L:L,MIN(IF(ISNUMBER(L93:L289),ROW(L93:L289),"")))</f>
        <v>6.4</v>
      </c>
      <c r="N93" s="13">
        <f>IF('Données projet'!$A$36&gt;35,N92+M93-V92,IF(A93&lt;'Données projet'!$A$36,$K$205^A93,IF(A93='Données projet'!$A$36,'Données projet'!$B$36,N92+M93-V92)))</f>
        <v>329.99999999999994</v>
      </c>
      <c r="O93" s="13">
        <f>N93*VLOOKUP('Données projet'!$B$9,Paramètres!$A$1:$I$89,3,0)*VLOOKUP('Données projet'!$B$9,Paramètres!$A$1:$I$89,5,0)</f>
        <v>334.61999999999995</v>
      </c>
      <c r="P93" s="13">
        <f t="shared" si="87"/>
        <v>78.387374628661505</v>
      </c>
      <c r="Q93" s="20">
        <f t="shared" si="54"/>
        <v>719.32117747825203</v>
      </c>
      <c r="R93" s="59">
        <f t="shared" si="55"/>
        <v>993.67881848247976</v>
      </c>
      <c r="S93" s="59">
        <f ca="1">AVERAGE(OFFSET($R$3,0,0,'Données projet'!$E$9+1,1))-AVERAGE(OFFSET($H$3,0,0,'Données projet'!$E$9+1,1))</f>
        <v>520.95202773768222</v>
      </c>
      <c r="T93" s="59">
        <f t="shared" si="88"/>
        <v>325.72635759450861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28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99.528560582781324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99.528560582781324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267</v>
      </c>
      <c r="AG93" s="12">
        <f>VLOOKUP(A93,'Données projet'!$A$61:$I$81,9,0)</f>
        <v>5.2</v>
      </c>
      <c r="AH93" s="12">
        <f t="array" ref="AH93">INDEX(AG:AG,MIN(IF(ISNUMBER(AG93:AG289),ROW(AG93:AG289),"")))</f>
        <v>5.2</v>
      </c>
      <c r="AI93" s="13">
        <f>IF('Données projet'!$A$62&gt;35,AI92+AH93-AQ92,IF(A93&lt;'Données projet'!$A$62,$AF$205^A93,IF(A93='Données projet'!$A$62,'Données projet'!$B$62,AI92+AH93-AQ92)))</f>
        <v>266.99999999999989</v>
      </c>
      <c r="AJ93" s="13">
        <f>AI93*VLOOKUP('Données projet'!$B$10,Paramètres!$A$1:$I$89,3,0)*VLOOKUP('Données projet'!$B$10,Paramètres!$A$1:$I$89,5,0)</f>
        <v>254.07719999999989</v>
      </c>
      <c r="AK93" s="13">
        <f t="shared" si="89"/>
        <v>61.458188159552705</v>
      </c>
      <c r="AL93" s="20">
        <f t="shared" si="58"/>
        <v>549.55746771122074</v>
      </c>
      <c r="AM93" s="59">
        <f t="shared" si="59"/>
        <v>823.91510871544847</v>
      </c>
      <c r="AN93" s="59">
        <f ca="1">AVERAGE(OFFSET($AM$3,0,0,'Données projet'!$E$10+1,1))-AVERAGE(OFFSET($H$3,0,0,'Données projet'!$E$10+1,1))</f>
        <v>480.2304577348516</v>
      </c>
      <c r="AO93" s="59">
        <f t="shared" si="90"/>
        <v>488.3750281502389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24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91.533841320619558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91.533841320619558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266.99999999999983</v>
      </c>
      <c r="BE93" s="13">
        <f>BD93*VLOOKUP('Données projet'!$B$11,Paramètres!$A$1:$I$89,3,0)*VLOOKUP('Données projet'!$B$11,Paramètres!$A$1:$I$89,5,0)</f>
        <v>258.24239999999986</v>
      </c>
      <c r="BF93" s="13">
        <f t="shared" si="91"/>
        <v>62.347580891234152</v>
      </c>
      <c r="BG93" s="20">
        <f t="shared" si="61"/>
        <v>558.3608833855659</v>
      </c>
      <c r="BH93" s="59">
        <f t="shared" si="62"/>
        <v>832.71852438979363</v>
      </c>
      <c r="BI93" s="59">
        <f ca="1">AVERAGE(OFFSET($BH$3,0,0,'Données projet'!$E$11+1,1))-AVERAGE(OFFSET($H$3,0,0,'Données projet'!$E$11+1,1))</f>
        <v>379.62749807313804</v>
      </c>
      <c r="BJ93" s="59">
        <f t="shared" si="92"/>
        <v>365.4172319777357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35.104510197623192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35.104510197623192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367.99999999999972</v>
      </c>
      <c r="BZ93" s="13">
        <f>BY93*VLOOKUP('Données projet'!$B$12,Paramètres!$A$1:$I$89,3,0)*VLOOKUP('Données projet'!$B$12,Paramètres!$A$1:$I$89,5,0)</f>
        <v>292.78079999999977</v>
      </c>
      <c r="CA93" s="13">
        <f t="shared" si="93"/>
        <v>69.660903052386217</v>
      </c>
      <c r="CB93" s="20">
        <f t="shared" si="64"/>
        <v>631.25263281623893</v>
      </c>
      <c r="CC93" s="59">
        <f t="shared" si="65"/>
        <v>905.61027382046655</v>
      </c>
      <c r="CD93" s="59">
        <f ca="1">AVERAGE(OFFSET($CC$3,0,0,'Données projet'!$E$12+1,1))-AVERAGE(OFFSET($H$3,0,0,'Données projet'!$E$12+1,1))</f>
        <v>429.30603040255431</v>
      </c>
      <c r="CE93" s="59">
        <f t="shared" si="94"/>
        <v>412.18613903804726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50.559473994635397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50.559473994635397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330</v>
      </c>
      <c r="CR93" s="12">
        <f>VLOOKUP(A93,'Données projet'!$A$139:$I$159,9,0)</f>
        <v>6.4</v>
      </c>
      <c r="CS93" s="12">
        <f t="array" ref="CS93">INDEX(CR:CR,MIN(IF(ISNUMBER(CR93:CR289),ROW(CR93:CR289),"")))</f>
        <v>6.4</v>
      </c>
      <c r="CT93" s="12">
        <f>IF('Données projet'!$A$140&gt;35,CT92+CS93-DB92,IF(A93&lt;'Données projet'!$A$140,$CQ$205^A93,IF(A93='Données projet'!$A$140,'Données projet'!$B$140,CT92+CS93-DB92)))</f>
        <v>329.99999999999994</v>
      </c>
      <c r="CU93" s="17">
        <f>CT93*VLOOKUP('Données projet'!$B$13,Paramètres!$A$1:$I$89,3,0)*VLOOKUP('Données projet'!$B$13,Paramètres!$A$1:$I$89,5,0)</f>
        <v>298.58399999999995</v>
      </c>
      <c r="CV93" s="13">
        <f t="shared" si="95"/>
        <v>70.879533797607607</v>
      </c>
      <c r="CW93" s="20">
        <f t="shared" si="67"/>
        <v>643.48232136416652</v>
      </c>
      <c r="CX93" s="59">
        <f t="shared" si="68"/>
        <v>917.83996236839425</v>
      </c>
      <c r="CY93" s="59">
        <f ca="1">AVERAGE(OFFSET($CX$3,0,0,'Données projet'!$E$13+1,1))-AVERAGE(OFFSET($H$3,0,0,'Données projet'!$E$13+1,1))</f>
        <v>472.96224519385396</v>
      </c>
      <c r="CZ93" s="59">
        <f t="shared" si="96"/>
        <v>297.32483725004136</v>
      </c>
      <c r="DA93" s="15">
        <f>IF(ISNA(VLOOKUP(A93,'Données projet'!$A$139:$I$159,3,0)),0,VLOOKUP(A93,'Données projet'!$A$139:$I$159,3,0))</f>
        <v>15</v>
      </c>
      <c r="DB93" s="15">
        <f>IF(ISNA(VLOOKUP(A93,'Données projet'!$A$139:$I$159,4,0)),0,VLOOKUP(A93,'Données projet'!$A$139:$I$159,4,0))</f>
        <v>28</v>
      </c>
      <c r="DC93" s="16">
        <f>IF(ISNA(VLOOKUP(A93,'Données projet'!$A$139:$I$159,5,0)),0%,VLOOKUP(A93,'Données projet'!$A$139:$I$159,5,0)*VLOOKUP('Données projet'!$B$13,Paramètres!$A$1:$I$89,7,0))</f>
        <v>0.43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88.810100212327953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88.810100212327953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349.00000000000017</v>
      </c>
      <c r="DP93" s="17">
        <f>DO93*VLOOKUP('Données projet'!$B$14,Paramètres!$A$1:$I$89,3,0)*VLOOKUP('Données projet'!$B$14,Paramètres!$A$1:$I$89,5,0)</f>
        <v>272.22000000000014</v>
      </c>
      <c r="DQ93" s="13">
        <f t="shared" si="97"/>
        <v>65.320184547527205</v>
      </c>
      <c r="DR93" s="20">
        <f t="shared" si="70"/>
        <v>587.88248808694345</v>
      </c>
      <c r="DS93" s="59">
        <f t="shared" si="71"/>
        <v>862.24012909117118</v>
      </c>
      <c r="DT93" s="59">
        <f ca="1">AVERAGE(OFFSET($DS$3,0,0,'Données projet'!$E$14+1,1))-AVERAGE(OFFSET($H$3,0,0,'Données projet'!$E$14+1,1))</f>
        <v>381.55743422692029</v>
      </c>
      <c r="DU93" s="59">
        <f t="shared" si="98"/>
        <v>360.34132229290537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58.325337868978295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58.325337868978295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451</v>
      </c>
      <c r="EH93" s="12">
        <f>VLOOKUP(A93,'Données projet'!$A$191:$I$211,9,0)</f>
        <v>9.1999999999999993</v>
      </c>
      <c r="EI93" s="12">
        <f t="array" ref="EI93">INDEX(EH:EH,MIN(IF(ISNUMBER(EH93:EH289),ROW(EH93:EH289),"")))</f>
        <v>9.1999999999999993</v>
      </c>
      <c r="EJ93" s="12">
        <f>IF('Données projet'!$A$192&gt;35,EJ92+EI93-ER92,IF(A93&lt;'Données projet'!$A$192,$EG$205^A93,IF(A93='Données projet'!$A$192,'Données projet'!$B$192,EJ92+EI93-ER92)))</f>
        <v>450.99999999999994</v>
      </c>
      <c r="EK93" s="17">
        <f>EJ93*VLOOKUP('Données projet'!$B$15,Paramètres!$A$1:$I$89,3,0)*VLOOKUP('Données projet'!$B$15,Paramètres!$A$1:$I$89,5,0)</f>
        <v>386.95799999999997</v>
      </c>
      <c r="EL93" s="13">
        <f t="shared" si="99"/>
        <v>89.12752051283708</v>
      </c>
      <c r="EM93" s="20">
        <f t="shared" si="73"/>
        <v>829.18228155985787</v>
      </c>
      <c r="EN93" s="59">
        <f t="shared" si="74"/>
        <v>1103.5399225640856</v>
      </c>
      <c r="EO93" s="59">
        <f ca="1">AVERAGE(OFFSET($EN$3,0,0,'Données projet'!$E$15+1,1))-AVERAGE(OFFSET($H$3,0,0,'Données projet'!$E$15+1,1))</f>
        <v>569.97793593332699</v>
      </c>
      <c r="EP93" s="59">
        <f t="shared" si="100"/>
        <v>331.25104323342907</v>
      </c>
      <c r="EQ93" s="15">
        <f>IF(ISNA(VLOOKUP(A93,'Données projet'!$A$191:$I$211,3,0)),0,VLOOKUP(A93,'Données projet'!$A$191:$I$211,3,0))</f>
        <v>14</v>
      </c>
      <c r="ER93" s="15">
        <f>IF(ISNA(VLOOKUP(A93,'Données projet'!$A$191:$I$211,4,0)),0,VLOOKUP(A93,'Données projet'!$A$191:$I$211,4,0))</f>
        <v>31</v>
      </c>
      <c r="ES93" s="16">
        <f>IF(ISNA(VLOOKUP(A93,'Données projet'!$A$191:$I$211,5,0)),0%,VLOOKUP(A93,'Données projet'!$A$191:$I$211,5,0)*VLOOKUP('Données projet'!$B$15,Paramètres!$A$1:$I$89,7,0))</f>
        <v>0.53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126.41831839331063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126.41831839331063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377</v>
      </c>
      <c r="FC93" s="12">
        <f>VLOOKUP(A93,'Données projet'!$A$217:$I$237,9,0)</f>
        <v>7.8</v>
      </c>
      <c r="FD93" s="12">
        <f t="array" ref="FD93">INDEX(FC:FC,MIN(IF(ISNUMBER(FC93:FC289),ROW(FC93:FC289),"")))</f>
        <v>7.8</v>
      </c>
      <c r="FE93" s="12">
        <f>IF('Données projet'!$A$218&gt;35,FE92+FD93-FM92,IF(A93&lt;'Données projet'!$A$218,$FB$205^A93,IF(A93='Données projet'!$A$218,'Données projet'!$B$218,FE92+FD93-FM92)))</f>
        <v>376.99999999999983</v>
      </c>
      <c r="FF93" s="17">
        <f>FE93*VLOOKUP('Données projet'!$B$16,Paramètres!$A$1:$I$89,3,0)*VLOOKUP('Données projet'!$B$16,Paramètres!$A$1:$I$89,5,0)</f>
        <v>305.82239999999985</v>
      </c>
      <c r="FG93" s="13">
        <f t="shared" si="101"/>
        <v>72.395693291268941</v>
      </c>
      <c r="FH93" s="20">
        <f t="shared" si="76"/>
        <v>658.72984581562639</v>
      </c>
      <c r="FI93" s="59">
        <f t="shared" si="77"/>
        <v>933.08748681985412</v>
      </c>
      <c r="FJ93" s="59">
        <f ca="1">AVERAGE(OFFSET($FI$3,0,0,'Données projet'!$E$16+1,1))-AVERAGE(OFFSET($H$3,0,0,'Données projet'!$E$16+1,1))</f>
        <v>458.72067631594132</v>
      </c>
      <c r="FK93" s="59">
        <f t="shared" si="102"/>
        <v>264.165337354597</v>
      </c>
      <c r="FL93" s="15">
        <f>IF(ISNA(VLOOKUP(A93,'Données projet'!$A$217:$I$237,3,0)),0,VLOOKUP(A93,'Données projet'!$A$217:$I$237,3,0))</f>
        <v>14</v>
      </c>
      <c r="FM93" s="15">
        <f>IF(ISNA(VLOOKUP(A93,'Données projet'!$A$217:$I$237,4,0)),0,VLOOKUP(A93,'Données projet'!$A$217:$I$237,4,0))</f>
        <v>26</v>
      </c>
      <c r="FN93" s="16">
        <f>IF(ISNA(VLOOKUP(A93,'Données projet'!$A$217:$I$237,5,0)),0%,VLOOKUP(A93,'Données projet'!$A$217:$I$237,5,0)*VLOOKUP('Données projet'!$B$16,Paramètres!$A$1:$I$89,7,0))</f>
        <v>0.43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78.502384696209276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78.502384696209276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6">
        <f t="shared" si="56"/>
        <v>183.33333333333334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6.2</v>
      </c>
      <c r="N94" s="13">
        <f>IF('Données projet'!$A$36&gt;35,N93+M94-V93,IF(A94&lt;'Données projet'!$A$36,$K$205^A94,IF(A94='Données projet'!$A$36,'Données projet'!$B$36,N93+M94-V93)))</f>
        <v>308.19999999999993</v>
      </c>
      <c r="O94" s="13">
        <f>N94*VLOOKUP('Données projet'!$B$9,Paramètres!$A$1:$I$89,3,0)*VLOOKUP('Données projet'!$B$9,Paramètres!$A$1:$I$89,5,0)</f>
        <v>312.51479999999992</v>
      </c>
      <c r="P94" s="13">
        <f t="shared" si="87"/>
        <v>73.793773289024969</v>
      </c>
      <c r="Q94" s="20">
        <f t="shared" si="54"/>
        <v>672.82076514505172</v>
      </c>
      <c r="R94" s="59">
        <f t="shared" si="55"/>
        <v>947.50759198789683</v>
      </c>
      <c r="S94" s="59">
        <f ca="1">AVERAGE(OFFSET($R$3,0,0,'Données projet'!$E$9+1,1))-AVERAGE(OFFSET($H$3,0,0,'Données projet'!$E$9+1,1))</f>
        <v>520.95202773768222</v>
      </c>
      <c r="T94" s="59">
        <f t="shared" si="88"/>
        <v>325.72635759450861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97.576866216180676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97.576866216180676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4.8</v>
      </c>
      <c r="AI94" s="13">
        <f>IF('Données projet'!$A$62&gt;35,AI93+AH94-AQ93,IF(A94&lt;'Données projet'!$A$62,$AF$205^A94,IF(A94='Données projet'!$A$62,'Données projet'!$B$62,AI93+AH94-AQ93)))</f>
        <v>247.7999999999999</v>
      </c>
      <c r="AJ94" s="13">
        <f>AI94*VLOOKUP('Données projet'!$B$10,Paramètres!$A$1:$I$89,3,0)*VLOOKUP('Données projet'!$B$10,Paramètres!$A$1:$I$89,5,0)</f>
        <v>235.80647999999991</v>
      </c>
      <c r="AK94" s="13">
        <f t="shared" si="89"/>
        <v>57.5363506739358</v>
      </c>
      <c r="AL94" s="20">
        <f t="shared" si="58"/>
        <v>510.90543009043807</v>
      </c>
      <c r="AM94" s="59">
        <f t="shared" si="59"/>
        <v>785.59225693328312</v>
      </c>
      <c r="AN94" s="59">
        <f ca="1">AVERAGE(OFFSET($AM$3,0,0,'Données projet'!$E$10+1,1))-AVERAGE(OFFSET($H$3,0,0,'Données projet'!$E$10+1,1))</f>
        <v>480.2304577348516</v>
      </c>
      <c r="AO94" s="59">
        <f t="shared" si="90"/>
        <v>488.3750281502389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89.73891852245265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89.73891852245265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266.99999999999983</v>
      </c>
      <c r="BE94" s="13">
        <f>BD94*VLOOKUP('Données projet'!$B$11,Paramètres!$A$1:$I$89,3,0)*VLOOKUP('Données projet'!$B$11,Paramètres!$A$1:$I$89,5,0)</f>
        <v>258.24239999999986</v>
      </c>
      <c r="BF94" s="13">
        <f t="shared" si="91"/>
        <v>62.347580891234152</v>
      </c>
      <c r="BG94" s="20">
        <f t="shared" si="61"/>
        <v>558.3608833855659</v>
      </c>
      <c r="BH94" s="59">
        <f t="shared" si="62"/>
        <v>833.04771022841101</v>
      </c>
      <c r="BI94" s="59">
        <f ca="1">AVERAGE(OFFSET($BH$3,0,0,'Données projet'!$E$11+1,1))-AVERAGE(OFFSET($H$3,0,0,'Données projet'!$E$11+1,1))</f>
        <v>379.62749807313804</v>
      </c>
      <c r="BJ94" s="59">
        <f t="shared" si="92"/>
        <v>365.4172319777357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34.416132164284797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34.416132164284797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367.99999999999972</v>
      </c>
      <c r="BZ94" s="13">
        <f>BY94*VLOOKUP('Données projet'!$B$12,Paramètres!$A$1:$I$89,3,0)*VLOOKUP('Données projet'!$B$12,Paramètres!$A$1:$I$89,5,0)</f>
        <v>292.78079999999977</v>
      </c>
      <c r="CA94" s="13">
        <f t="shared" si="93"/>
        <v>69.660903052386217</v>
      </c>
      <c r="CB94" s="20">
        <f t="shared" si="64"/>
        <v>631.25263281623893</v>
      </c>
      <c r="CC94" s="59">
        <f t="shared" si="65"/>
        <v>905.93945965908392</v>
      </c>
      <c r="CD94" s="59">
        <f ca="1">AVERAGE(OFFSET($CC$3,0,0,'Données projet'!$E$12+1,1))-AVERAGE(OFFSET($H$3,0,0,'Données projet'!$E$12+1,1))</f>
        <v>429.30603040255431</v>
      </c>
      <c r="CE94" s="59">
        <f t="shared" si="94"/>
        <v>412.18613903804726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49.568033547834709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49.568033547834709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6.2</v>
      </c>
      <c r="CT94" s="12">
        <f>IF('Données projet'!$A$140&gt;35,CT93+CS94-DB93,IF(A94&lt;'Données projet'!$A$140,$CQ$205^A94,IF(A94='Données projet'!$A$140,'Données projet'!$B$140,CT93+CS94-DB93)))</f>
        <v>308.19999999999993</v>
      </c>
      <c r="CU94" s="17">
        <f>CT94*VLOOKUP('Données projet'!$B$13,Paramètres!$A$1:$I$89,3,0)*VLOOKUP('Données projet'!$B$13,Paramètres!$A$1:$I$89,5,0)</f>
        <v>278.85935999999992</v>
      </c>
      <c r="CV94" s="13">
        <f t="shared" si="95"/>
        <v>66.725901622172387</v>
      </c>
      <c r="CW94" s="20">
        <f t="shared" si="67"/>
        <v>601.8943306586167</v>
      </c>
      <c r="CX94" s="59">
        <f t="shared" si="68"/>
        <v>876.5811575014618</v>
      </c>
      <c r="CY94" s="59">
        <f ca="1">AVERAGE(OFFSET($CX$3,0,0,'Données projet'!$E$13+1,1))-AVERAGE(OFFSET($H$3,0,0,'Données projet'!$E$13+1,1))</f>
        <v>472.96224519385396</v>
      </c>
      <c r="CZ94" s="59">
        <f t="shared" si="96"/>
        <v>297.32483725004136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87.068588315976612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87.068588315976612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349.00000000000017</v>
      </c>
      <c r="DP94" s="17">
        <f>DO94*VLOOKUP('Données projet'!$B$14,Paramètres!$A$1:$I$89,3,0)*VLOOKUP('Données projet'!$B$14,Paramètres!$A$1:$I$89,5,0)</f>
        <v>272.22000000000014</v>
      </c>
      <c r="DQ94" s="13">
        <f t="shared" si="97"/>
        <v>65.320184547527205</v>
      </c>
      <c r="DR94" s="20">
        <f t="shared" si="70"/>
        <v>587.88248808694345</v>
      </c>
      <c r="DS94" s="59">
        <f t="shared" si="71"/>
        <v>862.56931492978856</v>
      </c>
      <c r="DT94" s="59">
        <f ca="1">AVERAGE(OFFSET($DS$3,0,0,'Données projet'!$E$14+1,1))-AVERAGE(OFFSET($H$3,0,0,'Données projet'!$E$14+1,1))</f>
        <v>381.55743422692029</v>
      </c>
      <c r="DU94" s="59">
        <f t="shared" si="98"/>
        <v>360.34132229290537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57.181613568310993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57.181613568310993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8.6</v>
      </c>
      <c r="EJ94" s="12">
        <f>IF('Données projet'!$A$192&gt;35,EJ93+EI94-ER93,IF(A94&lt;'Données projet'!$A$192,$EG$205^A94,IF(A94='Données projet'!$A$192,'Données projet'!$B$192,EJ93+EI94-ER93)))</f>
        <v>428.59999999999997</v>
      </c>
      <c r="EK94" s="17">
        <f>EJ94*VLOOKUP('Données projet'!$B$15,Paramètres!$A$1:$I$89,3,0)*VLOOKUP('Données projet'!$B$15,Paramètres!$A$1:$I$89,5,0)</f>
        <v>367.73879999999997</v>
      </c>
      <c r="EL94" s="13">
        <f t="shared" si="99"/>
        <v>85.20453819128241</v>
      </c>
      <c r="EM94" s="20">
        <f t="shared" si="73"/>
        <v>788.87631401648343</v>
      </c>
      <c r="EN94" s="59">
        <f t="shared" si="74"/>
        <v>1063.5631408593285</v>
      </c>
      <c r="EO94" s="59">
        <f ca="1">AVERAGE(OFFSET($EN$3,0,0,'Données projet'!$E$15+1,1))-AVERAGE(OFFSET($H$3,0,0,'Données projet'!$E$15+1,1))</f>
        <v>569.97793593332699</v>
      </c>
      <c r="EP94" s="59">
        <f t="shared" si="100"/>
        <v>331.25104323342907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123.93933227717828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123.93933227717828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7.6</v>
      </c>
      <c r="FE94" s="12">
        <f>IF('Données projet'!$A$218&gt;35,FE93+FD94-FM93,IF(A94&lt;'Données projet'!$A$218,$FB$205^A94,IF(A94='Données projet'!$A$218,'Données projet'!$B$218,FE93+FD94-FM93)))</f>
        <v>358.59999999999985</v>
      </c>
      <c r="FF94" s="17">
        <f>FE94*VLOOKUP('Données projet'!$B$16,Paramètres!$A$1:$I$89,3,0)*VLOOKUP('Données projet'!$B$16,Paramètres!$A$1:$I$89,5,0)</f>
        <v>290.89631999999989</v>
      </c>
      <c r="FG94" s="13">
        <f t="shared" si="101"/>
        <v>69.264573190867566</v>
      </c>
      <c r="FH94" s="20">
        <f t="shared" si="76"/>
        <v>627.28022230742749</v>
      </c>
      <c r="FI94" s="59">
        <f t="shared" si="77"/>
        <v>901.96704915027249</v>
      </c>
      <c r="FJ94" s="59">
        <f ca="1">AVERAGE(OFFSET($FI$3,0,0,'Données projet'!$E$16+1,1))-AVERAGE(OFFSET($H$3,0,0,'Données projet'!$E$16+1,1))</f>
        <v>458.72067631594132</v>
      </c>
      <c r="FK94" s="59">
        <f t="shared" si="102"/>
        <v>264.165337354597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76.963000814043355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76.963000814043355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6">
        <f t="shared" si="56"/>
        <v>183.33333333333334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6.2</v>
      </c>
      <c r="N95" s="13">
        <f>IF('Données projet'!$A$36&gt;35,N94+M95-V94,IF(A95&lt;'Données projet'!$A$36,$K$205^A95,IF(A95='Données projet'!$A$36,'Données projet'!$B$36,N94+M95-V94)))</f>
        <v>314.39999999999992</v>
      </c>
      <c r="O95" s="13">
        <f>N95*VLOOKUP('Données projet'!$B$9,Paramètres!$A$1:$I$89,3,0)*VLOOKUP('Données projet'!$B$9,Paramètres!$A$1:$I$89,5,0)</f>
        <v>318.80159999999995</v>
      </c>
      <c r="P95" s="13">
        <f t="shared" si="87"/>
        <v>75.103948812522063</v>
      </c>
      <c r="Q95" s="20">
        <f t="shared" si="54"/>
        <v>686.05216418180908</v>
      </c>
      <c r="R95" s="59">
        <f t="shared" si="55"/>
        <v>961.06246622492085</v>
      </c>
      <c r="S95" s="59">
        <f ca="1">AVERAGE(OFFSET($R$3,0,0,'Données projet'!$E$9+1,1))-AVERAGE(OFFSET($H$3,0,0,'Données projet'!$E$9+1,1))</f>
        <v>520.95202773768222</v>
      </c>
      <c r="T95" s="59">
        <f t="shared" si="88"/>
        <v>325.72635759450861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95.663443385693043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95.663443385693043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4.8</v>
      </c>
      <c r="AI95" s="13">
        <f>IF('Données projet'!$A$62&gt;35,AI94+AH95-AQ94,IF(A95&lt;'Données projet'!$A$62,$AF$205^A95,IF(A95='Données projet'!$A$62,'Données projet'!$B$62,AI94+AH95-AQ94)))</f>
        <v>252.59999999999991</v>
      </c>
      <c r="AJ95" s="13">
        <f>AI95*VLOOKUP('Données projet'!$B$10,Paramètres!$A$1:$I$89,3,0)*VLOOKUP('Données projet'!$B$10,Paramètres!$A$1:$I$89,5,0)</f>
        <v>240.3741599999999</v>
      </c>
      <c r="AK95" s="13">
        <f t="shared" si="89"/>
        <v>58.520025528844819</v>
      </c>
      <c r="AL95" s="20">
        <f t="shared" si="58"/>
        <v>520.57403979607113</v>
      </c>
      <c r="AM95" s="59">
        <f t="shared" si="59"/>
        <v>795.5843418391828</v>
      </c>
      <c r="AN95" s="59">
        <f ca="1">AVERAGE(OFFSET($AM$3,0,0,'Données projet'!$E$10+1,1))-AVERAGE(OFFSET($H$3,0,0,'Données projet'!$E$10+1,1))</f>
        <v>480.2304577348516</v>
      </c>
      <c r="AO95" s="59">
        <f t="shared" si="90"/>
        <v>488.3750281502389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87.979193065562981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87.979193065562981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266.99999999999983</v>
      </c>
      <c r="BE95" s="13">
        <f>BD95*VLOOKUP('Données projet'!$B$11,Paramètres!$A$1:$I$89,3,0)*VLOOKUP('Données projet'!$B$11,Paramètres!$A$1:$I$89,5,0)</f>
        <v>258.24239999999986</v>
      </c>
      <c r="BF95" s="13">
        <f t="shared" si="91"/>
        <v>62.347580891234152</v>
      </c>
      <c r="BG95" s="20">
        <f t="shared" si="61"/>
        <v>558.3608833855659</v>
      </c>
      <c r="BH95" s="59">
        <f t="shared" si="62"/>
        <v>833.37118542867756</v>
      </c>
      <c r="BI95" s="59">
        <f ca="1">AVERAGE(OFFSET($BH$3,0,0,'Données projet'!$E$11+1,1))-AVERAGE(OFFSET($H$3,0,0,'Données projet'!$E$11+1,1))</f>
        <v>379.62749807313804</v>
      </c>
      <c r="BJ95" s="59">
        <f t="shared" si="92"/>
        <v>365.4172319777357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33.741252804311024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33.741252804311024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367.99999999999972</v>
      </c>
      <c r="BZ95" s="13">
        <f>BY95*VLOOKUP('Données projet'!$B$12,Paramètres!$A$1:$I$89,3,0)*VLOOKUP('Données projet'!$B$12,Paramètres!$A$1:$I$89,5,0)</f>
        <v>292.78079999999977</v>
      </c>
      <c r="CA95" s="13">
        <f t="shared" si="93"/>
        <v>69.660903052386217</v>
      </c>
      <c r="CB95" s="20">
        <f t="shared" si="64"/>
        <v>631.25263281623893</v>
      </c>
      <c r="CC95" s="59">
        <f t="shared" si="65"/>
        <v>906.26293485935071</v>
      </c>
      <c r="CD95" s="59">
        <f ca="1">AVERAGE(OFFSET($CC$3,0,0,'Données projet'!$E$12+1,1))-AVERAGE(OFFSET($H$3,0,0,'Données projet'!$E$12+1,1))</f>
        <v>429.30603040255431</v>
      </c>
      <c r="CE95" s="59">
        <f t="shared" si="94"/>
        <v>412.18613903804726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48.59603464347682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48.59603464347682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6.2</v>
      </c>
      <c r="CT95" s="12">
        <f>IF('Données projet'!$A$140&gt;35,CT94+CS95-DB94,IF(A95&lt;'Données projet'!$A$140,$CQ$205^A95,IF(A95='Données projet'!$A$140,'Données projet'!$B$140,CT94+CS95-DB94)))</f>
        <v>314.39999999999992</v>
      </c>
      <c r="CU95" s="17">
        <f>CT95*VLOOKUP('Données projet'!$B$13,Paramètres!$A$1:$I$89,3,0)*VLOOKUP('Données projet'!$B$13,Paramètres!$A$1:$I$89,5,0)</f>
        <v>284.46911999999992</v>
      </c>
      <c r="CV95" s="13">
        <f t="shared" si="95"/>
        <v>67.91059023737904</v>
      </c>
      <c r="CW95" s="20">
        <f t="shared" si="67"/>
        <v>613.72799533010163</v>
      </c>
      <c r="CX95" s="59">
        <f t="shared" si="68"/>
        <v>888.7382973732133</v>
      </c>
      <c r="CY95" s="59">
        <f ca="1">AVERAGE(OFFSET($CX$3,0,0,'Données projet'!$E$13+1,1))-AVERAGE(OFFSET($H$3,0,0,'Données projet'!$E$13+1,1))</f>
        <v>472.96224519385396</v>
      </c>
      <c r="CZ95" s="59">
        <f t="shared" si="96"/>
        <v>297.32483725004136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85.361226405695348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85.361226405695348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349.00000000000017</v>
      </c>
      <c r="DP95" s="17">
        <f>DO95*VLOOKUP('Données projet'!$B$14,Paramètres!$A$1:$I$89,3,0)*VLOOKUP('Données projet'!$B$14,Paramètres!$A$1:$I$89,5,0)</f>
        <v>272.22000000000014</v>
      </c>
      <c r="DQ95" s="13">
        <f t="shared" si="97"/>
        <v>65.320184547527205</v>
      </c>
      <c r="DR95" s="20">
        <f t="shared" si="70"/>
        <v>587.88248808694345</v>
      </c>
      <c r="DS95" s="59">
        <f t="shared" si="71"/>
        <v>862.89279013005512</v>
      </c>
      <c r="DT95" s="59">
        <f ca="1">AVERAGE(OFFSET($DS$3,0,0,'Données projet'!$E$14+1,1))-AVERAGE(OFFSET($H$3,0,0,'Données projet'!$E$14+1,1))</f>
        <v>381.55743422692029</v>
      </c>
      <c r="DU95" s="59">
        <f t="shared" si="98"/>
        <v>360.34132229290537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56.060317003576841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56.060317003576841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8.6</v>
      </c>
      <c r="EJ95" s="12">
        <f>IF('Données projet'!$A$192&gt;35,EJ94+EI95-ER94,IF(A95&lt;'Données projet'!$A$192,$EG$205^A95,IF(A95='Données projet'!$A$192,'Données projet'!$B$192,EJ94+EI95-ER94)))</f>
        <v>437.2</v>
      </c>
      <c r="EK95" s="17">
        <f>EJ95*VLOOKUP('Données projet'!$B$15,Paramètres!$A$1:$I$89,3,0)*VLOOKUP('Données projet'!$B$15,Paramètres!$A$1:$I$89,5,0)</f>
        <v>375.11760000000004</v>
      </c>
      <c r="EL95" s="13">
        <f t="shared" si="99"/>
        <v>86.713440086205196</v>
      </c>
      <c r="EM95" s="20">
        <f t="shared" si="73"/>
        <v>804.35572815014075</v>
      </c>
      <c r="EN95" s="59">
        <f t="shared" si="74"/>
        <v>1079.3660301932525</v>
      </c>
      <c r="EO95" s="59">
        <f ca="1">AVERAGE(OFFSET($EN$3,0,0,'Données projet'!$E$15+1,1))-AVERAGE(OFFSET($H$3,0,0,'Données projet'!$E$15+1,1))</f>
        <v>569.97793593332699</v>
      </c>
      <c r="EP95" s="59">
        <f t="shared" si="100"/>
        <v>331.25104323342907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121.50895756675106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121.50895756675106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7.6</v>
      </c>
      <c r="FE95" s="12">
        <f>IF('Données projet'!$A$218&gt;35,FE94+FD95-FM94,IF(A95&lt;'Données projet'!$A$218,$FB$205^A95,IF(A95='Données projet'!$A$218,'Données projet'!$B$218,FE94+FD95-FM94)))</f>
        <v>366.19999999999987</v>
      </c>
      <c r="FF95" s="17">
        <f>FE95*VLOOKUP('Données projet'!$B$16,Paramètres!$A$1:$I$89,3,0)*VLOOKUP('Données projet'!$B$16,Paramètres!$A$1:$I$89,5,0)</f>
        <v>297.06143999999995</v>
      </c>
      <c r="FG95" s="13">
        <f t="shared" si="101"/>
        <v>70.560075951895669</v>
      </c>
      <c r="FH95" s="20">
        <f t="shared" si="76"/>
        <v>640.27414028288479</v>
      </c>
      <c r="FI95" s="59">
        <f t="shared" si="77"/>
        <v>915.28444232599645</v>
      </c>
      <c r="FJ95" s="59">
        <f ca="1">AVERAGE(OFFSET($FI$3,0,0,'Données projet'!$E$16+1,1))-AVERAGE(OFFSET($H$3,0,0,'Données projet'!$E$16+1,1))</f>
        <v>458.72067631594132</v>
      </c>
      <c r="FK95" s="59">
        <f t="shared" si="102"/>
        <v>264.165337354597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75.453803310875244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75.453803310875244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6">
        <f t="shared" si="56"/>
        <v>183.33333333333334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6.2</v>
      </c>
      <c r="N96" s="13">
        <f>IF('Données projet'!$A$36&gt;35,N95+M96-V95,IF(A96&lt;'Données projet'!$A$36,$K$205^A96,IF(A96='Données projet'!$A$36,'Données projet'!$B$36,N95+M96-V95)))</f>
        <v>320.59999999999991</v>
      </c>
      <c r="O96" s="13">
        <f>N96*VLOOKUP('Données projet'!$B$9,Paramètres!$A$1:$I$89,3,0)*VLOOKUP('Données projet'!$B$9,Paramètres!$A$1:$I$89,5,0)</f>
        <v>325.08839999999992</v>
      </c>
      <c r="P96" s="13">
        <f t="shared" si="87"/>
        <v>76.411120176279823</v>
      </c>
      <c r="Q96" s="20">
        <f t="shared" si="54"/>
        <v>699.27833097368728</v>
      </c>
      <c r="R96" s="59">
        <f t="shared" si="55"/>
        <v>974.60649664552329</v>
      </c>
      <c r="S96" s="59">
        <f ca="1">AVERAGE(OFFSET($R$3,0,0,'Données projet'!$E$9+1,1))-AVERAGE(OFFSET($H$3,0,0,'Données projet'!$E$9+1,1))</f>
        <v>520.95202773768222</v>
      </c>
      <c r="T96" s="59">
        <f t="shared" si="88"/>
        <v>325.72635759450861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93.787541609838584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93.787541609838584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4.8</v>
      </c>
      <c r="AI96" s="13">
        <f>IF('Données projet'!$A$62&gt;35,AI95+AH96-AQ95,IF(A96&lt;'Données projet'!$A$62,$AF$205^A96,IF(A96='Données projet'!$A$62,'Données projet'!$B$62,AI95+AH96-AQ95)))</f>
        <v>257.39999999999992</v>
      </c>
      <c r="AJ96" s="13">
        <f>AI96*VLOOKUP('Données projet'!$B$10,Paramètres!$A$1:$I$89,3,0)*VLOOKUP('Données projet'!$B$10,Paramètres!$A$1:$I$89,5,0)</f>
        <v>244.94183999999993</v>
      </c>
      <c r="AK96" s="13">
        <f t="shared" si="89"/>
        <v>59.501526882688026</v>
      </c>
      <c r="AL96" s="20">
        <f t="shared" si="58"/>
        <v>530.23886398734817</v>
      </c>
      <c r="AM96" s="59">
        <f t="shared" si="59"/>
        <v>805.56702965918407</v>
      </c>
      <c r="AN96" s="59">
        <f ca="1">AVERAGE(OFFSET($AM$3,0,0,'Données projet'!$E$10+1,1))-AVERAGE(OFFSET($H$3,0,0,'Données projet'!$E$10+1,1))</f>
        <v>480.2304577348516</v>
      </c>
      <c r="AO96" s="59">
        <f t="shared" si="90"/>
        <v>488.3750281502389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86.253974751556385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86.253974751556385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266.99999999999983</v>
      </c>
      <c r="BE96" s="13">
        <f>BD96*VLOOKUP('Données projet'!$B$11,Paramètres!$A$1:$I$89,3,0)*VLOOKUP('Données projet'!$B$11,Paramètres!$A$1:$I$89,5,0)</f>
        <v>258.24239999999986</v>
      </c>
      <c r="BF96" s="13">
        <f t="shared" si="91"/>
        <v>62.347580891234152</v>
      </c>
      <c r="BG96" s="20">
        <f t="shared" si="61"/>
        <v>558.3608833855659</v>
      </c>
      <c r="BH96" s="59">
        <f t="shared" si="62"/>
        <v>833.68904905740192</v>
      </c>
      <c r="BI96" s="59">
        <f ca="1">AVERAGE(OFFSET($BH$3,0,0,'Données projet'!$E$11+1,1))-AVERAGE(OFFSET($H$3,0,0,'Données projet'!$E$11+1,1))</f>
        <v>379.62749807313804</v>
      </c>
      <c r="BJ96" s="59">
        <f t="shared" si="92"/>
        <v>365.4172319777357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33.079607416950573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33.079607416950573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367.99999999999972</v>
      </c>
      <c r="BZ96" s="13">
        <f>BY96*VLOOKUP('Données projet'!$B$12,Paramètres!$A$1:$I$89,3,0)*VLOOKUP('Données projet'!$B$12,Paramètres!$A$1:$I$89,5,0)</f>
        <v>292.78079999999977</v>
      </c>
      <c r="CA96" s="13">
        <f t="shared" si="93"/>
        <v>69.660903052386217</v>
      </c>
      <c r="CB96" s="20">
        <f t="shared" si="64"/>
        <v>631.25263281623893</v>
      </c>
      <c r="CC96" s="59">
        <f t="shared" si="65"/>
        <v>906.58079848807483</v>
      </c>
      <c r="CD96" s="59">
        <f ca="1">AVERAGE(OFFSET($CC$3,0,0,'Données projet'!$E$12+1,1))-AVERAGE(OFFSET($H$3,0,0,'Données projet'!$E$12+1,1))</f>
        <v>429.30603040255431</v>
      </c>
      <c r="CE96" s="59">
        <f t="shared" si="94"/>
        <v>412.18613903804726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47.643096044772598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47.643096044772598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6.2</v>
      </c>
      <c r="CT96" s="12">
        <f>IF('Données projet'!$A$140&gt;35,CT95+CS96-DB95,IF(A96&lt;'Données projet'!$A$140,$CQ$205^A96,IF(A96='Données projet'!$A$140,'Données projet'!$B$140,CT95+CS96-DB95)))</f>
        <v>320.59999999999991</v>
      </c>
      <c r="CU96" s="17">
        <f>CT96*VLOOKUP('Données projet'!$B$13,Paramètres!$A$1:$I$89,3,0)*VLOOKUP('Données projet'!$B$13,Paramètres!$A$1:$I$89,5,0)</f>
        <v>290.07887999999991</v>
      </c>
      <c r="CV96" s="13">
        <f t="shared" si="95"/>
        <v>69.092562427360406</v>
      </c>
      <c r="CW96" s="20">
        <f t="shared" si="67"/>
        <v>625.55692889431919</v>
      </c>
      <c r="CX96" s="59">
        <f t="shared" si="68"/>
        <v>900.8850945661552</v>
      </c>
      <c r="CY96" s="59">
        <f ca="1">AVERAGE(OFFSET($CX$3,0,0,'Données projet'!$E$13+1,1))-AVERAGE(OFFSET($H$3,0,0,'Données projet'!$E$13+1,1))</f>
        <v>472.96224519385396</v>
      </c>
      <c r="CZ96" s="59">
        <f t="shared" si="96"/>
        <v>297.32483725004136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83.687344821086754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83.687344821086754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349.00000000000017</v>
      </c>
      <c r="DP96" s="17">
        <f>DO96*VLOOKUP('Données projet'!$B$14,Paramètres!$A$1:$I$89,3,0)*VLOOKUP('Données projet'!$B$14,Paramètres!$A$1:$I$89,5,0)</f>
        <v>272.22000000000014</v>
      </c>
      <c r="DQ96" s="13">
        <f t="shared" si="97"/>
        <v>65.320184547527205</v>
      </c>
      <c r="DR96" s="20">
        <f t="shared" si="70"/>
        <v>587.88248808694345</v>
      </c>
      <c r="DS96" s="59">
        <f t="shared" si="71"/>
        <v>863.21065375877947</v>
      </c>
      <c r="DT96" s="59">
        <f ca="1">AVERAGE(OFFSET($DS$3,0,0,'Données projet'!$E$14+1,1))-AVERAGE(OFFSET($H$3,0,0,'Données projet'!$E$14+1,1))</f>
        <v>381.55743422692029</v>
      </c>
      <c r="DU96" s="59">
        <f t="shared" si="98"/>
        <v>360.34132229290537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54.96100838055375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54.96100838055375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8.6</v>
      </c>
      <c r="EJ96" s="12">
        <f>IF('Données projet'!$A$192&gt;35,EJ95+EI96-ER95,IF(A96&lt;'Données projet'!$A$192,$EG$205^A96,IF(A96='Données projet'!$A$192,'Données projet'!$B$192,EJ95+EI96-ER95)))</f>
        <v>445.8</v>
      </c>
      <c r="EK96" s="17">
        <f>EJ96*VLOOKUP('Données projet'!$B$15,Paramètres!$A$1:$I$89,3,0)*VLOOKUP('Données projet'!$B$15,Paramètres!$A$1:$I$89,5,0)</f>
        <v>382.49640000000005</v>
      </c>
      <c r="EL96" s="13">
        <f t="shared" si="99"/>
        <v>88.218890823541386</v>
      </c>
      <c r="EM96" s="20">
        <f t="shared" si="73"/>
        <v>819.82913151766786</v>
      </c>
      <c r="EN96" s="59">
        <f t="shared" si="74"/>
        <v>1095.1572971895039</v>
      </c>
      <c r="EO96" s="59">
        <f ca="1">AVERAGE(OFFSET($EN$3,0,0,'Données projet'!$E$15+1,1))-AVERAGE(OFFSET($H$3,0,0,'Données projet'!$E$15+1,1))</f>
        <v>569.97793593332699</v>
      </c>
      <c r="EP96" s="59">
        <f t="shared" si="100"/>
        <v>331.25104323342907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119.12624102201313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119.12624102201313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7.6</v>
      </c>
      <c r="FE96" s="12">
        <f>IF('Données projet'!$A$218&gt;35,FE95+FD96-FM95,IF(A96&lt;'Données projet'!$A$218,$FB$205^A96,IF(A96='Données projet'!$A$218,'Données projet'!$B$218,FE95+FD96-FM95)))</f>
        <v>373.7999999999999</v>
      </c>
      <c r="FF96" s="17">
        <f>FE96*VLOOKUP('Données projet'!$B$16,Paramètres!$A$1:$I$89,3,0)*VLOOKUP('Données projet'!$B$16,Paramètres!$A$1:$I$89,5,0)</f>
        <v>303.22655999999995</v>
      </c>
      <c r="FG96" s="13">
        <f t="shared" si="101"/>
        <v>71.852452669058991</v>
      </c>
      <c r="FH96" s="20">
        <f t="shared" si="76"/>
        <v>653.26261373194427</v>
      </c>
      <c r="FI96" s="59">
        <f t="shared" si="77"/>
        <v>928.59077940378029</v>
      </c>
      <c r="FJ96" s="59">
        <f ca="1">AVERAGE(OFFSET($FI$3,0,0,'Données projet'!$E$16+1,1))-AVERAGE(OFFSET($H$3,0,0,'Données projet'!$E$16+1,1))</f>
        <v>458.72067631594132</v>
      </c>
      <c r="FK96" s="59">
        <f t="shared" si="102"/>
        <v>264.165337354597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73.974200250224683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73.974200250224683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6">
        <f t="shared" si="56"/>
        <v>183.33333333333334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6.2</v>
      </c>
      <c r="N97" s="13">
        <f>IF('Données projet'!$A$36&gt;35,N96+M97-V96,IF(A97&lt;'Données projet'!$A$36,$K$205^A97,IF(A97='Données projet'!$A$36,'Données projet'!$B$36,N96+M97-V96)))</f>
        <v>326.7999999999999</v>
      </c>
      <c r="O97" s="13">
        <f>N97*VLOOKUP('Données projet'!$B$9,Paramètres!$A$1:$I$89,3,0)*VLOOKUP('Données projet'!$B$9,Paramètres!$A$1:$I$89,5,0)</f>
        <v>331.37519999999989</v>
      </c>
      <c r="P97" s="13">
        <f t="shared" si="87"/>
        <v>77.715352174616896</v>
      </c>
      <c r="Q97" s="20">
        <f t="shared" si="54"/>
        <v>712.49937837079085</v>
      </c>
      <c r="R97" s="59">
        <f t="shared" si="55"/>
        <v>988.1398934480294</v>
      </c>
      <c r="S97" s="59">
        <f ca="1">AVERAGE(OFFSET($R$3,0,0,'Données projet'!$E$9+1,1))-AVERAGE(OFFSET($H$3,0,0,'Données projet'!$E$9+1,1))</f>
        <v>520.95202773768222</v>
      </c>
      <c r="T97" s="59">
        <f t="shared" si="88"/>
        <v>325.72635759450861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91.948425123621533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91.948425123621533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4.8</v>
      </c>
      <c r="AI97" s="13">
        <f>IF('Données projet'!$A$62&gt;35,AI96+AH97-AQ96,IF(A97&lt;'Données projet'!$A$62,$AF$205^A97,IF(A97='Données projet'!$A$62,'Données projet'!$B$62,AI96+AH97-AQ96)))</f>
        <v>262.19999999999993</v>
      </c>
      <c r="AJ97" s="13">
        <f>AI97*VLOOKUP('Données projet'!$B$10,Paramètres!$A$1:$I$89,3,0)*VLOOKUP('Données projet'!$B$10,Paramètres!$A$1:$I$89,5,0)</f>
        <v>249.50951999999992</v>
      </c>
      <c r="AK97" s="13">
        <f t="shared" si="89"/>
        <v>60.48089994102925</v>
      </c>
      <c r="AL97" s="20">
        <f t="shared" si="58"/>
        <v>539.89998139729244</v>
      </c>
      <c r="AM97" s="59">
        <f t="shared" si="59"/>
        <v>815.54049647453098</v>
      </c>
      <c r="AN97" s="59">
        <f ca="1">AVERAGE(OFFSET($AM$3,0,0,'Données projet'!$E$10+1,1))-AVERAGE(OFFSET($H$3,0,0,'Données projet'!$E$10+1,1))</f>
        <v>480.2304577348516</v>
      </c>
      <c r="AO97" s="59">
        <f t="shared" si="90"/>
        <v>488.3750281502389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84.562586916408179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84.562586916408179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266.99999999999983</v>
      </c>
      <c r="BE97" s="13">
        <f>BD97*VLOOKUP('Données projet'!$B$11,Paramètres!$A$1:$I$89,3,0)*VLOOKUP('Données projet'!$B$11,Paramètres!$A$1:$I$89,5,0)</f>
        <v>258.24239999999986</v>
      </c>
      <c r="BF97" s="13">
        <f t="shared" si="91"/>
        <v>62.347580891234152</v>
      </c>
      <c r="BG97" s="20">
        <f t="shared" si="61"/>
        <v>558.3608833855659</v>
      </c>
      <c r="BH97" s="59">
        <f t="shared" si="62"/>
        <v>834.00139846280445</v>
      </c>
      <c r="BI97" s="59">
        <f ca="1">AVERAGE(OFFSET($BH$3,0,0,'Données projet'!$E$11+1,1))-AVERAGE(OFFSET($H$3,0,0,'Données projet'!$E$11+1,1))</f>
        <v>379.62749807313804</v>
      </c>
      <c r="BJ97" s="59">
        <f t="shared" si="92"/>
        <v>365.4172319777357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32.430936492072426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32.430936492072426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367.99999999999972</v>
      </c>
      <c r="BZ97" s="13">
        <f>BY97*VLOOKUP('Données projet'!$B$12,Paramètres!$A$1:$I$89,3,0)*VLOOKUP('Données projet'!$B$12,Paramètres!$A$1:$I$89,5,0)</f>
        <v>292.78079999999977</v>
      </c>
      <c r="CA97" s="13">
        <f t="shared" si="93"/>
        <v>69.660903052386217</v>
      </c>
      <c r="CB97" s="20">
        <f t="shared" si="64"/>
        <v>631.25263281623893</v>
      </c>
      <c r="CC97" s="59">
        <f t="shared" si="65"/>
        <v>906.89314789347736</v>
      </c>
      <c r="CD97" s="59">
        <f ca="1">AVERAGE(OFFSET($CC$3,0,0,'Données projet'!$E$12+1,1))-AVERAGE(OFFSET($H$3,0,0,'Données projet'!$E$12+1,1))</f>
        <v>429.30603040255431</v>
      </c>
      <c r="CE97" s="59">
        <f t="shared" si="94"/>
        <v>412.18613903804726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46.708843990753813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46.708843990753813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6.2</v>
      </c>
      <c r="CT97" s="12">
        <f>IF('Données projet'!$A$140&gt;35,CT96+CS97-DB96,IF(A97&lt;'Données projet'!$A$140,$CQ$205^A97,IF(A97='Données projet'!$A$140,'Données projet'!$B$140,CT96+CS97-DB96)))</f>
        <v>326.7999999999999</v>
      </c>
      <c r="CU97" s="17">
        <f>CT97*VLOOKUP('Données projet'!$B$13,Paramètres!$A$1:$I$89,3,0)*VLOOKUP('Données projet'!$B$13,Paramètres!$A$1:$I$89,5,0)</f>
        <v>295.68863999999991</v>
      </c>
      <c r="CV97" s="13">
        <f t="shared" si="95"/>
        <v>70.271876780519747</v>
      </c>
      <c r="CW97" s="20">
        <f t="shared" si="67"/>
        <v>637.3812333927383</v>
      </c>
      <c r="CX97" s="59">
        <f t="shared" si="68"/>
        <v>913.02174846997673</v>
      </c>
      <c r="CY97" s="59">
        <f ca="1">AVERAGE(OFFSET($CX$3,0,0,'Données projet'!$E$13+1,1))-AVERAGE(OFFSET($H$3,0,0,'Données projet'!$E$13+1,1))</f>
        <v>472.96224519385396</v>
      </c>
      <c r="CZ97" s="59">
        <f t="shared" si="96"/>
        <v>297.32483725004136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82.046287033385383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82.046287033385383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349.00000000000017</v>
      </c>
      <c r="DP97" s="17">
        <f>DO97*VLOOKUP('Données projet'!$B$14,Paramètres!$A$1:$I$89,3,0)*VLOOKUP('Données projet'!$B$14,Paramètres!$A$1:$I$89,5,0)</f>
        <v>272.22000000000014</v>
      </c>
      <c r="DQ97" s="13">
        <f t="shared" si="97"/>
        <v>65.320184547527205</v>
      </c>
      <c r="DR97" s="20">
        <f t="shared" si="70"/>
        <v>587.88248808694345</v>
      </c>
      <c r="DS97" s="59">
        <f t="shared" si="71"/>
        <v>863.523003164182</v>
      </c>
      <c r="DT97" s="59">
        <f ca="1">AVERAGE(OFFSET($DS$3,0,0,'Données projet'!$E$14+1,1))-AVERAGE(OFFSET($H$3,0,0,'Données projet'!$E$14+1,1))</f>
        <v>381.55743422692029</v>
      </c>
      <c r="DU97" s="59">
        <f t="shared" si="98"/>
        <v>360.34132229290537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53.883256529116089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53.883256529116089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8.6</v>
      </c>
      <c r="EJ97" s="12">
        <f>IF('Données projet'!$A$192&gt;35,EJ96+EI97-ER96,IF(A97&lt;'Données projet'!$A$192,$EG$205^A97,IF(A97='Données projet'!$A$192,'Données projet'!$B$192,EJ96+EI97-ER96)))</f>
        <v>454.40000000000003</v>
      </c>
      <c r="EK97" s="17">
        <f>EJ97*VLOOKUP('Données projet'!$B$15,Paramètres!$A$1:$I$89,3,0)*VLOOKUP('Données projet'!$B$15,Paramètres!$A$1:$I$89,5,0)</f>
        <v>389.87520000000006</v>
      </c>
      <c r="EL97" s="13">
        <f t="shared" si="99"/>
        <v>89.720964655579479</v>
      </c>
      <c r="EM97" s="20">
        <f t="shared" si="73"/>
        <v>835.29665344180091</v>
      </c>
      <c r="EN97" s="59">
        <f t="shared" si="74"/>
        <v>1110.9371685190395</v>
      </c>
      <c r="EO97" s="59">
        <f ca="1">AVERAGE(OFFSET($EN$3,0,0,'Données projet'!$E$15+1,1))-AVERAGE(OFFSET($H$3,0,0,'Données projet'!$E$15+1,1))</f>
        <v>569.97793593332699</v>
      </c>
      <c r="EP97" s="59">
        <f t="shared" si="100"/>
        <v>331.25104323342907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116.79024809540391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116.79024809540391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7.6</v>
      </c>
      <c r="FE97" s="12">
        <f>IF('Données projet'!$A$218&gt;35,FE96+FD97-FM96,IF(A97&lt;'Données projet'!$A$218,$FB$205^A97,IF(A97='Données projet'!$A$218,'Données projet'!$B$218,FE96+FD97-FM96)))</f>
        <v>381.39999999999992</v>
      </c>
      <c r="FF97" s="17">
        <f>FE97*VLOOKUP('Données projet'!$B$16,Paramètres!$A$1:$I$89,3,0)*VLOOKUP('Données projet'!$B$16,Paramètres!$A$1:$I$89,5,0)</f>
        <v>309.39167999999995</v>
      </c>
      <c r="FG97" s="13">
        <f t="shared" si="101"/>
        <v>73.141774224329353</v>
      </c>
      <c r="FH97" s="20">
        <f t="shared" si="76"/>
        <v>666.24576610737347</v>
      </c>
      <c r="FI97" s="59">
        <f t="shared" si="77"/>
        <v>941.88628118461202</v>
      </c>
      <c r="FJ97" s="59">
        <f ca="1">AVERAGE(OFFSET($FI$3,0,0,'Données projet'!$E$16+1,1))-AVERAGE(OFFSET($H$3,0,0,'Données projet'!$E$16+1,1))</f>
        <v>458.72067631594132</v>
      </c>
      <c r="FK97" s="59">
        <f t="shared" si="102"/>
        <v>264.165337354597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72.523611303124724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72.523611303124724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6">
        <f t="shared" si="56"/>
        <v>183.33333333333334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333</v>
      </c>
      <c r="L98" s="12">
        <f>VLOOKUP(A98,'Données projet'!$A$35:$I$55,9,0)</f>
        <v>6.2</v>
      </c>
      <c r="M98" s="12">
        <f t="array" ref="M98">INDEX(L:L,MIN(IF(ISNUMBER(L98:L294),ROW(L98:L294),"")))</f>
        <v>6.2</v>
      </c>
      <c r="N98" s="13">
        <f>IF('Données projet'!$A$36&gt;35,N97+M98-V97,IF(A98&lt;'Données projet'!$A$36,$K$205^A98,IF(A98='Données projet'!$A$36,'Données projet'!$B$36,N97+M98-V97)))</f>
        <v>332.99999999999989</v>
      </c>
      <c r="O98" s="13">
        <f>N98*VLOOKUP('Données projet'!$B$9,Paramètres!$A$1:$I$89,3,0)*VLOOKUP('Données projet'!$B$9,Paramètres!$A$1:$I$89,5,0)</f>
        <v>337.66199999999992</v>
      </c>
      <c r="P98" s="13">
        <f t="shared" si="87"/>
        <v>79.016707002632685</v>
      </c>
      <c r="Q98" s="20">
        <f t="shared" si="54"/>
        <v>725.71541469625174</v>
      </c>
      <c r="R98" s="59">
        <f t="shared" si="55"/>
        <v>1001.6628606150177</v>
      </c>
      <c r="S98" s="59">
        <f ca="1">AVERAGE(OFFSET($R$3,0,0,'Données projet'!$E$9+1,1))-AVERAGE(OFFSET($H$3,0,0,'Données projet'!$E$9+1,1))</f>
        <v>520.95202773768222</v>
      </c>
      <c r="T98" s="59">
        <f t="shared" si="88"/>
        <v>325.72635759450861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28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103.6415740466997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103.6415740466997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267</v>
      </c>
      <c r="AG98" s="12">
        <f>VLOOKUP(A98,'Données projet'!$A$61:$I$81,9,0)</f>
        <v>4.8</v>
      </c>
      <c r="AH98" s="12">
        <f t="array" ref="AH98">INDEX(AG:AG,MIN(IF(ISNUMBER(AG98:AG294),ROW(AG98:AG294),"")))</f>
        <v>4.8</v>
      </c>
      <c r="AI98" s="13">
        <f>IF('Données projet'!$A$62&gt;35,AI97+AH98-AQ97,IF(A98&lt;'Données projet'!$A$62,$AF$205^A98,IF(A98='Données projet'!$A$62,'Données projet'!$B$62,AI97+AH98-AQ97)))</f>
        <v>266.99999999999994</v>
      </c>
      <c r="AJ98" s="13">
        <f>AI98*VLOOKUP('Données projet'!$B$10,Paramètres!$A$1:$I$89,3,0)*VLOOKUP('Données projet'!$B$10,Paramètres!$A$1:$I$89,5,0)</f>
        <v>254.07719999999992</v>
      </c>
      <c r="AK98" s="13">
        <f t="shared" si="89"/>
        <v>61.458188159552705</v>
      </c>
      <c r="AL98" s="20">
        <f t="shared" si="58"/>
        <v>549.55746771122074</v>
      </c>
      <c r="AM98" s="59">
        <f t="shared" si="59"/>
        <v>825.50491362998673</v>
      </c>
      <c r="AN98" s="59">
        <f ca="1">AVERAGE(OFFSET($AM$3,0,0,'Données projet'!$E$10+1,1))-AVERAGE(OFFSET($H$3,0,0,'Données projet'!$E$10+1,1))</f>
        <v>480.2304577348516</v>
      </c>
      <c r="AO98" s="59">
        <f t="shared" si="90"/>
        <v>488.3750281502389</v>
      </c>
      <c r="AP98" s="15">
        <f>IF(ISNA(VLOOKUP(A98,'Données projet'!$A$61:$I$81,3,0)),0,VLOOKUP(A98,'Données projet'!$A$61:$I$81,3,0))</f>
        <v>18</v>
      </c>
      <c r="AQ98" s="15">
        <f>IF(ISNA(VLOOKUP(A98,'Données projet'!$A$61:$I$81,4,0)),0,VLOOKUP(A98,'Données projet'!$A$61:$I$81,4,0))</f>
        <v>23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93.308306079250087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93.308306079250087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266.99999999999983</v>
      </c>
      <c r="BE98" s="13">
        <f>BD98*VLOOKUP('Données projet'!$B$11,Paramètres!$A$1:$I$89,3,0)*VLOOKUP('Données projet'!$B$11,Paramètres!$A$1:$I$89,5,0)</f>
        <v>258.24239999999986</v>
      </c>
      <c r="BF98" s="13">
        <f t="shared" si="91"/>
        <v>62.347580891234152</v>
      </c>
      <c r="BG98" s="20">
        <f t="shared" si="61"/>
        <v>558.3608833855659</v>
      </c>
      <c r="BH98" s="59">
        <f t="shared" si="62"/>
        <v>834.30832930433189</v>
      </c>
      <c r="BI98" s="59">
        <f ca="1">AVERAGE(OFFSET($BH$3,0,0,'Données projet'!$E$11+1,1))-AVERAGE(OFFSET($H$3,0,0,'Données projet'!$E$11+1,1))</f>
        <v>379.62749807313804</v>
      </c>
      <c r="BJ98" s="59">
        <f t="shared" si="92"/>
        <v>365.4172319777357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31.794985608380944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31.794985608380944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367.99999999999972</v>
      </c>
      <c r="BZ98" s="13">
        <f>BY98*VLOOKUP('Données projet'!$B$12,Paramètres!$A$1:$I$89,3,0)*VLOOKUP('Données projet'!$B$12,Paramètres!$A$1:$I$89,5,0)</f>
        <v>292.78079999999977</v>
      </c>
      <c r="CA98" s="13">
        <f t="shared" si="93"/>
        <v>69.660903052386217</v>
      </c>
      <c r="CB98" s="20">
        <f t="shared" si="64"/>
        <v>631.25263281623893</v>
      </c>
      <c r="CC98" s="59">
        <f t="shared" si="65"/>
        <v>907.20007873500481</v>
      </c>
      <c r="CD98" s="59">
        <f ca="1">AVERAGE(OFFSET($CC$3,0,0,'Données projet'!$E$12+1,1))-AVERAGE(OFFSET($H$3,0,0,'Données projet'!$E$12+1,1))</f>
        <v>429.30603040255431</v>
      </c>
      <c r="CE98" s="59">
        <f t="shared" si="94"/>
        <v>412.18613903804726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45.79291204967685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45.79291204967685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333</v>
      </c>
      <c r="CR98" s="12">
        <f>VLOOKUP(A98,'Données projet'!$A$139:$I$159,9,0)</f>
        <v>6.2</v>
      </c>
      <c r="CS98" s="12">
        <f t="array" ref="CS98">INDEX(CR:CR,MIN(IF(ISNUMBER(CR98:CR294),ROW(CR98:CR294),"")))</f>
        <v>6.2</v>
      </c>
      <c r="CT98" s="12">
        <f>IF('Données projet'!$A$140&gt;35,CT97+CS98-DB97,IF(A98&lt;'Données projet'!$A$140,$CQ$205^A98,IF(A98='Données projet'!$A$140,'Données projet'!$B$140,CT97+CS98-DB97)))</f>
        <v>332.99999999999989</v>
      </c>
      <c r="CU98" s="17">
        <f>CT98*VLOOKUP('Données projet'!$B$13,Paramètres!$A$1:$I$89,3,0)*VLOOKUP('Données projet'!$B$13,Paramètres!$A$1:$I$89,5,0)</f>
        <v>301.2983999999999</v>
      </c>
      <c r="CV98" s="13">
        <f t="shared" si="95"/>
        <v>71.448589534990518</v>
      </c>
      <c r="CW98" s="20">
        <f t="shared" si="67"/>
        <v>649.20100677344158</v>
      </c>
      <c r="CX98" s="59">
        <f t="shared" si="68"/>
        <v>925.14845269220746</v>
      </c>
      <c r="CY98" s="59">
        <f ca="1">AVERAGE(OFFSET($CX$3,0,0,'Données projet'!$E$13+1,1))-AVERAGE(OFFSET($H$3,0,0,'Données projet'!$E$13+1,1))</f>
        <v>472.96224519385396</v>
      </c>
      <c r="CZ98" s="59">
        <f t="shared" si="96"/>
        <v>297.32483725004136</v>
      </c>
      <c r="DA98" s="15">
        <f>IF(ISNA(VLOOKUP(A98,'Données projet'!$A$139:$I$159,3,0)),0,VLOOKUP(A98,'Données projet'!$A$139:$I$159,3,0))</f>
        <v>16</v>
      </c>
      <c r="DB98" s="15">
        <f>IF(ISNA(VLOOKUP(A98,'Données projet'!$A$139:$I$159,4,0)),0,VLOOKUP(A98,'Données projet'!$A$139:$I$159,4,0))</f>
        <v>28</v>
      </c>
      <c r="DC98" s="16">
        <f>IF(ISNA(VLOOKUP(A98,'Données projet'!$A$139:$I$159,5,0)),0%,VLOOKUP(A98,'Données projet'!$A$139:$I$159,5,0)*VLOOKUP('Données projet'!$B$13,Paramètres!$A$1:$I$89,7,0))</f>
        <v>0.43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92.480173764747434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92.480173764747434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349.00000000000017</v>
      </c>
      <c r="DP98" s="17">
        <f>DO98*VLOOKUP('Données projet'!$B$14,Paramètres!$A$1:$I$89,3,0)*VLOOKUP('Données projet'!$B$14,Paramètres!$A$1:$I$89,5,0)</f>
        <v>272.22000000000014</v>
      </c>
      <c r="DQ98" s="13">
        <f t="shared" si="97"/>
        <v>65.320184547527205</v>
      </c>
      <c r="DR98" s="20">
        <f t="shared" si="70"/>
        <v>587.88248808694345</v>
      </c>
      <c r="DS98" s="59">
        <f t="shared" si="71"/>
        <v>863.82993400570945</v>
      </c>
      <c r="DT98" s="59">
        <f ca="1">AVERAGE(OFFSET($DS$3,0,0,'Données projet'!$E$14+1,1))-AVERAGE(OFFSET($H$3,0,0,'Données projet'!$E$14+1,1))</f>
        <v>381.55743422692029</v>
      </c>
      <c r="DU98" s="59">
        <f t="shared" si="98"/>
        <v>360.34132229290537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52.826638734121403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52.826638734121403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463</v>
      </c>
      <c r="EH98" s="12">
        <f>VLOOKUP(A98,'Données projet'!$A$191:$I$211,9,0)</f>
        <v>8.6</v>
      </c>
      <c r="EI98" s="12">
        <f t="array" ref="EI98">INDEX(EH:EH,MIN(IF(ISNUMBER(EH98:EH294),ROW(EH98:EH294),"")))</f>
        <v>8.6</v>
      </c>
      <c r="EJ98" s="12">
        <f>IF('Données projet'!$A$192&gt;35,EJ97+EI98-ER97,IF(A98&lt;'Données projet'!$A$192,$EG$205^A98,IF(A98='Données projet'!$A$192,'Données projet'!$B$192,EJ97+EI98-ER97)))</f>
        <v>463.00000000000006</v>
      </c>
      <c r="EK98" s="17">
        <f>EJ98*VLOOKUP('Données projet'!$B$15,Paramètres!$A$1:$I$89,3,0)*VLOOKUP('Données projet'!$B$15,Paramètres!$A$1:$I$89,5,0)</f>
        <v>397.25400000000013</v>
      </c>
      <c r="EL98" s="13">
        <f t="shared" si="99"/>
        <v>91.219732863167494</v>
      </c>
      <c r="EM98" s="20">
        <f t="shared" si="73"/>
        <v>850.75841807001689</v>
      </c>
      <c r="EN98" s="59">
        <f t="shared" si="74"/>
        <v>1126.7058639887828</v>
      </c>
      <c r="EO98" s="59">
        <f ca="1">AVERAGE(OFFSET($EN$3,0,0,'Données projet'!$E$15+1,1))-AVERAGE(OFFSET($H$3,0,0,'Données projet'!$E$15+1,1))</f>
        <v>569.97793593332699</v>
      </c>
      <c r="EP98" s="59">
        <f t="shared" si="100"/>
        <v>331.25104323342907</v>
      </c>
      <c r="EQ98" s="15">
        <f>IF(ISNA(VLOOKUP(A98,'Données projet'!$A$191:$I$211,3,0)),0,VLOOKUP(A98,'Données projet'!$A$191:$I$211,3,0))</f>
        <v>15</v>
      </c>
      <c r="ER98" s="15">
        <f>IF(ISNA(VLOOKUP(A98,'Données projet'!$A$191:$I$211,4,0)),0,VLOOKUP(A98,'Données projet'!$A$191:$I$211,4,0))</f>
        <v>30</v>
      </c>
      <c r="ES98" s="16">
        <f>IF(ISNA(VLOOKUP(A98,'Données projet'!$A$191:$I$211,5,0)),0%,VLOOKUP(A98,'Données projet'!$A$191:$I$211,5,0)*VLOOKUP('Données projet'!$B$15,Paramètres!$A$1:$I$89,7,0))</f>
        <v>0.53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129.58111057693492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129.58111057693492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>
        <f>VLOOKUP(A98,'Données projet'!$A$217:$I$237,2,0)</f>
        <v>389</v>
      </c>
      <c r="FC98" s="12">
        <f>VLOOKUP(A98,'Données projet'!$A$217:$I$237,9,0)</f>
        <v>7.6</v>
      </c>
      <c r="FD98" s="12">
        <f t="array" ref="FD98">INDEX(FC:FC,MIN(IF(ISNUMBER(FC98:FC294),ROW(FC98:FC294),"")))</f>
        <v>7.6</v>
      </c>
      <c r="FE98" s="12">
        <f>IF('Données projet'!$A$218&gt;35,FE97+FD98-FM97,IF(A98&lt;'Données projet'!$A$218,$FB$205^A98,IF(A98='Données projet'!$A$218,'Données projet'!$B$218,FE97+FD98-FM97)))</f>
        <v>388.99999999999994</v>
      </c>
      <c r="FF98" s="17">
        <f>FE98*VLOOKUP('Données projet'!$B$16,Paramètres!$A$1:$I$89,3,0)*VLOOKUP('Données projet'!$B$16,Paramètres!$A$1:$I$89,5,0)</f>
        <v>315.55679999999995</v>
      </c>
      <c r="FG98" s="13">
        <f t="shared" si="101"/>
        <v>74.42810851327107</v>
      </c>
      <c r="FH98" s="20">
        <f t="shared" si="76"/>
        <v>679.22371566061372</v>
      </c>
      <c r="FI98" s="59">
        <f t="shared" si="77"/>
        <v>955.17116157937971</v>
      </c>
      <c r="FJ98" s="59">
        <f ca="1">AVERAGE(OFFSET($FI$3,0,0,'Données projet'!$E$16+1,1))-AVERAGE(OFFSET($H$3,0,0,'Données projet'!$E$16+1,1))</f>
        <v>458.72067631594132</v>
      </c>
      <c r="FK98" s="59">
        <f t="shared" si="102"/>
        <v>264.165337354597</v>
      </c>
      <c r="FL98" s="15">
        <f>IF(ISNA(VLOOKUP(A98,'Données projet'!$A$217:$I$237,3,0)),0,VLOOKUP(A98,'Données projet'!$A$217:$I$237,3,0))</f>
        <v>15</v>
      </c>
      <c r="FM98" s="15">
        <f>IF(ISNA(VLOOKUP(A98,'Données projet'!$A$217:$I$237,4,0)),0,VLOOKUP(A98,'Données projet'!$A$217:$I$237,4,0))</f>
        <v>25</v>
      </c>
      <c r="FN98" s="16">
        <f>IF(ISNA(VLOOKUP(A98,'Données projet'!$A$217:$I$237,5,0)),0%,VLOOKUP(A98,'Données projet'!$A$217:$I$237,5,0)*VLOOKUP('Données projet'!$B$16,Paramètres!$A$1:$I$89,7,0))</f>
        <v>0.43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80.741611418184632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80.741611418184632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6">
        <f t="shared" si="56"/>
        <v>183.33333333333334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5.6</v>
      </c>
      <c r="N99" s="13">
        <f>IF('Données projet'!$A$36&gt;35,N98+M99-V98,IF(A99&lt;'Données projet'!$A$36,$K$205^A99,IF(A99='Données projet'!$A$36,'Données projet'!$B$36,N98+M99-V98)))</f>
        <v>310.59999999999991</v>
      </c>
      <c r="O99" s="13">
        <f>N99*VLOOKUP('Données projet'!$B$9,Paramètres!$A$1:$I$89,3,0)*VLOOKUP('Données projet'!$B$9,Paramètres!$A$1:$I$89,5,0)</f>
        <v>314.94839999999994</v>
      </c>
      <c r="P99" s="13">
        <f t="shared" si="87"/>
        <v>74.301298626081149</v>
      </c>
      <c r="Q99" s="20">
        <f t="shared" ref="Q99:Q130" si="107">(O99+P99)*0.475*44/12</f>
        <v>677.94322510709128</v>
      </c>
      <c r="R99" s="59">
        <f t="shared" si="55"/>
        <v>954.1922773034787</v>
      </c>
      <c r="S99" s="59">
        <f ca="1">AVERAGE(OFFSET($R$3,0,0,'Données projet'!$E$9+1,1))-AVERAGE(OFFSET($H$3,0,0,'Données projet'!$E$9+1,1))</f>
        <v>520.95202773768222</v>
      </c>
      <c r="T99" s="59">
        <f t="shared" si="88"/>
        <v>325.72635759450861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101.60922599476211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101.60922599476211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4.5999999999999996</v>
      </c>
      <c r="AI99" s="13">
        <f>IF('Données projet'!$A$62&gt;35,AI98+AH99-AQ98,IF(A99&lt;'Données projet'!$A$62,$AF$205^A99,IF(A99='Données projet'!$A$62,'Données projet'!$B$62,AI98+AH99-AQ98)))</f>
        <v>248.59999999999997</v>
      </c>
      <c r="AJ99" s="13">
        <f>AI99*VLOOKUP('Données projet'!$B$10,Paramètres!$A$1:$I$89,3,0)*VLOOKUP('Données projet'!$B$10,Paramètres!$A$1:$I$89,5,0)</f>
        <v>236.56775999999999</v>
      </c>
      <c r="AK99" s="13">
        <f t="shared" si="89"/>
        <v>57.700449394109818</v>
      </c>
      <c r="AL99" s="20">
        <f t="shared" si="58"/>
        <v>512.51713136140791</v>
      </c>
      <c r="AM99" s="59">
        <f t="shared" si="59"/>
        <v>788.76618355779533</v>
      </c>
      <c r="AN99" s="59">
        <f ca="1">AVERAGE(OFFSET($AM$3,0,0,'Données projet'!$E$10+1,1))-AVERAGE(OFFSET($H$3,0,0,'Données projet'!$E$10+1,1))</f>
        <v>480.2304577348516</v>
      </c>
      <c r="AO99" s="59">
        <f t="shared" si="90"/>
        <v>488.3750281502389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91.478587109483058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91.478587109483058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266.99999999999983</v>
      </c>
      <c r="BE99" s="13">
        <f>BD99*VLOOKUP('Données projet'!$B$11,Paramètres!$A$1:$I$89,3,0)*VLOOKUP('Données projet'!$B$11,Paramètres!$A$1:$I$89,5,0)</f>
        <v>258.24239999999986</v>
      </c>
      <c r="BF99" s="13">
        <f t="shared" si="91"/>
        <v>62.347580891234152</v>
      </c>
      <c r="BG99" s="20">
        <f t="shared" si="61"/>
        <v>558.3608833855659</v>
      </c>
      <c r="BH99" s="59">
        <f t="shared" si="62"/>
        <v>834.60993558195332</v>
      </c>
      <c r="BI99" s="59">
        <f ca="1">AVERAGE(OFFSET($BH$3,0,0,'Données projet'!$E$11+1,1))-AVERAGE(OFFSET($H$3,0,0,'Données projet'!$E$11+1,1))</f>
        <v>379.62749807313804</v>
      </c>
      <c r="BJ99" s="59">
        <f t="shared" si="92"/>
        <v>365.4172319777357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31.171505333626914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31.171505333626914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367.99999999999972</v>
      </c>
      <c r="BZ99" s="13">
        <f>BY99*VLOOKUP('Données projet'!$B$12,Paramètres!$A$1:$I$89,3,0)*VLOOKUP('Données projet'!$B$12,Paramètres!$A$1:$I$89,5,0)</f>
        <v>292.78079999999977</v>
      </c>
      <c r="CA99" s="13">
        <f t="shared" si="93"/>
        <v>69.660903052386217</v>
      </c>
      <c r="CB99" s="20">
        <f t="shared" si="64"/>
        <v>631.25263281623893</v>
      </c>
      <c r="CC99" s="59">
        <f t="shared" si="65"/>
        <v>907.50168501262635</v>
      </c>
      <c r="CD99" s="59">
        <f ca="1">AVERAGE(OFFSET($CC$3,0,0,'Données projet'!$E$12+1,1))-AVERAGE(OFFSET($H$3,0,0,'Données projet'!$E$12+1,1))</f>
        <v>429.30603040255431</v>
      </c>
      <c r="CE99" s="59">
        <f t="shared" si="94"/>
        <v>412.18613903804726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44.89494097530109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44.89494097530109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5.6</v>
      </c>
      <c r="CT99" s="12">
        <f>IF('Données projet'!$A$140&gt;35,CT98+CS99-DB98,IF(A99&lt;'Données projet'!$A$140,$CQ$205^A99,IF(A99='Données projet'!$A$140,'Données projet'!$B$140,CT98+CS99-DB98)))</f>
        <v>310.59999999999991</v>
      </c>
      <c r="CU99" s="17">
        <f>CT99*VLOOKUP('Données projet'!$B$13,Paramètres!$A$1:$I$89,3,0)*VLOOKUP('Données projet'!$B$13,Paramètres!$A$1:$I$89,5,0)</f>
        <v>281.03087999999991</v>
      </c>
      <c r="CV99" s="13">
        <f t="shared" si="95"/>
        <v>67.184816842275467</v>
      </c>
      <c r="CW99" s="20">
        <f t="shared" si="67"/>
        <v>606.4756720002963</v>
      </c>
      <c r="CX99" s="59">
        <f t="shared" si="68"/>
        <v>882.72472419668372</v>
      </c>
      <c r="CY99" s="59">
        <f ca="1">AVERAGE(OFFSET($CX$3,0,0,'Données projet'!$E$13+1,1))-AVERAGE(OFFSET($H$3,0,0,'Données projet'!$E$13+1,1))</f>
        <v>472.96224519385396</v>
      </c>
      <c r="CZ99" s="59">
        <f t="shared" si="96"/>
        <v>297.32483725004136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90.66669396455697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90.66669396455697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349.00000000000017</v>
      </c>
      <c r="DP99" s="17">
        <f>DO99*VLOOKUP('Données projet'!$B$14,Paramètres!$A$1:$I$89,3,0)*VLOOKUP('Données projet'!$B$14,Paramètres!$A$1:$I$89,5,0)</f>
        <v>272.22000000000014</v>
      </c>
      <c r="DQ99" s="13">
        <f t="shared" si="97"/>
        <v>65.320184547527205</v>
      </c>
      <c r="DR99" s="20">
        <f t="shared" si="70"/>
        <v>587.88248808694345</v>
      </c>
      <c r="DS99" s="59">
        <f t="shared" si="71"/>
        <v>864.13154028333088</v>
      </c>
      <c r="DT99" s="59">
        <f ca="1">AVERAGE(OFFSET($DS$3,0,0,'Données projet'!$E$14+1,1))-AVERAGE(OFFSET($H$3,0,0,'Données projet'!$E$14+1,1))</f>
        <v>381.55743422692029</v>
      </c>
      <c r="DU99" s="59">
        <f t="shared" si="98"/>
        <v>360.34132229290537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51.790740569613341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51.790740569613341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8.1999999999999993</v>
      </c>
      <c r="EJ99" s="12">
        <f>IF('Données projet'!$A$192&gt;35,EJ98+EI99-ER98,IF(A99&lt;'Données projet'!$A$192,$EG$205^A99,IF(A99='Données projet'!$A$192,'Données projet'!$B$192,EJ98+EI99-ER98)))</f>
        <v>441.20000000000005</v>
      </c>
      <c r="EK99" s="17">
        <f>EJ99*VLOOKUP('Données projet'!$B$15,Paramètres!$A$1:$I$89,3,0)*VLOOKUP('Données projet'!$B$15,Paramètres!$A$1:$I$89,5,0)</f>
        <v>378.54960000000011</v>
      </c>
      <c r="EL99" s="13">
        <f t="shared" si="99"/>
        <v>87.414074444191471</v>
      </c>
      <c r="EM99" s="20">
        <f t="shared" si="73"/>
        <v>811.55339965696703</v>
      </c>
      <c r="EN99" s="59">
        <f t="shared" si="74"/>
        <v>1087.8024518533543</v>
      </c>
      <c r="EO99" s="59">
        <f ca="1">AVERAGE(OFFSET($EN$3,0,0,'Données projet'!$E$15+1,1))-AVERAGE(OFFSET($H$3,0,0,'Données projet'!$E$15+1,1))</f>
        <v>569.97793593332699</v>
      </c>
      <c r="EP99" s="59">
        <f t="shared" si="100"/>
        <v>331.25104323342907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127.04010403519446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127.04010403519446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7.2</v>
      </c>
      <c r="FE99" s="12">
        <f>IF('Données projet'!$A$218&gt;35,FE98+FD99-FM98,IF(A99&lt;'Données projet'!$A$218,$FB$205^A99,IF(A99='Données projet'!$A$218,'Données projet'!$B$218,FE98+FD99-FM98)))</f>
        <v>371.19999999999993</v>
      </c>
      <c r="FF99" s="17">
        <f>FE99*VLOOKUP('Données projet'!$B$16,Paramètres!$A$1:$I$89,3,0)*VLOOKUP('Données projet'!$B$16,Paramètres!$A$1:$I$89,5,0)</f>
        <v>301.11743999999999</v>
      </c>
      <c r="FG99" s="13">
        <f t="shared" si="101"/>
        <v>71.410671107974437</v>
      </c>
      <c r="FH99" s="20">
        <f t="shared" si="76"/>
        <v>648.81979351305552</v>
      </c>
      <c r="FI99" s="59">
        <f t="shared" si="77"/>
        <v>925.06884570944294</v>
      </c>
      <c r="FJ99" s="59">
        <f ca="1">AVERAGE(OFFSET($FI$3,0,0,'Données projet'!$E$16+1,1))-AVERAGE(OFFSET($H$3,0,0,'Données projet'!$E$16+1,1))</f>
        <v>458.72067631594132</v>
      </c>
      <c r="FK99" s="59">
        <f t="shared" si="102"/>
        <v>264.165337354597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79.158317665794215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79.158317665794215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6">
        <f t="shared" si="56"/>
        <v>183.33333333333334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5.6</v>
      </c>
      <c r="N100" s="13">
        <f>IF('Données projet'!$A$36&gt;35,N99+M100-V99,IF(A100&lt;'Données projet'!$A$36,$K$205^A100,IF(A100='Données projet'!$A$36,'Données projet'!$B$36,N99+M100-V99)))</f>
        <v>316.19999999999993</v>
      </c>
      <c r="O100" s="13">
        <f>N100*VLOOKUP('Données projet'!$B$9,Paramètres!$A$1:$I$89,3,0)*VLOOKUP('Données projet'!$B$9,Paramètres!$A$1:$I$89,5,0)</f>
        <v>320.62679999999995</v>
      </c>
      <c r="P100" s="13">
        <f t="shared" si="87"/>
        <v>75.483756735990909</v>
      </c>
      <c r="Q100" s="20">
        <f t="shared" si="107"/>
        <v>689.89255298185071</v>
      </c>
      <c r="R100" s="59">
        <f t="shared" si="55"/>
        <v>966.43797926123352</v>
      </c>
      <c r="S100" s="59">
        <f ca="1">AVERAGE(OFFSET($R$3,0,0,'Données projet'!$E$9+1,1))-AVERAGE(OFFSET($H$3,0,0,'Données projet'!$E$9+1,1))</f>
        <v>520.95202773768222</v>
      </c>
      <c r="T100" s="59">
        <f t="shared" si="88"/>
        <v>325.72635759450861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99.616731048513117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99.616731048513117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4.5999999999999996</v>
      </c>
      <c r="AI100" s="13">
        <f>IF('Données projet'!$A$62&gt;35,AI99+AH100-AQ99,IF(A100&lt;'Données projet'!$A$62,$AF$205^A100,IF(A100='Données projet'!$A$62,'Données projet'!$B$62,AI99+AH100-AQ99)))</f>
        <v>253.19999999999996</v>
      </c>
      <c r="AJ100" s="13">
        <f>AI100*VLOOKUP('Données projet'!$B$10,Paramètres!$A$1:$I$89,3,0)*VLOOKUP('Données projet'!$B$10,Paramètres!$A$1:$I$89,5,0)</f>
        <v>240.94511999999997</v>
      </c>
      <c r="AK100" s="13">
        <f t="shared" si="89"/>
        <v>58.642831116957332</v>
      </c>
      <c r="AL100" s="20">
        <f t="shared" si="58"/>
        <v>521.78234819536726</v>
      </c>
      <c r="AM100" s="59">
        <f t="shared" si="59"/>
        <v>798.32777447475007</v>
      </c>
      <c r="AN100" s="59">
        <f ca="1">AVERAGE(OFFSET($AM$3,0,0,'Données projet'!$E$10+1,1))-AVERAGE(OFFSET($H$3,0,0,'Données projet'!$E$10+1,1))</f>
        <v>480.2304577348516</v>
      </c>
      <c r="AO100" s="59">
        <f t="shared" si="90"/>
        <v>488.3750281502389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89.684747812694795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89.684747812694795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266.99999999999983</v>
      </c>
      <c r="BE100" s="13">
        <f>BD100*VLOOKUP('Données projet'!$B$11,Paramètres!$A$1:$I$89,3,0)*VLOOKUP('Données projet'!$B$11,Paramètres!$A$1:$I$89,5,0)</f>
        <v>258.24239999999986</v>
      </c>
      <c r="BF100" s="13">
        <f t="shared" si="91"/>
        <v>62.347580891234152</v>
      </c>
      <c r="BG100" s="20">
        <f t="shared" si="61"/>
        <v>558.3608833855659</v>
      </c>
      <c r="BH100" s="59">
        <f t="shared" si="62"/>
        <v>834.90630966494871</v>
      </c>
      <c r="BI100" s="59">
        <f ca="1">AVERAGE(OFFSET($BH$3,0,0,'Données projet'!$E$11+1,1))-AVERAGE(OFFSET($H$3,0,0,'Données projet'!$E$11+1,1))</f>
        <v>379.62749807313804</v>
      </c>
      <c r="BJ100" s="59">
        <f t="shared" si="92"/>
        <v>365.4172319777357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30.560251126775391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30.560251126775391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367.99999999999972</v>
      </c>
      <c r="BZ100" s="13">
        <f>BY100*VLOOKUP('Données projet'!$B$12,Paramètres!$A$1:$I$89,3,0)*VLOOKUP('Données projet'!$B$12,Paramètres!$A$1:$I$89,5,0)</f>
        <v>292.78079999999977</v>
      </c>
      <c r="CA100" s="13">
        <f t="shared" si="93"/>
        <v>69.660903052386217</v>
      </c>
      <c r="CB100" s="20">
        <f t="shared" si="64"/>
        <v>631.25263281623893</v>
      </c>
      <c r="CC100" s="59">
        <f t="shared" si="65"/>
        <v>907.79805909562174</v>
      </c>
      <c r="CD100" s="59">
        <f ca="1">AVERAGE(OFFSET($CC$3,0,0,'Données projet'!$E$12+1,1))-AVERAGE(OFFSET($H$3,0,0,'Données projet'!$E$12+1,1))</f>
        <v>429.30603040255431</v>
      </c>
      <c r="CE100" s="59">
        <f t="shared" si="94"/>
        <v>412.18613903804726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44.014578565985566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44.014578565985566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5.6</v>
      </c>
      <c r="CT100" s="12">
        <f>IF('Données projet'!$A$140&gt;35,CT99+CS100-DB99,IF(A100&lt;'Données projet'!$A$140,$CQ$205^A100,IF(A100='Données projet'!$A$140,'Données projet'!$B$140,CT99+CS100-DB99)))</f>
        <v>316.19999999999993</v>
      </c>
      <c r="CU100" s="17">
        <f>CT100*VLOOKUP('Données projet'!$B$13,Paramètres!$A$1:$I$89,3,0)*VLOOKUP('Données projet'!$B$13,Paramètres!$A$1:$I$89,5,0)</f>
        <v>286.09775999999994</v>
      </c>
      <c r="CV100" s="13">
        <f t="shared" si="95"/>
        <v>68.254020651723678</v>
      </c>
      <c r="CW100" s="20">
        <f t="shared" si="67"/>
        <v>617.16268463508527</v>
      </c>
      <c r="CX100" s="59">
        <f t="shared" si="68"/>
        <v>893.70811091446808</v>
      </c>
      <c r="CY100" s="59">
        <f ca="1">AVERAGE(OFFSET($CX$3,0,0,'Données projet'!$E$13+1,1))-AVERAGE(OFFSET($H$3,0,0,'Données projet'!$E$13+1,1))</f>
        <v>472.96224519385396</v>
      </c>
      <c r="CZ100" s="59">
        <f t="shared" si="96"/>
        <v>297.32483725004136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88.888775397134779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88.888775397134779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349.00000000000017</v>
      </c>
      <c r="DP100" s="17">
        <f>DO100*VLOOKUP('Données projet'!$B$14,Paramètres!$A$1:$I$89,3,0)*VLOOKUP('Données projet'!$B$14,Paramètres!$A$1:$I$89,5,0)</f>
        <v>272.22000000000014</v>
      </c>
      <c r="DQ100" s="13">
        <f t="shared" si="97"/>
        <v>65.320184547527205</v>
      </c>
      <c r="DR100" s="20">
        <f t="shared" si="70"/>
        <v>587.88248808694345</v>
      </c>
      <c r="DS100" s="59">
        <f t="shared" si="71"/>
        <v>864.42791436632626</v>
      </c>
      <c r="DT100" s="59">
        <f ca="1">AVERAGE(OFFSET($DS$3,0,0,'Données projet'!$E$14+1,1))-AVERAGE(OFFSET($H$3,0,0,'Données projet'!$E$14+1,1))</f>
        <v>381.55743422692029</v>
      </c>
      <c r="DU100" s="59">
        <f t="shared" si="98"/>
        <v>360.34132229290537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50.775155736275792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50.775155736275792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8.1999999999999993</v>
      </c>
      <c r="EJ100" s="12">
        <f>IF('Données projet'!$A$192&gt;35,EJ99+EI100-ER99,IF(A100&lt;'Données projet'!$A$192,$EG$205^A100,IF(A100='Données projet'!$A$192,'Données projet'!$B$192,EJ99+EI100-ER99)))</f>
        <v>449.40000000000003</v>
      </c>
      <c r="EK100" s="17">
        <f>EJ100*VLOOKUP('Données projet'!$B$15,Paramètres!$A$1:$I$89,3,0)*VLOOKUP('Données projet'!$B$15,Paramètres!$A$1:$I$89,5,0)</f>
        <v>385.5852000000001</v>
      </c>
      <c r="EL100" s="13">
        <f t="shared" si="99"/>
        <v>88.84807267555091</v>
      </c>
      <c r="EM100" s="20">
        <f t="shared" si="73"/>
        <v>826.30461657658464</v>
      </c>
      <c r="EN100" s="59">
        <f t="shared" si="74"/>
        <v>1102.8500428559673</v>
      </c>
      <c r="EO100" s="59">
        <f ca="1">AVERAGE(OFFSET($EN$3,0,0,'Données projet'!$E$15+1,1))-AVERAGE(OFFSET($H$3,0,0,'Données projet'!$E$15+1,1))</f>
        <v>569.97793593332699</v>
      </c>
      <c r="EP100" s="59">
        <f t="shared" si="100"/>
        <v>331.25104323342907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124.54892508187658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124.54892508187658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7.2</v>
      </c>
      <c r="FE100" s="12">
        <f>IF('Données projet'!$A$218&gt;35,FE99+FD100-FM99,IF(A100&lt;'Données projet'!$A$218,$FB$205^A100,IF(A100='Données projet'!$A$218,'Données projet'!$B$218,FE99+FD100-FM99)))</f>
        <v>378.39999999999992</v>
      </c>
      <c r="FF100" s="17">
        <f>FE100*VLOOKUP('Données projet'!$B$16,Paramètres!$A$1:$I$89,3,0)*VLOOKUP('Données projet'!$B$16,Paramètres!$A$1:$I$89,5,0)</f>
        <v>306.95808</v>
      </c>
      <c r="FG100" s="13">
        <f t="shared" si="101"/>
        <v>72.633192069907182</v>
      </c>
      <c r="FH100" s="20">
        <f t="shared" si="76"/>
        <v>661.121465521755</v>
      </c>
      <c r="FI100" s="59">
        <f t="shared" si="77"/>
        <v>937.66689180113781</v>
      </c>
      <c r="FJ100" s="59">
        <f ca="1">AVERAGE(OFFSET($FI$3,0,0,'Données projet'!$E$16+1,1))-AVERAGE(OFFSET($H$3,0,0,'Données projet'!$E$16+1,1))</f>
        <v>458.72067631594132</v>
      </c>
      <c r="FK100" s="59">
        <f t="shared" si="102"/>
        <v>264.165337354597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77.606071338174331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77.606071338174331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6">
        <f t="shared" si="56"/>
        <v>183.33333333333334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5.6</v>
      </c>
      <c r="N101" s="13">
        <f>IF('Données projet'!$A$36&gt;35,N100+M101-V100,IF(A101&lt;'Données projet'!$A$36,$K$205^A101,IF(A101='Données projet'!$A$36,'Données projet'!$B$36,N100+M101-V100)))</f>
        <v>321.79999999999995</v>
      </c>
      <c r="O101" s="13">
        <f>N101*VLOOKUP('Données projet'!$B$9,Paramètres!$A$1:$I$89,3,0)*VLOOKUP('Données projet'!$B$9,Paramètres!$A$1:$I$89,5,0)</f>
        <v>326.30520000000001</v>
      </c>
      <c r="P101" s="13">
        <f t="shared" si="87"/>
        <v>76.663779608302349</v>
      </c>
      <c r="Q101" s="20">
        <f t="shared" si="107"/>
        <v>701.83763948445983</v>
      </c>
      <c r="R101" s="59">
        <f t="shared" si="55"/>
        <v>978.6742984190912</v>
      </c>
      <c r="S101" s="59">
        <f ca="1">AVERAGE(OFFSET($R$3,0,0,'Données projet'!$E$9+1,1))-AVERAGE(OFFSET($H$3,0,0,'Données projet'!$E$9+1,1))</f>
        <v>520.95202773768222</v>
      </c>
      <c r="T101" s="59">
        <f t="shared" si="88"/>
        <v>325.72635759450861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97.663307712858142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97.663307712858142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4.5999999999999996</v>
      </c>
      <c r="AI101" s="13">
        <f>IF('Données projet'!$A$62&gt;35,AI100+AH101-AQ100,IF(A101&lt;'Données projet'!$A$62,$AF$205^A101,IF(A101='Données projet'!$A$62,'Données projet'!$B$62,AI100+AH101-AQ100)))</f>
        <v>257.79999999999995</v>
      </c>
      <c r="AJ101" s="13">
        <f>AI101*VLOOKUP('Données projet'!$B$10,Paramètres!$A$1:$I$89,3,0)*VLOOKUP('Données projet'!$B$10,Paramètres!$A$1:$I$89,5,0)</f>
        <v>245.32247999999998</v>
      </c>
      <c r="AK101" s="13">
        <f t="shared" si="89"/>
        <v>59.583221982635983</v>
      </c>
      <c r="AL101" s="20">
        <f t="shared" si="58"/>
        <v>531.04409761975751</v>
      </c>
      <c r="AM101" s="59">
        <f t="shared" si="59"/>
        <v>807.88075655438888</v>
      </c>
      <c r="AN101" s="59">
        <f ca="1">AVERAGE(OFFSET($AM$3,0,0,'Données projet'!$E$10+1,1))-AVERAGE(OFFSET($H$3,0,0,'Données projet'!$E$10+1,1))</f>
        <v>480.2304577348516</v>
      </c>
      <c r="AO101" s="59">
        <f t="shared" si="90"/>
        <v>488.3750281502389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87.926084610382617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87.926084610382617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266.99999999999983</v>
      </c>
      <c r="BE101" s="13">
        <f>BD101*VLOOKUP('Données projet'!$B$11,Paramètres!$A$1:$I$89,3,0)*VLOOKUP('Données projet'!$B$11,Paramètres!$A$1:$I$89,5,0)</f>
        <v>258.24239999999986</v>
      </c>
      <c r="BF101" s="13">
        <f t="shared" si="91"/>
        <v>62.347580891234152</v>
      </c>
      <c r="BG101" s="20">
        <f t="shared" si="61"/>
        <v>558.3608833855659</v>
      </c>
      <c r="BH101" s="59">
        <f t="shared" si="62"/>
        <v>835.19754232019727</v>
      </c>
      <c r="BI101" s="59">
        <f ca="1">AVERAGE(OFFSET($BH$3,0,0,'Données projet'!$E$11+1,1))-AVERAGE(OFFSET($H$3,0,0,'Données projet'!$E$11+1,1))</f>
        <v>379.62749807313804</v>
      </c>
      <c r="BJ101" s="59">
        <f t="shared" si="92"/>
        <v>365.4172319777357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29.960983242091974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29.960983242091974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367.99999999999972</v>
      </c>
      <c r="BZ101" s="13">
        <f>BY101*VLOOKUP('Données projet'!$B$12,Paramètres!$A$1:$I$89,3,0)*VLOOKUP('Données projet'!$B$12,Paramètres!$A$1:$I$89,5,0)</f>
        <v>292.78079999999977</v>
      </c>
      <c r="CA101" s="13">
        <f t="shared" si="93"/>
        <v>69.660903052386217</v>
      </c>
      <c r="CB101" s="20">
        <f t="shared" si="64"/>
        <v>631.25263281623893</v>
      </c>
      <c r="CC101" s="59">
        <f t="shared" si="65"/>
        <v>908.0892917508703</v>
      </c>
      <c r="CD101" s="59">
        <f ca="1">AVERAGE(OFFSET($CC$3,0,0,'Données projet'!$E$12+1,1))-AVERAGE(OFFSET($H$3,0,0,'Données projet'!$E$12+1,1))</f>
        <v>429.30603040255431</v>
      </c>
      <c r="CE101" s="59">
        <f t="shared" si="94"/>
        <v>412.18613903804726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43.15147952654867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43.15147952654867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5.6</v>
      </c>
      <c r="CT101" s="12">
        <f>IF('Données projet'!$A$140&gt;35,CT100+CS101-DB100,IF(A101&lt;'Données projet'!$A$140,$CQ$205^A101,IF(A101='Données projet'!$A$140,'Données projet'!$B$140,CT100+CS101-DB100)))</f>
        <v>321.79999999999995</v>
      </c>
      <c r="CU101" s="17">
        <f>CT101*VLOOKUP('Données projet'!$B$13,Paramètres!$A$1:$I$89,3,0)*VLOOKUP('Données projet'!$B$13,Paramètres!$A$1:$I$89,5,0)</f>
        <v>291.16463999999991</v>
      </c>
      <c r="CV101" s="13">
        <f t="shared" si="95"/>
        <v>69.321022467464644</v>
      </c>
      <c r="CW101" s="20">
        <f t="shared" si="67"/>
        <v>627.84586213083401</v>
      </c>
      <c r="CX101" s="59">
        <f t="shared" si="68"/>
        <v>904.68252106546538</v>
      </c>
      <c r="CY101" s="59">
        <f ca="1">AVERAGE(OFFSET($CX$3,0,0,'Données projet'!$E$13+1,1))-AVERAGE(OFFSET($H$3,0,0,'Données projet'!$E$13+1,1))</f>
        <v>472.96224519385396</v>
      </c>
      <c r="CZ101" s="59">
        <f t="shared" si="96"/>
        <v>297.32483725004136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87.145720728396498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87.145720728396498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349.00000000000017</v>
      </c>
      <c r="DP101" s="17">
        <f>DO101*VLOOKUP('Données projet'!$B$14,Paramètres!$A$1:$I$89,3,0)*VLOOKUP('Données projet'!$B$14,Paramètres!$A$1:$I$89,5,0)</f>
        <v>272.22000000000014</v>
      </c>
      <c r="DQ101" s="13">
        <f t="shared" si="97"/>
        <v>65.320184547527205</v>
      </c>
      <c r="DR101" s="20">
        <f t="shared" si="70"/>
        <v>587.88248808694345</v>
      </c>
      <c r="DS101" s="59">
        <f t="shared" si="71"/>
        <v>864.71914702157483</v>
      </c>
      <c r="DT101" s="59">
        <f ca="1">AVERAGE(OFFSET($DS$3,0,0,'Données projet'!$E$14+1,1))-AVERAGE(OFFSET($H$3,0,0,'Données projet'!$E$14+1,1))</f>
        <v>381.55743422692029</v>
      </c>
      <c r="DU101" s="59">
        <f t="shared" si="98"/>
        <v>360.34132229290537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49.779485902074413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49.779485902074413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8.1999999999999993</v>
      </c>
      <c r="EJ101" s="12">
        <f>IF('Données projet'!$A$192&gt;35,EJ100+EI101-ER100,IF(A101&lt;'Données projet'!$A$192,$EG$205^A101,IF(A101='Données projet'!$A$192,'Données projet'!$B$192,EJ100+EI101-ER100)))</f>
        <v>457.6</v>
      </c>
      <c r="EK101" s="17">
        <f>EJ101*VLOOKUP('Données projet'!$B$15,Paramètres!$A$1:$I$89,3,0)*VLOOKUP('Données projet'!$B$15,Paramètres!$A$1:$I$89,5,0)</f>
        <v>392.62080000000009</v>
      </c>
      <c r="EL101" s="13">
        <f t="shared" si="99"/>
        <v>90.279028293744005</v>
      </c>
      <c r="EM101" s="20">
        <f t="shared" si="73"/>
        <v>841.0505342782709</v>
      </c>
      <c r="EN101" s="59">
        <f t="shared" si="74"/>
        <v>1117.8871932129023</v>
      </c>
      <c r="EO101" s="59">
        <f ca="1">AVERAGE(OFFSET($EN$3,0,0,'Données projet'!$E$15+1,1))-AVERAGE(OFFSET($H$3,0,0,'Données projet'!$E$15+1,1))</f>
        <v>569.97793593332699</v>
      </c>
      <c r="EP101" s="59">
        <f t="shared" si="100"/>
        <v>331.25104323342907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122.10659662836413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122.10659662836413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7.2</v>
      </c>
      <c r="FE101" s="12">
        <f>IF('Données projet'!$A$218&gt;35,FE100+FD101-FM100,IF(A101&lt;'Données projet'!$A$218,$FB$205^A101,IF(A101='Données projet'!$A$218,'Données projet'!$B$218,FE100+FD101-FM100)))</f>
        <v>385.59999999999991</v>
      </c>
      <c r="FF101" s="17">
        <f>FE101*VLOOKUP('Données projet'!$B$16,Paramètres!$A$1:$I$89,3,0)*VLOOKUP('Données projet'!$B$16,Paramètres!$A$1:$I$89,5,0)</f>
        <v>312.79871999999995</v>
      </c>
      <c r="FG101" s="13">
        <f t="shared" si="101"/>
        <v>73.853008217138793</v>
      </c>
      <c r="FH101" s="20">
        <f t="shared" si="76"/>
        <v>673.41842664485</v>
      </c>
      <c r="FI101" s="59">
        <f t="shared" si="77"/>
        <v>950.25508557948137</v>
      </c>
      <c r="FJ101" s="59">
        <f ca="1">AVERAGE(OFFSET($FI$3,0,0,'Données projet'!$E$16+1,1))-AVERAGE(OFFSET($H$3,0,0,'Données projet'!$E$16+1,1))</f>
        <v>458.72067631594132</v>
      </c>
      <c r="FK101" s="59">
        <f t="shared" si="102"/>
        <v>264.165337354597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76.084263614262298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76.084263614262298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6">
        <f t="shared" si="56"/>
        <v>183.33333333333334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5.6</v>
      </c>
      <c r="N102" s="13">
        <f>IF('Données projet'!$A$36&gt;35,N101+M102-V101,IF(A102&lt;'Données projet'!$A$36,$K$205^A102,IF(A102='Données projet'!$A$36,'Données projet'!$B$36,N101+M102-V101)))</f>
        <v>327.39999999999998</v>
      </c>
      <c r="O102" s="13">
        <f>N102*VLOOKUP('Données projet'!$B$9,Paramètres!$A$1:$I$89,3,0)*VLOOKUP('Données projet'!$B$9,Paramètres!$A$1:$I$89,5,0)</f>
        <v>331.98360000000002</v>
      </c>
      <c r="P102" s="13">
        <f t="shared" si="87"/>
        <v>77.841414511052207</v>
      </c>
      <c r="Q102" s="20">
        <f t="shared" si="107"/>
        <v>713.77856694008267</v>
      </c>
      <c r="R102" s="59">
        <f t="shared" si="55"/>
        <v>990.90140629449274</v>
      </c>
      <c r="S102" s="59">
        <f ca="1">AVERAGE(OFFSET($R$3,0,0,'Données projet'!$E$9+1,1))-AVERAGE(OFFSET($H$3,0,0,'Données projet'!$E$9+1,1))</f>
        <v>520.95202773768222</v>
      </c>
      <c r="T102" s="59">
        <f t="shared" si="88"/>
        <v>325.72635759450861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95.74818981734478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95.74818981734478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4.5999999999999996</v>
      </c>
      <c r="AI102" s="13">
        <f>IF('Données projet'!$A$62&gt;35,AI101+AH102-AQ101,IF(A102&lt;'Données projet'!$A$62,$AF$205^A102,IF(A102='Données projet'!$A$62,'Données projet'!$B$62,AI101+AH102-AQ101)))</f>
        <v>262.39999999999998</v>
      </c>
      <c r="AJ102" s="13">
        <f>AI102*VLOOKUP('Données projet'!$B$10,Paramètres!$A$1:$I$89,3,0)*VLOOKUP('Données projet'!$B$10,Paramètres!$A$1:$I$89,5,0)</f>
        <v>249.69983999999999</v>
      </c>
      <c r="AK102" s="13">
        <f t="shared" si="89"/>
        <v>60.521661612597903</v>
      </c>
      <c r="AL102" s="20">
        <f t="shared" si="58"/>
        <v>540.30244864194128</v>
      </c>
      <c r="AM102" s="59">
        <f t="shared" si="59"/>
        <v>817.42528799635147</v>
      </c>
      <c r="AN102" s="59">
        <f ca="1">AVERAGE(OFFSET($AM$3,0,0,'Données projet'!$E$10+1,1))-AVERAGE(OFFSET($H$3,0,0,'Données projet'!$E$10+1,1))</f>
        <v>480.2304577348516</v>
      </c>
      <c r="AO102" s="59">
        <f t="shared" si="90"/>
        <v>488.3750281502389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86.201907720789137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86.201907720789137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266.99999999999983</v>
      </c>
      <c r="BE102" s="13">
        <f>BD102*VLOOKUP('Données projet'!$B$11,Paramètres!$A$1:$I$89,3,0)*VLOOKUP('Données projet'!$B$11,Paramètres!$A$1:$I$89,5,0)</f>
        <v>258.24239999999986</v>
      </c>
      <c r="BF102" s="13">
        <f t="shared" si="91"/>
        <v>62.347580891234152</v>
      </c>
      <c r="BG102" s="20">
        <f t="shared" si="61"/>
        <v>558.3608833855659</v>
      </c>
      <c r="BH102" s="59">
        <f t="shared" si="62"/>
        <v>835.48372273997597</v>
      </c>
      <c r="BI102" s="59">
        <f ca="1">AVERAGE(OFFSET($BH$3,0,0,'Données projet'!$E$11+1,1))-AVERAGE(OFFSET($H$3,0,0,'Données projet'!$E$11+1,1))</f>
        <v>379.62749807313804</v>
      </c>
      <c r="BJ102" s="59">
        <f t="shared" si="92"/>
        <v>365.4172319777357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29.373466635109882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29.373466635109882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367.99999999999972</v>
      </c>
      <c r="BZ102" s="13">
        <f>BY102*VLOOKUP('Données projet'!$B$12,Paramètres!$A$1:$I$89,3,0)*VLOOKUP('Données projet'!$B$12,Paramètres!$A$1:$I$89,5,0)</f>
        <v>292.78079999999977</v>
      </c>
      <c r="CA102" s="13">
        <f t="shared" si="93"/>
        <v>69.660903052386217</v>
      </c>
      <c r="CB102" s="20">
        <f t="shared" si="64"/>
        <v>631.25263281623893</v>
      </c>
      <c r="CC102" s="59">
        <f t="shared" si="65"/>
        <v>908.37547217064912</v>
      </c>
      <c r="CD102" s="59">
        <f ca="1">AVERAGE(OFFSET($CC$3,0,0,'Données projet'!$E$12+1,1))-AVERAGE(OFFSET($H$3,0,0,'Données projet'!$E$12+1,1))</f>
        <v>429.30603040255431</v>
      </c>
      <c r="CE102" s="59">
        <f t="shared" si="94"/>
        <v>412.18613903804726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42.305305332836696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42.305305332836696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5.6</v>
      </c>
      <c r="CT102" s="12">
        <f>IF('Données projet'!$A$140&gt;35,CT101+CS102-DB101,IF(A102&lt;'Données projet'!$A$140,$CQ$205^A102,IF(A102='Données projet'!$A$140,'Données projet'!$B$140,CT101+CS102-DB101)))</f>
        <v>327.39999999999998</v>
      </c>
      <c r="CU102" s="17">
        <f>CT102*VLOOKUP('Données projet'!$B$13,Paramètres!$A$1:$I$89,3,0)*VLOOKUP('Données projet'!$B$13,Paramètres!$A$1:$I$89,5,0)</f>
        <v>296.23151999999993</v>
      </c>
      <c r="CV102" s="13">
        <f t="shared" si="95"/>
        <v>70.385865030263986</v>
      </c>
      <c r="CW102" s="20">
        <f t="shared" si="67"/>
        <v>638.52527892770956</v>
      </c>
      <c r="CX102" s="59">
        <f t="shared" si="68"/>
        <v>915.64811828211964</v>
      </c>
      <c r="CY102" s="59">
        <f ca="1">AVERAGE(OFFSET($CX$3,0,0,'Données projet'!$E$13+1,1))-AVERAGE(OFFSET($H$3,0,0,'Données projet'!$E$13+1,1))</f>
        <v>472.96224519385396</v>
      </c>
      <c r="CZ102" s="59">
        <f t="shared" si="96"/>
        <v>297.32483725004136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85.436846298553803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85.436846298553803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349.00000000000017</v>
      </c>
      <c r="DP102" s="17">
        <f>DO102*VLOOKUP('Données projet'!$B$14,Paramètres!$A$1:$I$89,3,0)*VLOOKUP('Données projet'!$B$14,Paramètres!$A$1:$I$89,5,0)</f>
        <v>272.22000000000014</v>
      </c>
      <c r="DQ102" s="13">
        <f t="shared" si="97"/>
        <v>65.320184547527205</v>
      </c>
      <c r="DR102" s="20">
        <f t="shared" si="70"/>
        <v>587.88248808694345</v>
      </c>
      <c r="DS102" s="59">
        <f t="shared" si="71"/>
        <v>865.00532744135353</v>
      </c>
      <c r="DT102" s="59">
        <f ca="1">AVERAGE(OFFSET($DS$3,0,0,'Données projet'!$E$14+1,1))-AVERAGE(OFFSET($H$3,0,0,'Données projet'!$E$14+1,1))</f>
        <v>381.55743422692029</v>
      </c>
      <c r="DU102" s="59">
        <f t="shared" si="98"/>
        <v>360.34132229290537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48.803340546023087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48.803340546023087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8.1999999999999993</v>
      </c>
      <c r="EJ102" s="12">
        <f>IF('Données projet'!$A$192&gt;35,EJ101+EI102-ER101,IF(A102&lt;'Données projet'!$A$192,$EG$205^A102,IF(A102='Données projet'!$A$192,'Données projet'!$B$192,EJ101+EI102-ER101)))</f>
        <v>465.8</v>
      </c>
      <c r="EK102" s="17">
        <f>EJ102*VLOOKUP('Données projet'!$B$15,Paramètres!$A$1:$I$89,3,0)*VLOOKUP('Données projet'!$B$15,Paramètres!$A$1:$I$89,5,0)</f>
        <v>399.65640000000008</v>
      </c>
      <c r="EL102" s="13">
        <f t="shared" si="99"/>
        <v>91.707002110648844</v>
      </c>
      <c r="EM102" s="20">
        <f t="shared" si="73"/>
        <v>855.79125867604671</v>
      </c>
      <c r="EN102" s="59">
        <f t="shared" si="74"/>
        <v>1132.9140980304569</v>
      </c>
      <c r="EO102" s="59">
        <f ca="1">AVERAGE(OFFSET($EN$3,0,0,'Données projet'!$E$15+1,1))-AVERAGE(OFFSET($H$3,0,0,'Données projet'!$E$15+1,1))</f>
        <v>569.97793593332699</v>
      </c>
      <c r="EP102" s="59">
        <f t="shared" si="100"/>
        <v>331.25104323342907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119.7121607461518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119.7121607461518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7.2</v>
      </c>
      <c r="FE102" s="12">
        <f>IF('Données projet'!$A$218&gt;35,FE101+FD102-FM101,IF(A102&lt;'Données projet'!$A$218,$FB$205^A102,IF(A102='Données projet'!$A$218,'Données projet'!$B$218,FE101+FD102-FM101)))</f>
        <v>392.7999999999999</v>
      </c>
      <c r="FF102" s="17">
        <f>FE102*VLOOKUP('Données projet'!$B$16,Paramètres!$A$1:$I$89,3,0)*VLOOKUP('Données projet'!$B$16,Paramètres!$A$1:$I$89,5,0)</f>
        <v>318.6393599999999</v>
      </c>
      <c r="FG102" s="13">
        <f t="shared" si="101"/>
        <v>75.070175878644406</v>
      </c>
      <c r="FH102" s="20">
        <f t="shared" si="76"/>
        <v>685.71077498863872</v>
      </c>
      <c r="FI102" s="59">
        <f t="shared" si="77"/>
        <v>962.83361434304879</v>
      </c>
      <c r="FJ102" s="59">
        <f ca="1">AVERAGE(OFFSET($FI$3,0,0,'Données projet'!$E$16+1,1))-AVERAGE(OFFSET($H$3,0,0,'Données projet'!$E$16+1,1))</f>
        <v>458.72067631594132</v>
      </c>
      <c r="FK102" s="59">
        <f t="shared" si="102"/>
        <v>264.165337354597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74.592297611605133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74.592297611605133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6">
        <f t="shared" si="56"/>
        <v>183.33333333333334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333</v>
      </c>
      <c r="L103" s="12">
        <f>VLOOKUP(A103,'Données projet'!$A$35:$I$55,9,0)</f>
        <v>5.6</v>
      </c>
      <c r="M103" s="12">
        <f t="array" ref="M103">INDEX(L:L,MIN(IF(ISNUMBER(L103:L299),ROW(L103:L299),"")))</f>
        <v>5.6</v>
      </c>
      <c r="N103" s="13">
        <f>IF('Données projet'!$A$36&gt;35,N102+M103-V102,IF(A103&lt;'Données projet'!$A$36,$K$205^A103,IF(A103='Données projet'!$A$36,'Données projet'!$B$36,N102+M103-V102)))</f>
        <v>333</v>
      </c>
      <c r="O103" s="13">
        <f>N103*VLOOKUP('Données projet'!$B$9,Paramètres!$A$1:$I$89,3,0)*VLOOKUP('Données projet'!$B$9,Paramètres!$A$1:$I$89,5,0)</f>
        <v>337.66200000000003</v>
      </c>
      <c r="P103" s="13">
        <f t="shared" si="87"/>
        <v>79.016707002632685</v>
      </c>
      <c r="Q103" s="20">
        <f t="shared" si="107"/>
        <v>725.71541469625208</v>
      </c>
      <c r="R103" s="59">
        <f t="shared" si="55"/>
        <v>1003.1194698799613</v>
      </c>
      <c r="S103" s="59">
        <f ca="1">AVERAGE(OFFSET($R$3,0,0,'Données projet'!$E$9+1,1))-AVERAGE(OFFSET($H$3,0,0,'Données projet'!$E$9+1,1))</f>
        <v>520.95202773768222</v>
      </c>
      <c r="T103" s="59">
        <f t="shared" si="88"/>
        <v>325.72635759450861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27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106.88482047752269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106.88482047752269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267</v>
      </c>
      <c r="AG103" s="12">
        <f>VLOOKUP(A103,'Données projet'!$A$61:$I$81,9,0)</f>
        <v>4.5999999999999996</v>
      </c>
      <c r="AH103" s="12">
        <f t="array" ref="AH103">INDEX(AG:AG,MIN(IF(ISNUMBER(AG103:AG299),ROW(AG103:AG299),"")))</f>
        <v>4.5999999999999996</v>
      </c>
      <c r="AI103" s="13">
        <f>IF('Données projet'!$A$62&gt;35,AI102+AH103-AQ102,IF(A103&lt;'Données projet'!$A$62,$AF$205^A103,IF(A103='Données projet'!$A$62,'Données projet'!$B$62,AI102+AH103-AQ102)))</f>
        <v>267</v>
      </c>
      <c r="AJ103" s="13">
        <f>AI103*VLOOKUP('Données projet'!$B$10,Paramètres!$A$1:$I$89,3,0)*VLOOKUP('Données projet'!$B$10,Paramètres!$A$1:$I$89,5,0)</f>
        <v>254.0772</v>
      </c>
      <c r="AK103" s="13">
        <f t="shared" si="89"/>
        <v>61.458188159552755</v>
      </c>
      <c r="AL103" s="20">
        <f t="shared" si="58"/>
        <v>549.55746771122097</v>
      </c>
      <c r="AM103" s="59">
        <f t="shared" si="59"/>
        <v>826.96152289493011</v>
      </c>
      <c r="AN103" s="59">
        <f ca="1">AVERAGE(OFFSET($AM$3,0,0,'Données projet'!$E$10+1,1))-AVERAGE(OFFSET($H$3,0,0,'Données projet'!$E$10+1,1))</f>
        <v>480.2304577348516</v>
      </c>
      <c r="AO103" s="59">
        <f t="shared" si="90"/>
        <v>488.3750281502389</v>
      </c>
      <c r="AP103" s="15">
        <f>IF(ISNA(VLOOKUP(A103,'Données projet'!$A$61:$I$81,3,0)),0,VLOOKUP(A103,'Données projet'!$A$61:$I$81,3,0))</f>
        <v>19</v>
      </c>
      <c r="AQ103" s="15">
        <f>IF(ISNA(VLOOKUP(A103,'Données projet'!$A$61:$I$81,4,0)),0,VLOOKUP(A103,'Données projet'!$A$61:$I$81,4,0))</f>
        <v>22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94.463135588883773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94.463135588883773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266.99999999999983</v>
      </c>
      <c r="BE103" s="13">
        <f>BD103*VLOOKUP('Données projet'!$B$11,Paramètres!$A$1:$I$89,3,0)*VLOOKUP('Données projet'!$B$11,Paramètres!$A$1:$I$89,5,0)</f>
        <v>258.24239999999986</v>
      </c>
      <c r="BF103" s="13">
        <f t="shared" si="91"/>
        <v>62.347580891234152</v>
      </c>
      <c r="BG103" s="20">
        <f t="shared" si="61"/>
        <v>558.3608833855659</v>
      </c>
      <c r="BH103" s="59">
        <f t="shared" si="62"/>
        <v>835.76493856927505</v>
      </c>
      <c r="BI103" s="59">
        <f ca="1">AVERAGE(OFFSET($BH$3,0,0,'Données projet'!$E$11+1,1))-AVERAGE(OFFSET($H$3,0,0,'Données projet'!$E$11+1,1))</f>
        <v>379.62749807313804</v>
      </c>
      <c r="BJ103" s="59">
        <f t="shared" si="92"/>
        <v>365.4172319777357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28.797470870440961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28.797470870440961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367.99999999999972</v>
      </c>
      <c r="BZ103" s="13">
        <f>BY103*VLOOKUP('Données projet'!$B$12,Paramètres!$A$1:$I$89,3,0)*VLOOKUP('Données projet'!$B$12,Paramètres!$A$1:$I$89,5,0)</f>
        <v>292.78079999999977</v>
      </c>
      <c r="CA103" s="13">
        <f t="shared" si="93"/>
        <v>69.660903052386217</v>
      </c>
      <c r="CB103" s="20">
        <f t="shared" si="64"/>
        <v>631.25263281623893</v>
      </c>
      <c r="CC103" s="59">
        <f t="shared" si="65"/>
        <v>908.65668799994819</v>
      </c>
      <c r="CD103" s="59">
        <f ca="1">AVERAGE(OFFSET($CC$3,0,0,'Données projet'!$E$12+1,1))-AVERAGE(OFFSET($H$3,0,0,'Données projet'!$E$12+1,1))</f>
        <v>429.30603040255431</v>
      </c>
      <c r="CE103" s="59">
        <f t="shared" si="94"/>
        <v>412.18613903804726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41.47572409894812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41.47572409894812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333</v>
      </c>
      <c r="CR103" s="12">
        <f>VLOOKUP(A103,'Données projet'!$A$139:$I$159,9,0)</f>
        <v>5.6</v>
      </c>
      <c r="CS103" s="12">
        <f t="array" ref="CS103">INDEX(CR:CR,MIN(IF(ISNUMBER(CR103:CR299),ROW(CR103:CR299),"")))</f>
        <v>5.6</v>
      </c>
      <c r="CT103" s="12">
        <f>IF('Données projet'!$A$140&gt;35,CT102+CS103-DB102,IF(A103&lt;'Données projet'!$A$140,$CQ$205^A103,IF(A103='Données projet'!$A$140,'Données projet'!$B$140,CT102+CS103-DB102)))</f>
        <v>333</v>
      </c>
      <c r="CU103" s="17">
        <f>CT103*VLOOKUP('Données projet'!$B$13,Paramètres!$A$1:$I$89,3,0)*VLOOKUP('Données projet'!$B$13,Paramètres!$A$1:$I$89,5,0)</f>
        <v>301.29840000000002</v>
      </c>
      <c r="CV103" s="13">
        <f t="shared" si="95"/>
        <v>71.448589534990518</v>
      </c>
      <c r="CW103" s="20">
        <f t="shared" si="67"/>
        <v>649.2010067734418</v>
      </c>
      <c r="CX103" s="59">
        <f t="shared" si="68"/>
        <v>926.60506195715107</v>
      </c>
      <c r="CY103" s="59">
        <f ca="1">AVERAGE(OFFSET($CX$3,0,0,'Données projet'!$E$13+1,1))-AVERAGE(OFFSET($H$3,0,0,'Données projet'!$E$13+1,1))</f>
        <v>472.96224519385396</v>
      </c>
      <c r="CZ103" s="59">
        <f t="shared" si="96"/>
        <v>297.32483725004136</v>
      </c>
      <c r="DA103" s="15">
        <f>IF(ISNA(VLOOKUP(A103,'Données projet'!$A$139:$I$159,3,0)),0,VLOOKUP(A103,'Données projet'!$A$139:$I$159,3,0))</f>
        <v>17</v>
      </c>
      <c r="DB103" s="15">
        <f>IF(ISNA(VLOOKUP(A103,'Données projet'!$A$139:$I$159,4,0)),0,VLOOKUP(A103,'Données projet'!$A$139:$I$159,4,0))</f>
        <v>27</v>
      </c>
      <c r="DC103" s="16">
        <f>IF(ISNA(VLOOKUP(A103,'Données projet'!$A$139:$I$159,5,0)),0%,VLOOKUP(A103,'Données projet'!$A$139:$I$159,5,0)*VLOOKUP('Données projet'!$B$13,Paramètres!$A$1:$I$89,7,0))</f>
        <v>0.43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95.374147503020254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95.374147503020254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349.00000000000017</v>
      </c>
      <c r="DP103" s="17">
        <f>DO103*VLOOKUP('Données projet'!$B$14,Paramètres!$A$1:$I$89,3,0)*VLOOKUP('Données projet'!$B$14,Paramètres!$A$1:$I$89,5,0)</f>
        <v>272.22000000000014</v>
      </c>
      <c r="DQ103" s="13">
        <f t="shared" si="97"/>
        <v>65.320184547527205</v>
      </c>
      <c r="DR103" s="20">
        <f t="shared" si="70"/>
        <v>587.88248808694345</v>
      </c>
      <c r="DS103" s="59">
        <f t="shared" si="71"/>
        <v>865.2865432706526</v>
      </c>
      <c r="DT103" s="59">
        <f ca="1">AVERAGE(OFFSET($DS$3,0,0,'Données projet'!$E$14+1,1))-AVERAGE(OFFSET($H$3,0,0,'Données projet'!$E$14+1,1))</f>
        <v>381.55743422692029</v>
      </c>
      <c r="DU103" s="59">
        <f t="shared" si="98"/>
        <v>360.34132229290537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47.846336805014047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47.846336805014047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474</v>
      </c>
      <c r="EH103" s="12">
        <f>VLOOKUP(A103,'Données projet'!$A$191:$I$211,9,0)</f>
        <v>8.1999999999999993</v>
      </c>
      <c r="EI103" s="12">
        <f t="array" ref="EI103">INDEX(EH:EH,MIN(IF(ISNUMBER(EH103:EH299),ROW(EH103:EH299),"")))</f>
        <v>8.1999999999999993</v>
      </c>
      <c r="EJ103" s="12">
        <f>IF('Données projet'!$A$192&gt;35,EJ102+EI103-ER102,IF(A103&lt;'Données projet'!$A$192,$EG$205^A103,IF(A103='Données projet'!$A$192,'Données projet'!$B$192,EJ102+EI103-ER102)))</f>
        <v>474</v>
      </c>
      <c r="EK103" s="17">
        <f>EJ103*VLOOKUP('Données projet'!$B$15,Paramètres!$A$1:$I$89,3,0)*VLOOKUP('Données projet'!$B$15,Paramètres!$A$1:$I$89,5,0)</f>
        <v>406.69200000000006</v>
      </c>
      <c r="EL103" s="13">
        <f t="shared" si="99"/>
        <v>93.132052674423107</v>
      </c>
      <c r="EM103" s="20">
        <f t="shared" si="73"/>
        <v>870.52689174128693</v>
      </c>
      <c r="EN103" s="59">
        <f t="shared" si="74"/>
        <v>1147.9309469249961</v>
      </c>
      <c r="EO103" s="59">
        <f ca="1">AVERAGE(OFFSET($EN$3,0,0,'Données projet'!$E$15+1,1))-AVERAGE(OFFSET($H$3,0,0,'Données projet'!$E$15+1,1))</f>
        <v>569.97793593332699</v>
      </c>
      <c r="EP103" s="59">
        <f t="shared" si="100"/>
        <v>331.25104323342907</v>
      </c>
      <c r="EQ103" s="15">
        <f>IF(ISNA(VLOOKUP(A103,'Données projet'!$A$191:$I$211,3,0)),0,VLOOKUP(A103,'Données projet'!$A$191:$I$211,3,0))</f>
        <v>16</v>
      </c>
      <c r="ER103" s="15">
        <f>IF(ISNA(VLOOKUP(A103,'Données projet'!$A$191:$I$211,4,0)),0,VLOOKUP(A103,'Données projet'!$A$191:$I$211,4,0))</f>
        <v>29</v>
      </c>
      <c r="ES103" s="16">
        <f>IF(ISNA(VLOOKUP(A103,'Données projet'!$A$191:$I$211,5,0)),0%,VLOOKUP(A103,'Données projet'!$A$191:$I$211,5,0)*VLOOKUP('Données projet'!$B$15,Paramètres!$A$1:$I$89,7,0))</f>
        <v>0.53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131.94302470240356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131.94302470240356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400</v>
      </c>
      <c r="FC103" s="12">
        <f>VLOOKUP(A103,'Données projet'!$A$217:$I$237,9,0)</f>
        <v>7.2</v>
      </c>
      <c r="FD103" s="12">
        <f t="array" ref="FD103">INDEX(FC:FC,MIN(IF(ISNUMBER(FC103:FC299),ROW(FC103:FC299),"")))</f>
        <v>7.2</v>
      </c>
      <c r="FE103" s="12">
        <f>IF('Données projet'!$A$218&gt;35,FE102+FD103-FM102,IF(A103&lt;'Données projet'!$A$218,$FB$205^A103,IF(A103='Données projet'!$A$218,'Données projet'!$B$218,FE102+FD103-FM102)))</f>
        <v>399.99999999999989</v>
      </c>
      <c r="FF103" s="17">
        <f>FE103*VLOOKUP('Données projet'!$B$16,Paramètres!$A$1:$I$89,3,0)*VLOOKUP('Données projet'!$B$16,Paramètres!$A$1:$I$89,5,0)</f>
        <v>324.4799999999999</v>
      </c>
      <c r="FG103" s="13">
        <f t="shared" si="101"/>
        <v>76.284749200165507</v>
      </c>
      <c r="FH103" s="20">
        <f t="shared" si="76"/>
        <v>697.99860485695478</v>
      </c>
      <c r="FI103" s="59">
        <f t="shared" si="77"/>
        <v>975.40266004066393</v>
      </c>
      <c r="FJ103" s="59">
        <f ca="1">AVERAGE(OFFSET($FI$3,0,0,'Données projet'!$E$16+1,1))-AVERAGE(OFFSET($H$3,0,0,'Données projet'!$E$16+1,1))</f>
        <v>458.72067631594132</v>
      </c>
      <c r="FK103" s="59">
        <f t="shared" si="102"/>
        <v>264.165337354597</v>
      </c>
      <c r="FL103" s="15">
        <f>IF(ISNA(VLOOKUP(A103,'Données projet'!$A$217:$I$237,3,0)),0,VLOOKUP(A103,'Données projet'!$A$217:$I$237,3,0))</f>
        <v>16</v>
      </c>
      <c r="FM103" s="15">
        <f>IF(ISNA(VLOOKUP(A103,'Données projet'!$A$217:$I$237,4,0)),0,VLOOKUP(A103,'Données projet'!$A$217:$I$237,4,0))</f>
        <v>24</v>
      </c>
      <c r="FN103" s="16">
        <f>IF(ISNA(VLOOKUP(A103,'Données projet'!$A$217:$I$237,5,0)),0%,VLOOKUP(A103,'Données projet'!$A$217:$I$237,5,0)*VLOOKUP('Données projet'!$B$16,Paramètres!$A$1:$I$89,7,0))</f>
        <v>0.43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82.384126294022636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82.384126294022636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6">
        <f t="shared" si="56"/>
        <v>183.33333333333334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5.4</v>
      </c>
      <c r="N104" s="13">
        <f>IF('Données projet'!$A$36&gt;35,N103+M104-V103,IF(A104&lt;'Données projet'!$A$36,$K$205^A104,IF(A104='Données projet'!$A$36,'Données projet'!$B$36,N103+M104-V103)))</f>
        <v>311.39999999999998</v>
      </c>
      <c r="O104" s="13">
        <f>N104*VLOOKUP('Données projet'!$B$9,Paramètres!$A$1:$I$89,3,0)*VLOOKUP('Données projet'!$B$9,Paramètres!$A$1:$I$89,5,0)</f>
        <v>315.75959999999998</v>
      </c>
      <c r="P104" s="13">
        <f t="shared" si="87"/>
        <v>74.470372149154613</v>
      </c>
      <c r="Q104" s="20">
        <f t="shared" si="107"/>
        <v>679.6505348264443</v>
      </c>
      <c r="R104" s="59">
        <f t="shared" si="55"/>
        <v>957.33092737351876</v>
      </c>
      <c r="S104" s="59">
        <f ca="1">AVERAGE(OFFSET($R$3,0,0,'Données projet'!$E$9+1,1))-AVERAGE(OFFSET($H$3,0,0,'Données projet'!$E$9+1,1))</f>
        <v>520.95202773768222</v>
      </c>
      <c r="T104" s="59">
        <f t="shared" si="88"/>
        <v>325.72635759450861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104.78887434126166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104.78887434126166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249.39999999999998</v>
      </c>
      <c r="AJ104" s="13">
        <f>AI104*VLOOKUP('Données projet'!$B$10,Paramètres!$A$1:$I$89,3,0)*VLOOKUP('Données projet'!$B$10,Paramètres!$A$1:$I$89,5,0)</f>
        <v>237.32903999999999</v>
      </c>
      <c r="AK104" s="13">
        <f t="shared" si="89"/>
        <v>57.864486657972002</v>
      </c>
      <c r="AL104" s="20">
        <f t="shared" si="58"/>
        <v>514.12872559596781</v>
      </c>
      <c r="AM104" s="59">
        <f t="shared" si="59"/>
        <v>791.80911814304227</v>
      </c>
      <c r="AN104" s="59">
        <f ca="1">AVERAGE(OFFSET($AM$3,0,0,'Données projet'!$E$10+1,1))-AVERAGE(OFFSET($H$3,0,0,'Données projet'!$E$10+1,1))</f>
        <v>480.2304577348516</v>
      </c>
      <c r="AO104" s="59">
        <f t="shared" si="90"/>
        <v>488.3750281502389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92.610771116809289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92.610771116809289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266.99999999999983</v>
      </c>
      <c r="BE104" s="13">
        <f>BD104*VLOOKUP('Données projet'!$B$11,Paramètres!$A$1:$I$89,3,0)*VLOOKUP('Données projet'!$B$11,Paramètres!$A$1:$I$89,5,0)</f>
        <v>258.24239999999986</v>
      </c>
      <c r="BF104" s="13">
        <f t="shared" si="91"/>
        <v>62.347580891234152</v>
      </c>
      <c r="BG104" s="20">
        <f t="shared" si="61"/>
        <v>558.3608833855659</v>
      </c>
      <c r="BH104" s="59">
        <f t="shared" si="62"/>
        <v>836.04127593264025</v>
      </c>
      <c r="BI104" s="59">
        <f ca="1">AVERAGE(OFFSET($BH$3,0,0,'Données projet'!$E$11+1,1))-AVERAGE(OFFSET($H$3,0,0,'Données projet'!$E$11+1,1))</f>
        <v>379.62749807313804</v>
      </c>
      <c r="BJ104" s="59">
        <f t="shared" si="92"/>
        <v>365.4172319777357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28.232770031394473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28.232770031394473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367.99999999999972</v>
      </c>
      <c r="BZ104" s="13">
        <f>BY104*VLOOKUP('Données projet'!$B$12,Paramètres!$A$1:$I$89,3,0)*VLOOKUP('Données projet'!$B$12,Paramètres!$A$1:$I$89,5,0)</f>
        <v>292.78079999999977</v>
      </c>
      <c r="CA104" s="13">
        <f t="shared" si="93"/>
        <v>69.660903052386217</v>
      </c>
      <c r="CB104" s="20">
        <f t="shared" si="64"/>
        <v>631.25263281623893</v>
      </c>
      <c r="CC104" s="59">
        <f t="shared" si="65"/>
        <v>908.93302536331339</v>
      </c>
      <c r="CD104" s="59">
        <f ca="1">AVERAGE(OFFSET($CC$3,0,0,'Données projet'!$E$12+1,1))-AVERAGE(OFFSET($H$3,0,0,'Données projet'!$E$12+1,1))</f>
        <v>429.30603040255431</v>
      </c>
      <c r="CE104" s="59">
        <f t="shared" si="94"/>
        <v>412.18613903804726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40.662410447061511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40.662410447061511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5.4</v>
      </c>
      <c r="CT104" s="12">
        <f>IF('Données projet'!$A$140&gt;35,CT103+CS104-DB103,IF(A104&lt;'Données projet'!$A$140,$CQ$205^A104,IF(A104='Données projet'!$A$140,'Données projet'!$B$140,CT103+CS104-DB103)))</f>
        <v>311.39999999999998</v>
      </c>
      <c r="CU104" s="17">
        <f>CT104*VLOOKUP('Données projet'!$B$13,Paramètres!$A$1:$I$89,3,0)*VLOOKUP('Données projet'!$B$13,Paramètres!$A$1:$I$89,5,0)</f>
        <v>281.75471999999996</v>
      </c>
      <c r="CV104" s="13">
        <f t="shared" si="95"/>
        <v>67.337696723120317</v>
      </c>
      <c r="CW104" s="20">
        <f t="shared" si="67"/>
        <v>608.00262579276773</v>
      </c>
      <c r="CX104" s="59">
        <f t="shared" si="68"/>
        <v>885.68301833984219</v>
      </c>
      <c r="CY104" s="59">
        <f ca="1">AVERAGE(OFFSET($CX$3,0,0,'Données projet'!$E$13+1,1))-AVERAGE(OFFSET($H$3,0,0,'Données projet'!$E$13+1,1))</f>
        <v>472.96224519385396</v>
      </c>
      <c r="CZ104" s="59">
        <f t="shared" si="96"/>
        <v>297.32483725004136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93.503918642971954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93.503918642971954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349.00000000000017</v>
      </c>
      <c r="DP104" s="17">
        <f>DO104*VLOOKUP('Données projet'!$B$14,Paramètres!$A$1:$I$89,3,0)*VLOOKUP('Données projet'!$B$14,Paramètres!$A$1:$I$89,5,0)</f>
        <v>272.22000000000014</v>
      </c>
      <c r="DQ104" s="13">
        <f t="shared" si="97"/>
        <v>65.320184547527205</v>
      </c>
      <c r="DR104" s="20">
        <f t="shared" si="70"/>
        <v>587.88248808694345</v>
      </c>
      <c r="DS104" s="59">
        <f t="shared" si="71"/>
        <v>865.5628806340178</v>
      </c>
      <c r="DT104" s="59">
        <f ca="1">AVERAGE(OFFSET($DS$3,0,0,'Données projet'!$E$14+1,1))-AVERAGE(OFFSET($H$3,0,0,'Données projet'!$E$14+1,1))</f>
        <v>381.55743422692029</v>
      </c>
      <c r="DU104" s="59">
        <f t="shared" si="98"/>
        <v>360.34132229290537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46.908099323651555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46.908099323651555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7.8</v>
      </c>
      <c r="EJ104" s="12">
        <f>IF('Données projet'!$A$192&gt;35,EJ103+EI104-ER103,IF(A104&lt;'Données projet'!$A$192,$EG$205^A104,IF(A104='Données projet'!$A$192,'Données projet'!$B$192,EJ103+EI104-ER103)))</f>
        <v>452.8</v>
      </c>
      <c r="EK104" s="17">
        <f>EJ104*VLOOKUP('Données projet'!$B$15,Paramètres!$A$1:$I$89,3,0)*VLOOKUP('Données projet'!$B$15,Paramètres!$A$1:$I$89,5,0)</f>
        <v>388.50240000000002</v>
      </c>
      <c r="EL104" s="13">
        <f t="shared" si="99"/>
        <v>89.441761444345047</v>
      </c>
      <c r="EM104" s="20">
        <f t="shared" si="73"/>
        <v>832.41941451556761</v>
      </c>
      <c r="EN104" s="59">
        <f t="shared" si="74"/>
        <v>1110.099807062642</v>
      </c>
      <c r="EO104" s="59">
        <f ca="1">AVERAGE(OFFSET($EN$3,0,0,'Données projet'!$E$15+1,1))-AVERAGE(OFFSET($H$3,0,0,'Données projet'!$E$15+1,1))</f>
        <v>569.97793593332699</v>
      </c>
      <c r="EP104" s="59">
        <f t="shared" si="100"/>
        <v>331.25104323342907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129.35570246528803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129.35570246528803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6.6</v>
      </c>
      <c r="FE104" s="12">
        <f>IF('Données projet'!$A$218&gt;35,FE103+FD104-FM103,IF(A104&lt;'Données projet'!$A$218,$FB$205^A104,IF(A104='Données projet'!$A$218,'Données projet'!$B$218,FE103+FD104-FM103)))</f>
        <v>382.59999999999991</v>
      </c>
      <c r="FF104" s="17">
        <f>FE104*VLOOKUP('Données projet'!$B$16,Paramètres!$A$1:$I$89,3,0)*VLOOKUP('Données projet'!$B$16,Paramètres!$A$1:$I$89,5,0)</f>
        <v>310.36511999999999</v>
      </c>
      <c r="FG104" s="13">
        <f t="shared" si="101"/>
        <v>73.345076535327067</v>
      </c>
      <c r="FH104" s="20">
        <f t="shared" si="76"/>
        <v>668.29525896569464</v>
      </c>
      <c r="FI104" s="59">
        <f t="shared" si="77"/>
        <v>945.97565151276899</v>
      </c>
      <c r="FJ104" s="59">
        <f ca="1">AVERAGE(OFFSET($FI$3,0,0,'Données projet'!$E$16+1,1))-AVERAGE(OFFSET($H$3,0,0,'Données projet'!$E$16+1,1))</f>
        <v>458.72067631594132</v>
      </c>
      <c r="FK104" s="59">
        <f t="shared" si="102"/>
        <v>264.165337354597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80.768623826752176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80.768623826752176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6">
        <f t="shared" si="56"/>
        <v>183.33333333333334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5.4</v>
      </c>
      <c r="N105" s="13">
        <f>IF('Données projet'!$A$36&gt;35,N104+M105-V104,IF(A105&lt;'Données projet'!$A$36,$K$205^A105,IF(A105='Données projet'!$A$36,'Données projet'!$B$36,N104+M105-V104)))</f>
        <v>316.79999999999995</v>
      </c>
      <c r="O105" s="13">
        <f>N105*VLOOKUP('Données projet'!$B$9,Paramètres!$A$1:$I$89,3,0)*VLOOKUP('Données projet'!$B$9,Paramètres!$A$1:$I$89,5,0)</f>
        <v>321.23519999999996</v>
      </c>
      <c r="P105" s="13">
        <f t="shared" si="87"/>
        <v>75.610303390297929</v>
      </c>
      <c r="Q105" s="20">
        <f t="shared" si="107"/>
        <v>691.17258507143549</v>
      </c>
      <c r="R105" s="59">
        <f t="shared" si="55"/>
        <v>969.12452114641837</v>
      </c>
      <c r="S105" s="59">
        <f ca="1">AVERAGE(OFFSET($R$3,0,0,'Données projet'!$E$9+1,1))-AVERAGE(OFFSET($H$3,0,0,'Données projet'!$E$9+1,1))</f>
        <v>520.95202773768222</v>
      </c>
      <c r="T105" s="59">
        <f t="shared" si="88"/>
        <v>325.72635759450861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102.73402843033179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102.73402843033179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253.79999999999998</v>
      </c>
      <c r="AJ105" s="13">
        <f>AI105*VLOOKUP('Données projet'!$B$10,Paramètres!$A$1:$I$89,3,0)*VLOOKUP('Données projet'!$B$10,Paramètres!$A$1:$I$89,5,0)</f>
        <v>241.51607999999999</v>
      </c>
      <c r="AK105" s="13">
        <f t="shared" si="89"/>
        <v>58.765602836317846</v>
      </c>
      <c r="AL105" s="20">
        <f t="shared" si="58"/>
        <v>522.9905976065869</v>
      </c>
      <c r="AM105" s="59">
        <f t="shared" si="59"/>
        <v>800.94253368156978</v>
      </c>
      <c r="AN105" s="59">
        <f ca="1">AVERAGE(OFFSET($AM$3,0,0,'Données projet'!$E$10+1,1))-AVERAGE(OFFSET($H$3,0,0,'Données projet'!$E$10+1,1))</f>
        <v>480.2304577348516</v>
      </c>
      <c r="AO105" s="59">
        <f t="shared" si="90"/>
        <v>488.3750281502389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90.794730382201408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90.794730382201408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266.99999999999983</v>
      </c>
      <c r="BE105" s="13">
        <f>BD105*VLOOKUP('Données projet'!$B$11,Paramètres!$A$1:$I$89,3,0)*VLOOKUP('Données projet'!$B$11,Paramètres!$A$1:$I$89,5,0)</f>
        <v>258.24239999999986</v>
      </c>
      <c r="BF105" s="13">
        <f t="shared" si="91"/>
        <v>62.347580891234152</v>
      </c>
      <c r="BG105" s="20">
        <f t="shared" si="61"/>
        <v>558.3608833855659</v>
      </c>
      <c r="BH105" s="59">
        <f t="shared" si="62"/>
        <v>836.31281946054878</v>
      </c>
      <c r="BI105" s="59">
        <f ca="1">AVERAGE(OFFSET($BH$3,0,0,'Données projet'!$E$11+1,1))-AVERAGE(OFFSET($H$3,0,0,'Données projet'!$E$11+1,1))</f>
        <v>379.62749807313804</v>
      </c>
      <c r="BJ105" s="59">
        <f t="shared" si="92"/>
        <v>365.4172319777357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27.679142631368183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27.679142631368183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367.99999999999972</v>
      </c>
      <c r="BZ105" s="13">
        <f>BY105*VLOOKUP('Données projet'!$B$12,Paramètres!$A$1:$I$89,3,0)*VLOOKUP('Données projet'!$B$12,Paramètres!$A$1:$I$89,5,0)</f>
        <v>292.78079999999977</v>
      </c>
      <c r="CA105" s="13">
        <f t="shared" si="93"/>
        <v>69.660903052386217</v>
      </c>
      <c r="CB105" s="20">
        <f t="shared" si="64"/>
        <v>631.25263281623893</v>
      </c>
      <c r="CC105" s="59">
        <f t="shared" si="65"/>
        <v>909.20456889122192</v>
      </c>
      <c r="CD105" s="59">
        <f ca="1">AVERAGE(OFFSET($CC$3,0,0,'Données projet'!$E$12+1,1))-AVERAGE(OFFSET($H$3,0,0,'Données projet'!$E$12+1,1))</f>
        <v>429.30603040255431</v>
      </c>
      <c r="CE105" s="59">
        <f t="shared" si="94"/>
        <v>412.18613903804726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39.865045379816053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39.865045379816053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5.4</v>
      </c>
      <c r="CT105" s="12">
        <f>IF('Données projet'!$A$140&gt;35,CT104+CS105-DB104,IF(A105&lt;'Données projet'!$A$140,$CQ$205^A105,IF(A105='Données projet'!$A$140,'Données projet'!$B$140,CT104+CS105-DB104)))</f>
        <v>316.79999999999995</v>
      </c>
      <c r="CU105" s="17">
        <f>CT105*VLOOKUP('Données projet'!$B$13,Paramètres!$A$1:$I$89,3,0)*VLOOKUP('Données projet'!$B$13,Paramètres!$A$1:$I$89,5,0)</f>
        <v>286.64063999999996</v>
      </c>
      <c r="CV105" s="13">
        <f t="shared" si="95"/>
        <v>68.368446832003599</v>
      </c>
      <c r="CW105" s="20">
        <f t="shared" si="67"/>
        <v>618.30749289907283</v>
      </c>
      <c r="CX105" s="59">
        <f t="shared" si="68"/>
        <v>896.25942897405571</v>
      </c>
      <c r="CY105" s="59">
        <f ca="1">AVERAGE(OFFSET($CX$3,0,0,'Données projet'!$E$13+1,1))-AVERAGE(OFFSET($H$3,0,0,'Données projet'!$E$13+1,1))</f>
        <v>472.96224519385396</v>
      </c>
      <c r="CZ105" s="59">
        <f t="shared" si="96"/>
        <v>297.32483725004136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91.670363830142222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91.670363830142222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349.00000000000017</v>
      </c>
      <c r="DP105" s="17">
        <f>DO105*VLOOKUP('Données projet'!$B$14,Paramètres!$A$1:$I$89,3,0)*VLOOKUP('Données projet'!$B$14,Paramètres!$A$1:$I$89,5,0)</f>
        <v>272.22000000000014</v>
      </c>
      <c r="DQ105" s="13">
        <f t="shared" si="97"/>
        <v>65.320184547527205</v>
      </c>
      <c r="DR105" s="20">
        <f t="shared" si="70"/>
        <v>587.88248808694345</v>
      </c>
      <c r="DS105" s="59">
        <f t="shared" si="71"/>
        <v>865.83442416192634</v>
      </c>
      <c r="DT105" s="59">
        <f ca="1">AVERAGE(OFFSET($DS$3,0,0,'Données projet'!$E$14+1,1))-AVERAGE(OFFSET($H$3,0,0,'Données projet'!$E$14+1,1))</f>
        <v>381.55743422692029</v>
      </c>
      <c r="DU105" s="59">
        <f t="shared" si="98"/>
        <v>360.34132229290537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45.988260107030221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45.988260107030221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7.8</v>
      </c>
      <c r="EJ105" s="12">
        <f>IF('Données projet'!$A$192&gt;35,EJ104+EI105-ER104,IF(A105&lt;'Données projet'!$A$192,$EG$205^A105,IF(A105='Données projet'!$A$192,'Données projet'!$B$192,EJ104+EI105-ER104)))</f>
        <v>460.6</v>
      </c>
      <c r="EK105" s="17">
        <f>EJ105*VLOOKUP('Données projet'!$B$15,Paramètres!$A$1:$I$89,3,0)*VLOOKUP('Données projet'!$B$15,Paramètres!$A$1:$I$89,5,0)</f>
        <v>395.1948000000001</v>
      </c>
      <c r="EL105" s="13">
        <f t="shared" si="99"/>
        <v>90.801800495271991</v>
      </c>
      <c r="EM105" s="20">
        <f t="shared" si="73"/>
        <v>846.4440791959322</v>
      </c>
      <c r="EN105" s="59">
        <f t="shared" si="74"/>
        <v>1124.3960152709151</v>
      </c>
      <c r="EO105" s="59">
        <f ca="1">AVERAGE(OFFSET($EN$3,0,0,'Données projet'!$E$15+1,1))-AVERAGE(OFFSET($H$3,0,0,'Données projet'!$E$15+1,1))</f>
        <v>569.97793593332699</v>
      </c>
      <c r="EP105" s="59">
        <f t="shared" si="100"/>
        <v>331.25104323342907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126.81911603913159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126.81911603913159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6.6</v>
      </c>
      <c r="FE105" s="12">
        <f>IF('Données projet'!$A$218&gt;35,FE104+FD105-FM104,IF(A105&lt;'Données projet'!$A$218,$FB$205^A105,IF(A105='Données projet'!$A$218,'Données projet'!$B$218,FE104+FD105-FM104)))</f>
        <v>389.19999999999993</v>
      </c>
      <c r="FF105" s="17">
        <f>FE105*VLOOKUP('Données projet'!$B$16,Paramètres!$A$1:$I$89,3,0)*VLOOKUP('Données projet'!$B$16,Paramètres!$A$1:$I$89,5,0)</f>
        <v>315.71903999999995</v>
      </c>
      <c r="FG105" s="13">
        <f t="shared" si="101"/>
        <v>74.461919674808485</v>
      </c>
      <c r="FH105" s="20">
        <f t="shared" si="76"/>
        <v>679.56517143362464</v>
      </c>
      <c r="FI105" s="59">
        <f t="shared" si="77"/>
        <v>957.51710750860752</v>
      </c>
      <c r="FJ105" s="59">
        <f ca="1">AVERAGE(OFFSET($FI$3,0,0,'Données projet'!$E$16+1,1))-AVERAGE(OFFSET($H$3,0,0,'Données projet'!$E$16+1,1))</f>
        <v>458.72067631594132</v>
      </c>
      <c r="FK105" s="59">
        <f t="shared" si="102"/>
        <v>264.165337354597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79.184800377505681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79.184800377505681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6">
        <f t="shared" si="56"/>
        <v>183.33333333333334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5.4</v>
      </c>
      <c r="N106" s="13">
        <f>IF('Données projet'!$A$36&gt;35,N105+M106-V105,IF(A106&lt;'Données projet'!$A$36,$K$205^A106,IF(A106='Données projet'!$A$36,'Données projet'!$B$36,N105+M106-V105)))</f>
        <v>322.19999999999993</v>
      </c>
      <c r="O106" s="13">
        <f>N106*VLOOKUP('Données projet'!$B$9,Paramètres!$A$1:$I$89,3,0)*VLOOKUP('Données projet'!$B$9,Paramètres!$A$1:$I$89,5,0)</f>
        <v>326.71079999999995</v>
      </c>
      <c r="P106" s="13">
        <f t="shared" si="87"/>
        <v>76.747975030799893</v>
      </c>
      <c r="Q106" s="20">
        <f t="shared" si="107"/>
        <v>702.69069984530972</v>
      </c>
      <c r="R106" s="59">
        <f t="shared" si="55"/>
        <v>980.90946877507236</v>
      </c>
      <c r="S106" s="59">
        <f ca="1">AVERAGE(OFFSET($R$3,0,0,'Données projet'!$E$9+1,1))-AVERAGE(OFFSET($H$3,0,0,'Données projet'!$E$9+1,1))</f>
        <v>520.95202773768222</v>
      </c>
      <c r="T106" s="59">
        <f t="shared" si="88"/>
        <v>325.72635759450861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100.71947679438301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100.71947679438301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258.2</v>
      </c>
      <c r="AJ106" s="13">
        <f>AI106*VLOOKUP('Données projet'!$B$10,Paramètres!$A$1:$I$89,3,0)*VLOOKUP('Données projet'!$B$10,Paramètres!$A$1:$I$89,5,0)</f>
        <v>245.70311999999998</v>
      </c>
      <c r="AK106" s="13">
        <f t="shared" si="89"/>
        <v>59.664902329356607</v>
      </c>
      <c r="AL106" s="20">
        <f t="shared" si="58"/>
        <v>531.84930555696269</v>
      </c>
      <c r="AM106" s="59">
        <f t="shared" si="59"/>
        <v>810.06807448672544</v>
      </c>
      <c r="AN106" s="59">
        <f ca="1">AVERAGE(OFFSET($AM$3,0,0,'Données projet'!$E$10+1,1))-AVERAGE(OFFSET($H$3,0,0,'Données projet'!$E$10+1,1))</f>
        <v>480.2304577348516</v>
      </c>
      <c r="AO106" s="59">
        <f t="shared" si="90"/>
        <v>488.3750281502389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89.01430109872372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89.01430109872372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266.99999999999983</v>
      </c>
      <c r="BE106" s="13">
        <f>BD106*VLOOKUP('Données projet'!$B$11,Paramètres!$A$1:$I$89,3,0)*VLOOKUP('Données projet'!$B$11,Paramètres!$A$1:$I$89,5,0)</f>
        <v>258.24239999999986</v>
      </c>
      <c r="BF106" s="13">
        <f t="shared" si="91"/>
        <v>62.347580891234152</v>
      </c>
      <c r="BG106" s="20">
        <f t="shared" si="61"/>
        <v>558.3608833855659</v>
      </c>
      <c r="BH106" s="59">
        <f t="shared" si="62"/>
        <v>836.57965231532853</v>
      </c>
      <c r="BI106" s="59">
        <f ca="1">AVERAGE(OFFSET($BH$3,0,0,'Données projet'!$E$11+1,1))-AVERAGE(OFFSET($H$3,0,0,'Données projet'!$E$11+1,1))</f>
        <v>379.62749807313804</v>
      </c>
      <c r="BJ106" s="59">
        <f t="shared" si="92"/>
        <v>365.4172319777357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27.13637152697704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27.13637152697704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367.99999999999972</v>
      </c>
      <c r="BZ106" s="13">
        <f>BY106*VLOOKUP('Données projet'!$B$12,Paramètres!$A$1:$I$89,3,0)*VLOOKUP('Données projet'!$B$12,Paramètres!$A$1:$I$89,5,0)</f>
        <v>292.78079999999977</v>
      </c>
      <c r="CA106" s="13">
        <f t="shared" si="93"/>
        <v>69.660903052386217</v>
      </c>
      <c r="CB106" s="20">
        <f t="shared" si="64"/>
        <v>631.25263281623893</v>
      </c>
      <c r="CC106" s="59">
        <f t="shared" si="65"/>
        <v>909.47140174600167</v>
      </c>
      <c r="CD106" s="59">
        <f ca="1">AVERAGE(OFFSET($CC$3,0,0,'Données projet'!$E$12+1,1))-AVERAGE(OFFSET($H$3,0,0,'Données projet'!$E$12+1,1))</f>
        <v>429.30603040255431</v>
      </c>
      <c r="CE106" s="59">
        <f t="shared" si="94"/>
        <v>412.18613903804726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39.083316155194609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39.083316155194609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5.4</v>
      </c>
      <c r="CT106" s="12">
        <f>IF('Données projet'!$A$140&gt;35,CT105+CS106-DB105,IF(A106&lt;'Données projet'!$A$140,$CQ$205^A106,IF(A106='Données projet'!$A$140,'Données projet'!$B$140,CT105+CS106-DB105)))</f>
        <v>322.19999999999993</v>
      </c>
      <c r="CU106" s="17">
        <f>CT106*VLOOKUP('Données projet'!$B$13,Paramètres!$A$1:$I$89,3,0)*VLOOKUP('Données projet'!$B$13,Paramètres!$A$1:$I$89,5,0)</f>
        <v>291.5265599999999</v>
      </c>
      <c r="CV106" s="13">
        <f t="shared" si="95"/>
        <v>69.397153761857183</v>
      </c>
      <c r="CW106" s="20">
        <f t="shared" si="67"/>
        <v>628.60880146856778</v>
      </c>
      <c r="CX106" s="59">
        <f t="shared" si="68"/>
        <v>906.82757039833041</v>
      </c>
      <c r="CY106" s="59">
        <f ca="1">AVERAGE(OFFSET($CX$3,0,0,'Données projet'!$E$13+1,1))-AVERAGE(OFFSET($H$3,0,0,'Données projet'!$E$13+1,1))</f>
        <v>472.96224519385396</v>
      </c>
      <c r="CZ106" s="59">
        <f t="shared" si="96"/>
        <v>297.32483725004136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89.872763908834074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89.872763908834074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349.00000000000017</v>
      </c>
      <c r="DP106" s="17">
        <f>DO106*VLOOKUP('Données projet'!$B$14,Paramètres!$A$1:$I$89,3,0)*VLOOKUP('Données projet'!$B$14,Paramètres!$A$1:$I$89,5,0)</f>
        <v>272.22000000000014</v>
      </c>
      <c r="DQ106" s="13">
        <f t="shared" si="97"/>
        <v>65.320184547527205</v>
      </c>
      <c r="DR106" s="20">
        <f t="shared" si="70"/>
        <v>587.88248808694345</v>
      </c>
      <c r="DS106" s="59">
        <f t="shared" si="71"/>
        <v>866.10125701670609</v>
      </c>
      <c r="DT106" s="59">
        <f ca="1">AVERAGE(OFFSET($DS$3,0,0,'Données projet'!$E$14+1,1))-AVERAGE(OFFSET($H$3,0,0,'Données projet'!$E$14+1,1))</f>
        <v>381.55743422692029</v>
      </c>
      <c r="DU106" s="59">
        <f t="shared" si="98"/>
        <v>360.34132229290537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45.086458376400309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45.086458376400309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7.8</v>
      </c>
      <c r="EJ106" s="12">
        <f>IF('Données projet'!$A$192&gt;35,EJ105+EI106-ER105,IF(A106&lt;'Données projet'!$A$192,$EG$205^A106,IF(A106='Données projet'!$A$192,'Données projet'!$B$192,EJ105+EI106-ER105)))</f>
        <v>468.40000000000003</v>
      </c>
      <c r="EK106" s="17">
        <f>EJ106*VLOOKUP('Données projet'!$B$15,Paramètres!$A$1:$I$89,3,0)*VLOOKUP('Données projet'!$B$15,Paramètres!$A$1:$I$89,5,0)</f>
        <v>401.88720000000012</v>
      </c>
      <c r="EL106" s="13">
        <f t="shared" si="99"/>
        <v>92.159161185828268</v>
      </c>
      <c r="EM106" s="20">
        <f t="shared" si="73"/>
        <v>860.46407906531783</v>
      </c>
      <c r="EN106" s="59">
        <f t="shared" si="74"/>
        <v>1138.6828479950805</v>
      </c>
      <c r="EO106" s="59">
        <f ca="1">AVERAGE(OFFSET($EN$3,0,0,'Données projet'!$E$15+1,1))-AVERAGE(OFFSET($H$3,0,0,'Données projet'!$E$15+1,1))</f>
        <v>569.97793593332699</v>
      </c>
      <c r="EP106" s="59">
        <f t="shared" si="100"/>
        <v>331.25104323342907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124.33227052562712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124.33227052562712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6.6</v>
      </c>
      <c r="FE106" s="12">
        <f>IF('Données projet'!$A$218&gt;35,FE105+FD106-FM105,IF(A106&lt;'Données projet'!$A$218,$FB$205^A106,IF(A106='Données projet'!$A$218,'Données projet'!$B$218,FE105+FD106-FM105)))</f>
        <v>395.79999999999995</v>
      </c>
      <c r="FF106" s="17">
        <f>FE106*VLOOKUP('Données projet'!$B$16,Paramètres!$A$1:$I$89,3,0)*VLOOKUP('Données projet'!$B$16,Paramètres!$A$1:$I$89,5,0)</f>
        <v>321.07295999999997</v>
      </c>
      <c r="FG106" s="13">
        <f t="shared" si="101"/>
        <v>75.576560345736183</v>
      </c>
      <c r="FH106" s="20">
        <f t="shared" si="76"/>
        <v>690.83124793549052</v>
      </c>
      <c r="FI106" s="59">
        <f t="shared" si="77"/>
        <v>969.05001686525316</v>
      </c>
      <c r="FJ106" s="59">
        <f ca="1">AVERAGE(OFFSET($FI$3,0,0,'Données projet'!$E$16+1,1))-AVERAGE(OFFSET($H$3,0,0,'Données projet'!$E$16+1,1))</f>
        <v>458.72067631594132</v>
      </c>
      <c r="FK106" s="59">
        <f t="shared" si="102"/>
        <v>264.165337354597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77.632034740061997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77.632034740061997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6">
        <f t="shared" si="56"/>
        <v>183.33333333333334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5.4</v>
      </c>
      <c r="N107" s="13">
        <f>IF('Données projet'!$A$36&gt;35,N106+M107-V106,IF(A107&lt;'Données projet'!$A$36,$K$205^A107,IF(A107='Données projet'!$A$36,'Données projet'!$B$36,N106+M107-V106)))</f>
        <v>327.59999999999991</v>
      </c>
      <c r="O107" s="13">
        <f>N107*VLOOKUP('Données projet'!$B$9,Paramètres!$A$1:$I$89,3,0)*VLOOKUP('Données projet'!$B$9,Paramètres!$A$1:$I$89,5,0)</f>
        <v>332.18639999999994</v>
      </c>
      <c r="P107" s="13">
        <f t="shared" si="87"/>
        <v>77.88342931194974</v>
      </c>
      <c r="Q107" s="20">
        <f t="shared" si="107"/>
        <v>714.20495271831226</v>
      </c>
      <c r="R107" s="59">
        <f t="shared" si="55"/>
        <v>992.68592554937322</v>
      </c>
      <c r="S107" s="59">
        <f ca="1">AVERAGE(OFFSET($R$3,0,0,'Données projet'!$E$9+1,1))-AVERAGE(OFFSET($H$3,0,0,'Données projet'!$E$9+1,1))</f>
        <v>520.95202773768222</v>
      </c>
      <c r="T107" s="59">
        <f t="shared" si="88"/>
        <v>325.72635759450861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98.744429287260019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98.744429287260019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262.59999999999997</v>
      </c>
      <c r="AJ107" s="13">
        <f>AI107*VLOOKUP('Données projet'!$B$10,Paramètres!$A$1:$I$89,3,0)*VLOOKUP('Données projet'!$B$10,Paramètres!$A$1:$I$89,5,0)</f>
        <v>249.89015999999998</v>
      </c>
      <c r="AK107" s="13">
        <f t="shared" si="89"/>
        <v>60.562419667970957</v>
      </c>
      <c r="AL107" s="20">
        <f t="shared" si="58"/>
        <v>540.70490958838275</v>
      </c>
      <c r="AM107" s="59">
        <f t="shared" si="59"/>
        <v>819.18588241944371</v>
      </c>
      <c r="AN107" s="59">
        <f ca="1">AVERAGE(OFFSET($AM$3,0,0,'Données projet'!$E$10+1,1))-AVERAGE(OFFSET($H$3,0,0,'Données projet'!$E$10+1,1))</f>
        <v>480.2304577348516</v>
      </c>
      <c r="AO107" s="59">
        <f t="shared" si="90"/>
        <v>488.3750281502389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87.268784947540397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87.268784947540397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266.99999999999983</v>
      </c>
      <c r="BE107" s="13">
        <f>BD107*VLOOKUP('Données projet'!$B$11,Paramètres!$A$1:$I$89,3,0)*VLOOKUP('Données projet'!$B$11,Paramètres!$A$1:$I$89,5,0)</f>
        <v>258.24239999999986</v>
      </c>
      <c r="BF107" s="13">
        <f t="shared" si="91"/>
        <v>62.347580891234152</v>
      </c>
      <c r="BG107" s="20">
        <f t="shared" si="61"/>
        <v>558.3608833855659</v>
      </c>
      <c r="BH107" s="59">
        <f t="shared" si="62"/>
        <v>836.84185621662687</v>
      </c>
      <c r="BI107" s="59">
        <f ca="1">AVERAGE(OFFSET($BH$3,0,0,'Données projet'!$E$11+1,1))-AVERAGE(OFFSET($H$3,0,0,'Données projet'!$E$11+1,1))</f>
        <v>379.62749807313804</v>
      </c>
      <c r="BJ107" s="59">
        <f t="shared" si="92"/>
        <v>365.4172319777357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26.60424383288532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26.60424383288532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367.99999999999972</v>
      </c>
      <c r="BZ107" s="13">
        <f>BY107*VLOOKUP('Données projet'!$B$12,Paramètres!$A$1:$I$89,3,0)*VLOOKUP('Données projet'!$B$12,Paramètres!$A$1:$I$89,5,0)</f>
        <v>292.78079999999977</v>
      </c>
      <c r="CA107" s="13">
        <f t="shared" si="93"/>
        <v>69.660903052386217</v>
      </c>
      <c r="CB107" s="20">
        <f t="shared" si="64"/>
        <v>631.25263281623893</v>
      </c>
      <c r="CC107" s="59">
        <f t="shared" si="65"/>
        <v>909.73360564729978</v>
      </c>
      <c r="CD107" s="59">
        <f ca="1">AVERAGE(OFFSET($CC$3,0,0,'Données projet'!$E$12+1,1))-AVERAGE(OFFSET($H$3,0,0,'Données projet'!$E$12+1,1))</f>
        <v>429.30603040255431</v>
      </c>
      <c r="CE107" s="59">
        <f t="shared" si="94"/>
        <v>412.18613903804726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38.316916163860242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38.316916163860242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5.4</v>
      </c>
      <c r="CT107" s="12">
        <f>IF('Données projet'!$A$140&gt;35,CT106+CS107-DB106,IF(A107&lt;'Données projet'!$A$140,$CQ$205^A107,IF(A107='Données projet'!$A$140,'Données projet'!$B$140,CT106+CS107-DB106)))</f>
        <v>327.59999999999991</v>
      </c>
      <c r="CU107" s="17">
        <f>CT107*VLOOKUP('Données projet'!$B$13,Paramètres!$A$1:$I$89,3,0)*VLOOKUP('Données projet'!$B$13,Paramètres!$A$1:$I$89,5,0)</f>
        <v>296.4124799999999</v>
      </c>
      <c r="CV107" s="13">
        <f t="shared" si="95"/>
        <v>70.423855708154704</v>
      </c>
      <c r="CW107" s="20">
        <f t="shared" si="67"/>
        <v>638.90661802503598</v>
      </c>
      <c r="CX107" s="59">
        <f t="shared" si="68"/>
        <v>917.38759085609695</v>
      </c>
      <c r="CY107" s="59">
        <f ca="1">AVERAGE(OFFSET($CX$3,0,0,'Données projet'!$E$13+1,1))-AVERAGE(OFFSET($H$3,0,0,'Données projet'!$E$13+1,1))</f>
        <v>472.96224519385396</v>
      </c>
      <c r="CZ107" s="59">
        <f t="shared" si="96"/>
        <v>297.32483725004136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88.110413825555099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88.110413825555099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349.00000000000017</v>
      </c>
      <c r="DP107" s="17">
        <f>DO107*VLOOKUP('Données projet'!$B$14,Paramètres!$A$1:$I$89,3,0)*VLOOKUP('Données projet'!$B$14,Paramètres!$A$1:$I$89,5,0)</f>
        <v>272.22000000000014</v>
      </c>
      <c r="DQ107" s="13">
        <f t="shared" si="97"/>
        <v>65.320184547527205</v>
      </c>
      <c r="DR107" s="20">
        <f t="shared" si="70"/>
        <v>587.88248808694345</v>
      </c>
      <c r="DS107" s="59">
        <f t="shared" si="71"/>
        <v>866.36346091800442</v>
      </c>
      <c r="DT107" s="59">
        <f ca="1">AVERAGE(OFFSET($DS$3,0,0,'Données projet'!$E$14+1,1))-AVERAGE(OFFSET($H$3,0,0,'Données projet'!$E$14+1,1))</f>
        <v>381.55743422692029</v>
      </c>
      <c r="DU107" s="59">
        <f t="shared" si="98"/>
        <v>360.34132229290537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44.202340427663309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44.202340427663309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7.8</v>
      </c>
      <c r="EJ107" s="12">
        <f>IF('Données projet'!$A$192&gt;35,EJ106+EI107-ER106,IF(A107&lt;'Données projet'!$A$192,$EG$205^A107,IF(A107='Données projet'!$A$192,'Données projet'!$B$192,EJ106+EI107-ER106)))</f>
        <v>476.20000000000005</v>
      </c>
      <c r="EK107" s="17">
        <f>EJ107*VLOOKUP('Données projet'!$B$15,Paramètres!$A$1:$I$89,3,0)*VLOOKUP('Données projet'!$B$15,Paramètres!$A$1:$I$89,5,0)</f>
        <v>408.57960000000003</v>
      </c>
      <c r="EL107" s="13">
        <f t="shared" si="99"/>
        <v>93.513893265221384</v>
      </c>
      <c r="EM107" s="20">
        <f t="shared" si="73"/>
        <v>874.47950077026053</v>
      </c>
      <c r="EN107" s="59">
        <f t="shared" si="74"/>
        <v>1152.9604736013214</v>
      </c>
      <c r="EO107" s="59">
        <f ca="1">AVERAGE(OFFSET($EN$3,0,0,'Données projet'!$E$15+1,1))-AVERAGE(OFFSET($H$3,0,0,'Données projet'!$E$15+1,1))</f>
        <v>569.97793593332699</v>
      </c>
      <c r="EP107" s="59">
        <f t="shared" si="100"/>
        <v>331.25104323342907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121.89419053581649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121.89419053581649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6.6</v>
      </c>
      <c r="FE107" s="12">
        <f>IF('Données projet'!$A$218&gt;35,FE106+FD107-FM106,IF(A107&lt;'Données projet'!$A$218,$FB$205^A107,IF(A107='Données projet'!$A$218,'Données projet'!$B$218,FE106+FD107-FM106)))</f>
        <v>402.4</v>
      </c>
      <c r="FF107" s="17">
        <f>FE107*VLOOKUP('Données projet'!$B$16,Paramètres!$A$1:$I$89,3,0)*VLOOKUP('Données projet'!$B$16,Paramètres!$A$1:$I$89,5,0)</f>
        <v>326.42687999999998</v>
      </c>
      <c r="FG107" s="13">
        <f t="shared" si="101"/>
        <v>76.689039513476075</v>
      </c>
      <c r="FH107" s="20">
        <f t="shared" si="76"/>
        <v>702.09355981930412</v>
      </c>
      <c r="FI107" s="59">
        <f t="shared" si="77"/>
        <v>980.57453265036497</v>
      </c>
      <c r="FJ107" s="59">
        <f ca="1">AVERAGE(OFFSET($FI$3,0,0,'Données projet'!$E$16+1,1))-AVERAGE(OFFSET($H$3,0,0,'Données projet'!$E$16+1,1))</f>
        <v>458.72067631594132</v>
      </c>
      <c r="FK107" s="59">
        <f t="shared" si="102"/>
        <v>264.165337354597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76.109717889675068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76.109717889675068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6">
        <f t="shared" si="56"/>
        <v>183.33333333333334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333</v>
      </c>
      <c r="L108" s="12">
        <f>VLOOKUP(A108,'Données projet'!$A$35:$I$55,9,0)</f>
        <v>5.4</v>
      </c>
      <c r="M108" s="12">
        <f t="array" ref="M108">INDEX(L:L,MIN(IF(ISNUMBER(L108:L304),ROW(L108:L304),"")))</f>
        <v>5.4</v>
      </c>
      <c r="N108" s="13">
        <f>IF('Données projet'!$A$36&gt;35,N107+M108-V107,IF(A108&lt;'Données projet'!$A$36,$K$205^A108,IF(A108='Données projet'!$A$36,'Données projet'!$B$36,N107+M108-V107)))</f>
        <v>332.99999999999989</v>
      </c>
      <c r="O108" s="13">
        <f>N108*VLOOKUP('Données projet'!$B$9,Paramètres!$A$1:$I$89,3,0)*VLOOKUP('Données projet'!$B$9,Paramètres!$A$1:$I$89,5,0)</f>
        <v>337.66199999999992</v>
      </c>
      <c r="P108" s="13">
        <f t="shared" si="87"/>
        <v>79.016707002632685</v>
      </c>
      <c r="Q108" s="20">
        <f t="shared" si="107"/>
        <v>725.71541469625174</v>
      </c>
      <c r="R108" s="59">
        <f t="shared" si="55"/>
        <v>1004.4540427771235</v>
      </c>
      <c r="S108" s="59">
        <f ca="1">AVERAGE(OFFSET($R$3,0,0,'Données projet'!$E$9+1,1))-AVERAGE(OFFSET($H$3,0,0,'Données projet'!$E$9+1,1))</f>
        <v>520.95202773768222</v>
      </c>
      <c r="T108" s="59">
        <f t="shared" si="88"/>
        <v>325.72635759450861</v>
      </c>
      <c r="U108" s="15">
        <f>IF(ISNA(VLOOKUP(A108,'Données projet'!$A$35:$I$55,3,0)),0,VLOOKUP(A108,'Données projet'!$A$35:$I$55,3,0))</f>
        <v>18</v>
      </c>
      <c r="V108" s="15">
        <f>IF(ISNA(VLOOKUP(A108,'Données projet'!$A$35:$I$55,4,0)),0,VLOOKUP(A108,'Données projet'!$A$35:$I$55,4,0))</f>
        <v>26</v>
      </c>
      <c r="W108" s="16">
        <f>IF(ISNA(VLOOKUP(A108,'Données projet'!$A$35:$I$55,5,0)),0%,VLOOKUP(A108,'Données projet'!$A$35:$I$55,5,0)*VLOOKUP('Données projet'!$B$9,Paramètres!$A$1:$I$89,7,0))</f>
        <v>0.43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109.34029832407457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109.34029832407457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267</v>
      </c>
      <c r="AG108" s="12">
        <f>VLOOKUP(A108,'Données projet'!$A$61:$I$81,9,0)</f>
        <v>4.4000000000000004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266.99999999999994</v>
      </c>
      <c r="AJ108" s="13">
        <f>AI108*VLOOKUP('Données projet'!$B$10,Paramètres!$A$1:$I$89,3,0)*VLOOKUP('Données projet'!$B$10,Paramètres!$A$1:$I$89,5,0)</f>
        <v>254.07719999999992</v>
      </c>
      <c r="AK108" s="13">
        <f t="shared" si="89"/>
        <v>61.458188159552705</v>
      </c>
      <c r="AL108" s="20">
        <f t="shared" si="58"/>
        <v>549.55746771122074</v>
      </c>
      <c r="AM108" s="59">
        <f t="shared" si="59"/>
        <v>828.2960957920925</v>
      </c>
      <c r="AN108" s="59">
        <f ca="1">AVERAGE(OFFSET($AM$3,0,0,'Données projet'!$E$10+1,1))-AVERAGE(OFFSET($H$3,0,0,'Données projet'!$E$10+1,1))</f>
        <v>480.2304577348516</v>
      </c>
      <c r="AO108" s="59">
        <f t="shared" si="90"/>
        <v>488.3750281502389</v>
      </c>
      <c r="AP108" s="15">
        <f>IF(ISNA(VLOOKUP(A108,'Données projet'!$A$61:$I$81,3,0)),0,VLOOKUP(A108,'Données projet'!$A$61:$I$81,3,0))</f>
        <v>20</v>
      </c>
      <c r="AQ108" s="15">
        <f>IF(ISNA(VLOOKUP(A108,'Données projet'!$A$61:$I$81,4,0)),0,VLOOKUP(A108,'Données projet'!$A$61:$I$81,4,0))</f>
        <v>21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95.056746790288955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95.056746790288955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266.99999999999983</v>
      </c>
      <c r="BE108" s="13">
        <f>BD108*VLOOKUP('Données projet'!$B$11,Paramètres!$A$1:$I$89,3,0)*VLOOKUP('Données projet'!$B$11,Paramètres!$A$1:$I$89,5,0)</f>
        <v>258.24239999999986</v>
      </c>
      <c r="BF108" s="13">
        <f t="shared" si="91"/>
        <v>62.347580891234152</v>
      </c>
      <c r="BG108" s="20">
        <f t="shared" si="61"/>
        <v>558.3608833855659</v>
      </c>
      <c r="BH108" s="59">
        <f t="shared" si="62"/>
        <v>837.09951146643766</v>
      </c>
      <c r="BI108" s="59">
        <f ca="1">AVERAGE(OFFSET($BH$3,0,0,'Données projet'!$E$11+1,1))-AVERAGE(OFFSET($H$3,0,0,'Données projet'!$E$11+1,1))</f>
        <v>379.62749807313804</v>
      </c>
      <c r="BJ108" s="59">
        <f t="shared" si="92"/>
        <v>365.4172319777357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26.082550838308894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26.082550838308894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367.99999999999972</v>
      </c>
      <c r="BZ108" s="13">
        <f>BY108*VLOOKUP('Données projet'!$B$12,Paramètres!$A$1:$I$89,3,0)*VLOOKUP('Données projet'!$B$12,Paramètres!$A$1:$I$89,5,0)</f>
        <v>292.78079999999977</v>
      </c>
      <c r="CA108" s="13">
        <f t="shared" si="93"/>
        <v>69.660903052386217</v>
      </c>
      <c r="CB108" s="20">
        <f t="shared" si="64"/>
        <v>631.25263281623893</v>
      </c>
      <c r="CC108" s="59">
        <f t="shared" si="65"/>
        <v>909.99126089711069</v>
      </c>
      <c r="CD108" s="59">
        <f ca="1">AVERAGE(OFFSET($CC$3,0,0,'Données projet'!$E$12+1,1))-AVERAGE(OFFSET($H$3,0,0,'Données projet'!$E$12+1,1))</f>
        <v>429.30603040255431</v>
      </c>
      <c r="CE108" s="59">
        <f t="shared" si="94"/>
        <v>412.18613903804726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37.565544808898103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37.565544808898103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333</v>
      </c>
      <c r="CR108" s="12">
        <f>VLOOKUP(A108,'Données projet'!$A$139:$I$159,9,0)</f>
        <v>5.4</v>
      </c>
      <c r="CS108" s="12">
        <f t="array" ref="CS108">INDEX(CR:CR,MIN(IF(ISNUMBER(CR108:CR304),ROW(CR108:CR304),"")))</f>
        <v>5.4</v>
      </c>
      <c r="CT108" s="12">
        <f>IF('Données projet'!$A$140&gt;35,CT107+CS108-DB107,IF(A108&lt;'Données projet'!$A$140,$CQ$205^A108,IF(A108='Données projet'!$A$140,'Données projet'!$B$140,CT107+CS108-DB107)))</f>
        <v>332.99999999999989</v>
      </c>
      <c r="CU108" s="17">
        <f>CT108*VLOOKUP('Données projet'!$B$13,Paramètres!$A$1:$I$89,3,0)*VLOOKUP('Données projet'!$B$13,Paramètres!$A$1:$I$89,5,0)</f>
        <v>301.2983999999999</v>
      </c>
      <c r="CV108" s="13">
        <f t="shared" si="95"/>
        <v>71.448589534990518</v>
      </c>
      <c r="CW108" s="20">
        <f t="shared" si="67"/>
        <v>649.20100677344158</v>
      </c>
      <c r="CX108" s="59">
        <f t="shared" si="68"/>
        <v>927.93963485431334</v>
      </c>
      <c r="CY108" s="59">
        <f ca="1">AVERAGE(OFFSET($CX$3,0,0,'Données projet'!$E$13+1,1))-AVERAGE(OFFSET($H$3,0,0,'Données projet'!$E$13+1,1))</f>
        <v>472.96224519385396</v>
      </c>
      <c r="CZ108" s="59">
        <f t="shared" si="96"/>
        <v>297.32483725004136</v>
      </c>
      <c r="DA108" s="15">
        <f>IF(ISNA(VLOOKUP(A108,'Données projet'!$A$139:$I$159,3,0)),0,VLOOKUP(A108,'Données projet'!$A$139:$I$159,3,0))</f>
        <v>18</v>
      </c>
      <c r="DB108" s="15">
        <f>IF(ISNA(VLOOKUP(A108,'Données projet'!$A$139:$I$159,4,0)),0,VLOOKUP(A108,'Données projet'!$A$139:$I$159,4,0))</f>
        <v>26</v>
      </c>
      <c r="DC108" s="16">
        <f>IF(ISNA(VLOOKUP(A108,'Données projet'!$A$139:$I$159,5,0)),0%,VLOOKUP(A108,'Données projet'!$A$139:$I$159,5,0)*VLOOKUP('Données projet'!$B$13,Paramètres!$A$1:$I$89,7,0))</f>
        <v>0.43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97.565189273789613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97.565189273789613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349.00000000000017</v>
      </c>
      <c r="DP108" s="17">
        <f>DO108*VLOOKUP('Données projet'!$B$14,Paramètres!$A$1:$I$89,3,0)*VLOOKUP('Données projet'!$B$14,Paramètres!$A$1:$I$89,5,0)</f>
        <v>272.22000000000014</v>
      </c>
      <c r="DQ108" s="13">
        <f t="shared" si="97"/>
        <v>65.320184547527205</v>
      </c>
      <c r="DR108" s="20">
        <f t="shared" si="70"/>
        <v>587.88248808694345</v>
      </c>
      <c r="DS108" s="59">
        <f t="shared" si="71"/>
        <v>866.62111616781522</v>
      </c>
      <c r="DT108" s="59">
        <f ca="1">AVERAGE(OFFSET($DS$3,0,0,'Données projet'!$E$14+1,1))-AVERAGE(OFFSET($H$3,0,0,'Données projet'!$E$14+1,1))</f>
        <v>381.55743422692029</v>
      </c>
      <c r="DU108" s="59">
        <f t="shared" si="98"/>
        <v>360.34132229290537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43.335559492642339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43.335559492642339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>
        <f>VLOOKUP(A108,'Données projet'!$A$191:$I$211,2,0)</f>
        <v>484</v>
      </c>
      <c r="EH108" s="12">
        <f>VLOOKUP(A108,'Données projet'!$A$191:$I$211,9,0)</f>
        <v>7.8</v>
      </c>
      <c r="EI108" s="12">
        <f t="array" ref="EI108">INDEX(EH:EH,MIN(IF(ISNUMBER(EH108:EH304),ROW(EH108:EH304),"")))</f>
        <v>7.8</v>
      </c>
      <c r="EJ108" s="12">
        <f>IF('Données projet'!$A$192&gt;35,EJ107+EI108-ER107,IF(A108&lt;'Données projet'!$A$192,$EG$205^A108,IF(A108='Données projet'!$A$192,'Données projet'!$B$192,EJ107+EI108-ER107)))</f>
        <v>484.00000000000006</v>
      </c>
      <c r="EK108" s="17">
        <f>EJ108*VLOOKUP('Données projet'!$B$15,Paramètres!$A$1:$I$89,3,0)*VLOOKUP('Données projet'!$B$15,Paramètres!$A$1:$I$89,5,0)</f>
        <v>415.27200000000011</v>
      </c>
      <c r="EL108" s="13">
        <f t="shared" si="99"/>
        <v>94.866044759468508</v>
      </c>
      <c r="EM108" s="20">
        <f t="shared" si="73"/>
        <v>888.49042795607431</v>
      </c>
      <c r="EN108" s="59">
        <f t="shared" si="74"/>
        <v>1167.2290560369461</v>
      </c>
      <c r="EO108" s="59">
        <f ca="1">AVERAGE(OFFSET($EN$3,0,0,'Données projet'!$E$15+1,1))-AVERAGE(OFFSET($H$3,0,0,'Données projet'!$E$15+1,1))</f>
        <v>569.97793593332699</v>
      </c>
      <c r="EP108" s="59">
        <f t="shared" si="100"/>
        <v>331.25104323342907</v>
      </c>
      <c r="EQ108" s="15">
        <f>IF(ISNA(VLOOKUP(A108,'Données projet'!$A$191:$I$211,3,0)),0,VLOOKUP(A108,'Données projet'!$A$191:$I$211,3,0))</f>
        <v>17</v>
      </c>
      <c r="ER108" s="15">
        <f>IF(ISNA(VLOOKUP(A108,'Données projet'!$A$191:$I$211,4,0)),0,VLOOKUP(A108,'Données projet'!$A$191:$I$211,4,0))</f>
        <v>28</v>
      </c>
      <c r="ES108" s="16">
        <f>IF(ISNA(VLOOKUP(A108,'Données projet'!$A$191:$I$211,5,0)),0%,VLOOKUP(A108,'Données projet'!$A$191:$I$211,5,0)*VLOOKUP('Données projet'!$B$15,Paramètres!$A$1:$I$89,7,0))</f>
        <v>0.53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133.57956461841087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133.57956461841087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409</v>
      </c>
      <c r="FC108" s="12">
        <f>VLOOKUP(A108,'Données projet'!$A$217:$I$237,9,0)</f>
        <v>6.6</v>
      </c>
      <c r="FD108" s="12">
        <f t="array" ref="FD108">INDEX(FC:FC,MIN(IF(ISNUMBER(FC108:FC304),ROW(FC108:FC304),"")))</f>
        <v>6.6</v>
      </c>
      <c r="FE108" s="12">
        <f>IF('Données projet'!$A$218&gt;35,FE107+FD108-FM107,IF(A108&lt;'Données projet'!$A$218,$FB$205^A108,IF(A108='Données projet'!$A$218,'Données projet'!$B$218,FE107+FD108-FM107)))</f>
        <v>409</v>
      </c>
      <c r="FF108" s="17">
        <f>FE108*VLOOKUP('Données projet'!$B$16,Paramètres!$A$1:$I$89,3,0)*VLOOKUP('Données projet'!$B$16,Paramètres!$A$1:$I$89,5,0)</f>
        <v>331.7808</v>
      </c>
      <c r="FG108" s="13">
        <f t="shared" si="101"/>
        <v>77.799396722557162</v>
      </c>
      <c r="FH108" s="20">
        <f t="shared" si="76"/>
        <v>713.3521759584537</v>
      </c>
      <c r="FI108" s="59">
        <f t="shared" si="77"/>
        <v>992.09080403932546</v>
      </c>
      <c r="FJ108" s="59">
        <f ca="1">AVERAGE(OFFSET($FI$3,0,0,'Données projet'!$E$16+1,1))-AVERAGE(OFFSET($H$3,0,0,'Données projet'!$E$16+1,1))</f>
        <v>458.72067631594132</v>
      </c>
      <c r="FK108" s="59">
        <f t="shared" si="102"/>
        <v>264.165337354597</v>
      </c>
      <c r="FL108" s="15">
        <f>IF(ISNA(VLOOKUP(A108,'Données projet'!$A$217:$I$237,3,0)),0,VLOOKUP(A108,'Données projet'!$A$217:$I$237,3,0))</f>
        <v>17</v>
      </c>
      <c r="FM108" s="15">
        <f>IF(ISNA(VLOOKUP(A108,'Données projet'!$A$217:$I$237,4,0)),0,VLOOKUP(A108,'Données projet'!$A$217:$I$237,4,0))</f>
        <v>23</v>
      </c>
      <c r="FN108" s="16">
        <f>IF(ISNA(VLOOKUP(A108,'Données projet'!$A$217:$I$237,5,0)),0%,VLOOKUP(A108,'Données projet'!$A$217:$I$237,5,0)*VLOOKUP('Données projet'!$B$16,Paramètres!$A$1:$I$89,7,0))</f>
        <v>0.43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83.48618513006744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83.48618513006744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6">
        <f t="shared" si="56"/>
        <v>183.33333333333334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</v>
      </c>
      <c r="N109" s="13">
        <f>IF('Données projet'!$A$36&gt;35,N108+M109-V108,IF(A109&lt;'Données projet'!$A$36,$K$205^A109,IF(A109='Données projet'!$A$36,'Données projet'!$B$36,N108+M109-V108)))</f>
        <v>311.99999999999989</v>
      </c>
      <c r="O109" s="13">
        <f>N109*VLOOKUP('Données projet'!$B$9,Paramètres!$A$1:$I$89,3,0)*VLOOKUP('Données projet'!$B$9,Paramètres!$A$1:$I$89,5,0)</f>
        <v>316.36799999999988</v>
      </c>
      <c r="P109" s="13">
        <f t="shared" si="87"/>
        <v>74.597144109003438</v>
      </c>
      <c r="Q109" s="20">
        <f t="shared" si="107"/>
        <v>680.93095932318067</v>
      </c>
      <c r="R109" s="59">
        <f t="shared" si="55"/>
        <v>959.92277291130972</v>
      </c>
      <c r="S109" s="59">
        <f ca="1">AVERAGE(OFFSET($R$3,0,0,'Données projet'!$E$9+1,1))-AVERAGE(OFFSET($H$3,0,0,'Données projet'!$E$9+1,1))</f>
        <v>520.95202773768222</v>
      </c>
      <c r="T109" s="59">
        <f t="shared" si="88"/>
        <v>325.72635759450861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107.19620176493625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107.19620176493625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245.99999999999994</v>
      </c>
      <c r="AJ109" s="13">
        <f>AI109*VLOOKUP('Données projet'!$B$10,Paramètres!$A$1:$I$89,3,0)*VLOOKUP('Données projet'!$B$10,Paramètres!$A$1:$I$89,5,0)</f>
        <v>234.09359999999998</v>
      </c>
      <c r="AK109" s="13">
        <f t="shared" si="89"/>
        <v>57.166902703920208</v>
      </c>
      <c r="AL109" s="20">
        <f t="shared" si="58"/>
        <v>507.27870887599425</v>
      </c>
      <c r="AM109" s="59">
        <f t="shared" si="59"/>
        <v>786.27052246412336</v>
      </c>
      <c r="AN109" s="59">
        <f ca="1">AVERAGE(OFFSET($AM$3,0,0,'Données projet'!$E$10+1,1))-AVERAGE(OFFSET($H$3,0,0,'Données projet'!$E$10+1,1))</f>
        <v>480.2304577348516</v>
      </c>
      <c r="AO109" s="59">
        <f t="shared" si="90"/>
        <v>488.3750281502389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93.192741964621987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93.192741964621987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266.99999999999983</v>
      </c>
      <c r="BE109" s="13">
        <f>BD109*VLOOKUP('Données projet'!$B$11,Paramètres!$A$1:$I$89,3,0)*VLOOKUP('Données projet'!$B$11,Paramètres!$A$1:$I$89,5,0)</f>
        <v>258.24239999999986</v>
      </c>
      <c r="BF109" s="13">
        <f t="shared" si="91"/>
        <v>62.347580891234152</v>
      </c>
      <c r="BG109" s="20">
        <f t="shared" si="61"/>
        <v>558.3608833855659</v>
      </c>
      <c r="BH109" s="59">
        <f t="shared" si="62"/>
        <v>837.35269697369495</v>
      </c>
      <c r="BI109" s="59">
        <f ca="1">AVERAGE(OFFSET($BH$3,0,0,'Données projet'!$E$11+1,1))-AVERAGE(OFFSET($H$3,0,0,'Données projet'!$E$11+1,1))</f>
        <v>379.62749807313804</v>
      </c>
      <c r="BJ109" s="59">
        <f t="shared" si="92"/>
        <v>365.4172319777357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25.571087925154806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25.571087925154806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367.99999999999972</v>
      </c>
      <c r="BZ109" s="13">
        <f>BY109*VLOOKUP('Données projet'!$B$12,Paramètres!$A$1:$I$89,3,0)*VLOOKUP('Données projet'!$B$12,Paramètres!$A$1:$I$89,5,0)</f>
        <v>292.78079999999977</v>
      </c>
      <c r="CA109" s="13">
        <f t="shared" si="93"/>
        <v>69.660903052386217</v>
      </c>
      <c r="CB109" s="20">
        <f t="shared" si="64"/>
        <v>631.25263281623893</v>
      </c>
      <c r="CC109" s="59">
        <f t="shared" si="65"/>
        <v>910.24444640436809</v>
      </c>
      <c r="CD109" s="59">
        <f ca="1">AVERAGE(OFFSET($CC$3,0,0,'Données projet'!$E$12+1,1))-AVERAGE(OFFSET($H$3,0,0,'Données projet'!$E$12+1,1))</f>
        <v>429.30603040255431</v>
      </c>
      <c r="CE109" s="59">
        <f t="shared" si="94"/>
        <v>412.18613903804726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36.8289073879155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36.8289073879155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</v>
      </c>
      <c r="CT109" s="12">
        <f>IF('Données projet'!$A$140&gt;35,CT108+CS109-DB108,IF(A109&lt;'Données projet'!$A$140,$CQ$205^A109,IF(A109='Données projet'!$A$140,'Données projet'!$B$140,CT108+CS109-DB108)))</f>
        <v>311.99999999999989</v>
      </c>
      <c r="CU109" s="17">
        <f>CT109*VLOOKUP('Données projet'!$B$13,Paramètres!$A$1:$I$89,3,0)*VLOOKUP('Données projet'!$B$13,Paramètres!$A$1:$I$89,5,0)</f>
        <v>282.29759999999987</v>
      </c>
      <c r="CV109" s="13">
        <f t="shared" si="95"/>
        <v>67.452326629470178</v>
      </c>
      <c r="CW109" s="20">
        <f t="shared" si="67"/>
        <v>609.14778887966042</v>
      </c>
      <c r="CX109" s="59">
        <f t="shared" si="68"/>
        <v>888.13960246778947</v>
      </c>
      <c r="CY109" s="59">
        <f ca="1">AVERAGE(OFFSET($CX$3,0,0,'Données projet'!$E$13+1,1))-AVERAGE(OFFSET($H$3,0,0,'Données projet'!$E$13+1,1))</f>
        <v>472.96224519385396</v>
      </c>
      <c r="CZ109" s="59">
        <f t="shared" si="96"/>
        <v>297.32483725004136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95.651995421020047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95.651995421020047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349.00000000000017</v>
      </c>
      <c r="DP109" s="17">
        <f>DO109*VLOOKUP('Données projet'!$B$14,Paramètres!$A$1:$I$89,3,0)*VLOOKUP('Données projet'!$B$14,Paramètres!$A$1:$I$89,5,0)</f>
        <v>272.22000000000014</v>
      </c>
      <c r="DQ109" s="13">
        <f t="shared" si="97"/>
        <v>65.320184547527205</v>
      </c>
      <c r="DR109" s="20">
        <f t="shared" si="70"/>
        <v>587.88248808694345</v>
      </c>
      <c r="DS109" s="59">
        <f t="shared" si="71"/>
        <v>866.8743016750725</v>
      </c>
      <c r="DT109" s="59">
        <f ca="1">AVERAGE(OFFSET($DS$3,0,0,'Données projet'!$E$14+1,1))-AVERAGE(OFFSET($H$3,0,0,'Données projet'!$E$14+1,1))</f>
        <v>381.55743422692029</v>
      </c>
      <c r="DU109" s="59">
        <f t="shared" si="98"/>
        <v>360.34132229290537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42.485775603072959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42.485775603072959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7.4</v>
      </c>
      <c r="EJ109" s="12">
        <f>IF('Données projet'!$A$192&gt;35,EJ108+EI109-ER108,IF(A109&lt;'Données projet'!$A$192,$EG$205^A109,IF(A109='Données projet'!$A$192,'Données projet'!$B$192,EJ108+EI109-ER108)))</f>
        <v>463.40000000000003</v>
      </c>
      <c r="EK109" s="17">
        <f>EJ109*VLOOKUP('Données projet'!$B$15,Paramètres!$A$1:$I$89,3,0)*VLOOKUP('Données projet'!$B$15,Paramètres!$A$1:$I$89,5,0)</f>
        <v>397.59720000000004</v>
      </c>
      <c r="EL109" s="13">
        <f t="shared" si="99"/>
        <v>91.289363709423512</v>
      </c>
      <c r="EM109" s="20">
        <f t="shared" si="73"/>
        <v>851.47743179391273</v>
      </c>
      <c r="EN109" s="59">
        <f t="shared" si="74"/>
        <v>1130.4692453820419</v>
      </c>
      <c r="EO109" s="59">
        <f ca="1">AVERAGE(OFFSET($EN$3,0,0,'Données projet'!$E$15+1,1))-AVERAGE(OFFSET($H$3,0,0,'Données projet'!$E$15+1,1))</f>
        <v>569.97793593332699</v>
      </c>
      <c r="EP109" s="59">
        <f t="shared" si="100"/>
        <v>331.25104323342907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130.96015083173322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130.96015083173322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6.4</v>
      </c>
      <c r="FE109" s="12">
        <f>IF('Données projet'!$A$218&gt;35,FE108+FD109-FM108,IF(A109&lt;'Données projet'!$A$218,$FB$205^A109,IF(A109='Données projet'!$A$218,'Données projet'!$B$218,FE108+FD109-FM108)))</f>
        <v>392.4</v>
      </c>
      <c r="FF109" s="17">
        <f>FE109*VLOOKUP('Données projet'!$B$16,Paramètres!$A$1:$I$89,3,0)*VLOOKUP('Données projet'!$B$16,Paramètres!$A$1:$I$89,5,0)</f>
        <v>318.31488000000002</v>
      </c>
      <c r="FG109" s="13">
        <f t="shared" si="101"/>
        <v>75.002624004731061</v>
      </c>
      <c r="FH109" s="20">
        <f t="shared" si="76"/>
        <v>685.02798614157325</v>
      </c>
      <c r="FI109" s="59">
        <f t="shared" si="77"/>
        <v>964.0197997297023</v>
      </c>
      <c r="FJ109" s="59">
        <f ca="1">AVERAGE(OFFSET($FI$3,0,0,'Données projet'!$E$16+1,1))-AVERAGE(OFFSET($H$3,0,0,'Données projet'!$E$16+1,1))</f>
        <v>458.72067631594132</v>
      </c>
      <c r="FK109" s="59">
        <f t="shared" si="102"/>
        <v>264.165337354597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81.849071961211664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81.849071961211664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6">
        <f t="shared" si="56"/>
        <v>183.33333333333334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</v>
      </c>
      <c r="N110" s="13">
        <f>IF('Données projet'!$A$36&gt;35,N109+M110-V109,IF(A110&lt;'Données projet'!$A$36,$K$205^A110,IF(A110='Données projet'!$A$36,'Données projet'!$B$36,N109+M110-V109)))</f>
        <v>316.99999999999989</v>
      </c>
      <c r="O110" s="13">
        <f>N110*VLOOKUP('Données projet'!$B$9,Paramètres!$A$1:$I$89,3,0)*VLOOKUP('Données projet'!$B$9,Paramètres!$A$1:$I$89,5,0)</f>
        <v>321.43799999999987</v>
      </c>
      <c r="P110" s="13">
        <f t="shared" si="87"/>
        <v>75.652479406660177</v>
      </c>
      <c r="Q110" s="20">
        <f t="shared" si="107"/>
        <v>691.59925163326625</v>
      </c>
      <c r="R110" s="59">
        <f t="shared" si="55"/>
        <v>970.83985852613989</v>
      </c>
      <c r="S110" s="59">
        <f ca="1">AVERAGE(OFFSET($R$3,0,0,'Données projet'!$E$9+1,1))-AVERAGE(OFFSET($H$3,0,0,'Données projet'!$E$9+1,1))</f>
        <v>520.95202773768222</v>
      </c>
      <c r="T110" s="59">
        <f t="shared" si="88"/>
        <v>325.72635759450861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105.09414963155287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105.09414963155287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245.99999999999994</v>
      </c>
      <c r="AJ110" s="13">
        <f>AI110*VLOOKUP('Données projet'!$B$10,Paramètres!$A$1:$I$89,3,0)*VLOOKUP('Données projet'!$B$10,Paramètres!$A$1:$I$89,5,0)</f>
        <v>234.09359999999998</v>
      </c>
      <c r="AK110" s="13">
        <f t="shared" si="89"/>
        <v>57.166902703920208</v>
      </c>
      <c r="AL110" s="20">
        <f t="shared" si="58"/>
        <v>507.27870887599425</v>
      </c>
      <c r="AM110" s="59">
        <f t="shared" si="59"/>
        <v>786.51931576886795</v>
      </c>
      <c r="AN110" s="59">
        <f ca="1">AVERAGE(OFFSET($AM$3,0,0,'Données projet'!$E$10+1,1))-AVERAGE(OFFSET($H$3,0,0,'Données projet'!$E$10+1,1))</f>
        <v>480.2304577348516</v>
      </c>
      <c r="AO110" s="59">
        <f t="shared" si="90"/>
        <v>488.3750281502389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91.365289136655676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91.365289136655676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266.99999999999983</v>
      </c>
      <c r="BE110" s="13">
        <f>BD110*VLOOKUP('Données projet'!$B$11,Paramètres!$A$1:$I$89,3,0)*VLOOKUP('Données projet'!$B$11,Paramètres!$A$1:$I$89,5,0)</f>
        <v>258.24239999999986</v>
      </c>
      <c r="BF110" s="13">
        <f t="shared" si="91"/>
        <v>62.347580891234152</v>
      </c>
      <c r="BG110" s="20">
        <f t="shared" si="61"/>
        <v>558.3608833855659</v>
      </c>
      <c r="BH110" s="59">
        <f t="shared" si="62"/>
        <v>837.60149027843954</v>
      </c>
      <c r="BI110" s="59">
        <f ca="1">AVERAGE(OFFSET($BH$3,0,0,'Données projet'!$E$11+1,1))-AVERAGE(OFFSET($H$3,0,0,'Données projet'!$E$11+1,1))</f>
        <v>379.62749807313804</v>
      </c>
      <c r="BJ110" s="59">
        <f t="shared" si="92"/>
        <v>365.4172319777357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25.069654487766098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25.069654487766098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367.99999999999972</v>
      </c>
      <c r="BZ110" s="13">
        <f>BY110*VLOOKUP('Données projet'!$B$12,Paramètres!$A$1:$I$89,3,0)*VLOOKUP('Données projet'!$B$12,Paramètres!$A$1:$I$89,5,0)</f>
        <v>292.78079999999977</v>
      </c>
      <c r="CA110" s="13">
        <f t="shared" si="93"/>
        <v>69.660903052386217</v>
      </c>
      <c r="CB110" s="20">
        <f t="shared" si="64"/>
        <v>631.25263281623893</v>
      </c>
      <c r="CC110" s="59">
        <f t="shared" si="65"/>
        <v>910.49323970911257</v>
      </c>
      <c r="CD110" s="59">
        <f ca="1">AVERAGE(OFFSET($CC$3,0,0,'Données projet'!$E$12+1,1))-AVERAGE(OFFSET($H$3,0,0,'Données projet'!$E$12+1,1))</f>
        <v>429.30603040255431</v>
      </c>
      <c r="CE110" s="59">
        <f t="shared" si="94"/>
        <v>412.18613903804726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36.106714977453905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36.106714977453905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</v>
      </c>
      <c r="CT110" s="12">
        <f>IF('Données projet'!$A$140&gt;35,CT109+CS110-DB109,IF(A110&lt;'Données projet'!$A$140,$CQ$205^A110,IF(A110='Données projet'!$A$140,'Données projet'!$B$140,CT109+CS110-DB109)))</f>
        <v>316.99999999999989</v>
      </c>
      <c r="CU110" s="17">
        <f>CT110*VLOOKUP('Données projet'!$B$13,Paramètres!$A$1:$I$89,3,0)*VLOOKUP('Données projet'!$B$13,Paramètres!$A$1:$I$89,5,0)</f>
        <v>286.82159999999988</v>
      </c>
      <c r="CV110" s="13">
        <f t="shared" si="95"/>
        <v>68.406583284351413</v>
      </c>
      <c r="CW110" s="20">
        <f t="shared" si="67"/>
        <v>618.68908588691181</v>
      </c>
      <c r="CX110" s="59">
        <f t="shared" si="68"/>
        <v>897.92969277978546</v>
      </c>
      <c r="CY110" s="59">
        <f ca="1">AVERAGE(OFFSET($CX$3,0,0,'Données projet'!$E$13+1,1))-AVERAGE(OFFSET($H$3,0,0,'Données projet'!$E$13+1,1))</f>
        <v>472.96224519385396</v>
      </c>
      <c r="CZ110" s="59">
        <f t="shared" si="96"/>
        <v>297.32483725004136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93.776318132770257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93.776318132770257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349.00000000000017</v>
      </c>
      <c r="DP110" s="17">
        <f>DO110*VLOOKUP('Données projet'!$B$14,Paramètres!$A$1:$I$89,3,0)*VLOOKUP('Données projet'!$B$14,Paramètres!$A$1:$I$89,5,0)</f>
        <v>272.22000000000014</v>
      </c>
      <c r="DQ110" s="13">
        <f t="shared" si="97"/>
        <v>65.320184547527205</v>
      </c>
      <c r="DR110" s="20">
        <f t="shared" si="70"/>
        <v>587.88248808694345</v>
      </c>
      <c r="DS110" s="59">
        <f t="shared" si="71"/>
        <v>867.1230949798171</v>
      </c>
      <c r="DT110" s="59">
        <f ca="1">AVERAGE(OFFSET($DS$3,0,0,'Données projet'!$E$14+1,1))-AVERAGE(OFFSET($H$3,0,0,'Données projet'!$E$14+1,1))</f>
        <v>381.55743422692029</v>
      </c>
      <c r="DU110" s="59">
        <f t="shared" si="98"/>
        <v>360.34132229290537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41.652655457261048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41.652655457261048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7.4</v>
      </c>
      <c r="EJ110" s="12">
        <f>IF('Données projet'!$A$192&gt;35,EJ109+EI110-ER109,IF(A110&lt;'Données projet'!$A$192,$EG$205^A110,IF(A110='Données projet'!$A$192,'Données projet'!$B$192,EJ109+EI110-ER109)))</f>
        <v>470.8</v>
      </c>
      <c r="EK110" s="17">
        <f>EJ110*VLOOKUP('Données projet'!$B$15,Paramètres!$A$1:$I$89,3,0)*VLOOKUP('Données projet'!$B$15,Paramètres!$A$1:$I$89,5,0)</f>
        <v>403.9464000000001</v>
      </c>
      <c r="EL110" s="13">
        <f t="shared" si="99"/>
        <v>92.576279533320715</v>
      </c>
      <c r="EM110" s="20">
        <f t="shared" si="73"/>
        <v>864.77700018720031</v>
      </c>
      <c r="EN110" s="59">
        <f t="shared" si="74"/>
        <v>1144.017607080074</v>
      </c>
      <c r="EO110" s="59">
        <f ca="1">AVERAGE(OFFSET($EN$3,0,0,'Données projet'!$E$15+1,1))-AVERAGE(OFFSET($H$3,0,0,'Données projet'!$E$15+1,1))</f>
        <v>569.97793593332699</v>
      </c>
      <c r="EP110" s="59">
        <f t="shared" si="100"/>
        <v>331.25104323342907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128.39210215172767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128.39210215172767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6.4</v>
      </c>
      <c r="FE110" s="12">
        <f>IF('Données projet'!$A$218&gt;35,FE109+FD110-FM109,IF(A110&lt;'Données projet'!$A$218,$FB$205^A110,IF(A110='Données projet'!$A$218,'Données projet'!$B$218,FE109+FD110-FM109)))</f>
        <v>398.79999999999995</v>
      </c>
      <c r="FF110" s="17">
        <f>FE110*VLOOKUP('Données projet'!$B$16,Paramètres!$A$1:$I$89,3,0)*VLOOKUP('Données projet'!$B$16,Paramètres!$A$1:$I$89,5,0)</f>
        <v>323.50655999999998</v>
      </c>
      <c r="FG110" s="13">
        <f t="shared" si="101"/>
        <v>76.082498240660371</v>
      </c>
      <c r="FH110" s="20">
        <f t="shared" si="76"/>
        <v>695.95094310248339</v>
      </c>
      <c r="FI110" s="59">
        <f t="shared" si="77"/>
        <v>975.19154999535704</v>
      </c>
      <c r="FJ110" s="59">
        <f ca="1">AVERAGE(OFFSET($FI$3,0,0,'Données projet'!$E$16+1,1))-AVERAGE(OFFSET($H$3,0,0,'Données projet'!$E$16+1,1))</f>
        <v>458.72067631594132</v>
      </c>
      <c r="FK110" s="59">
        <f t="shared" si="102"/>
        <v>264.165337354597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80.244061583056705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80.244061583056705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6">
        <f t="shared" si="56"/>
        <v>183.33333333333334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</v>
      </c>
      <c r="N111" s="13">
        <f>IF('Données projet'!$A$36&gt;35,N110+M111-V110,IF(A111&lt;'Données projet'!$A$36,$K$205^A111,IF(A111='Données projet'!$A$36,'Données projet'!$B$36,N110+M111-V110)))</f>
        <v>321.99999999999989</v>
      </c>
      <c r="O111" s="13">
        <f>N111*VLOOKUP('Données projet'!$B$9,Paramètres!$A$1:$I$89,3,0)*VLOOKUP('Données projet'!$B$9,Paramètres!$A$1:$I$89,5,0)</f>
        <v>326.50799999999987</v>
      </c>
      <c r="P111" s="13">
        <f t="shared" si="87"/>
        <v>76.705878841344258</v>
      </c>
      <c r="Q111" s="20">
        <f t="shared" si="107"/>
        <v>702.26417231534106</v>
      </c>
      <c r="R111" s="59">
        <f t="shared" si="55"/>
        <v>981.74925650534033</v>
      </c>
      <c r="S111" s="59">
        <f ca="1">AVERAGE(OFFSET($R$3,0,0,'Données projet'!$E$9+1,1))-AVERAGE(OFFSET($H$3,0,0,'Données projet'!$E$9+1,1))</f>
        <v>520.95202773768222</v>
      </c>
      <c r="T111" s="59">
        <f t="shared" si="88"/>
        <v>325.72635759450861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103.03331745837993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103.03331745837993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245.99999999999994</v>
      </c>
      <c r="AJ111" s="13">
        <f>AI111*VLOOKUP('Données projet'!$B$10,Paramètres!$A$1:$I$89,3,0)*VLOOKUP('Données projet'!$B$10,Paramètres!$A$1:$I$89,5,0)</f>
        <v>234.09359999999998</v>
      </c>
      <c r="AK111" s="13">
        <f t="shared" si="89"/>
        <v>57.166902703920208</v>
      </c>
      <c r="AL111" s="20">
        <f t="shared" si="58"/>
        <v>507.27870887599425</v>
      </c>
      <c r="AM111" s="59">
        <f t="shared" si="59"/>
        <v>786.76379306599358</v>
      </c>
      <c r="AN111" s="59">
        <f ca="1">AVERAGE(OFFSET($AM$3,0,0,'Données projet'!$E$10+1,1))-AVERAGE(OFFSET($H$3,0,0,'Données projet'!$E$10+1,1))</f>
        <v>480.2304577348516</v>
      </c>
      <c r="AO111" s="59">
        <f t="shared" si="90"/>
        <v>488.3750281502389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89.573671544009613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89.573671544009613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266.99999999999983</v>
      </c>
      <c r="BE111" s="13">
        <f>BD111*VLOOKUP('Données projet'!$B$11,Paramètres!$A$1:$I$89,3,0)*VLOOKUP('Données projet'!$B$11,Paramètres!$A$1:$I$89,5,0)</f>
        <v>258.24239999999986</v>
      </c>
      <c r="BF111" s="13">
        <f t="shared" si="91"/>
        <v>62.347580891234152</v>
      </c>
      <c r="BG111" s="20">
        <f t="shared" si="61"/>
        <v>558.3608833855659</v>
      </c>
      <c r="BH111" s="59">
        <f t="shared" si="62"/>
        <v>837.84596757556528</v>
      </c>
      <c r="BI111" s="59">
        <f ca="1">AVERAGE(OFFSET($BH$3,0,0,'Données projet'!$E$11+1,1))-AVERAGE(OFFSET($H$3,0,0,'Données projet'!$E$11+1,1))</f>
        <v>379.62749807313804</v>
      </c>
      <c r="BJ111" s="59">
        <f t="shared" si="92"/>
        <v>365.4172319777357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24.578053854240384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24.578053854240384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367.99999999999972</v>
      </c>
      <c r="BZ111" s="13">
        <f>BY111*VLOOKUP('Données projet'!$B$12,Paramètres!$A$1:$I$89,3,0)*VLOOKUP('Données projet'!$B$12,Paramètres!$A$1:$I$89,5,0)</f>
        <v>292.78079999999977</v>
      </c>
      <c r="CA111" s="13">
        <f t="shared" si="93"/>
        <v>69.660903052386217</v>
      </c>
      <c r="CB111" s="20">
        <f t="shared" si="64"/>
        <v>631.25263281623893</v>
      </c>
      <c r="CC111" s="59">
        <f t="shared" si="65"/>
        <v>910.7377170062382</v>
      </c>
      <c r="CD111" s="59">
        <f ca="1">AVERAGE(OFFSET($CC$3,0,0,'Données projet'!$E$12+1,1))-AVERAGE(OFFSET($H$3,0,0,'Données projet'!$E$12+1,1))</f>
        <v>429.30603040255431</v>
      </c>
      <c r="CE111" s="59">
        <f t="shared" si="94"/>
        <v>412.18613903804726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35.398684319667588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35.398684319667588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</v>
      </c>
      <c r="CT111" s="12">
        <f>IF('Données projet'!$A$140&gt;35,CT110+CS111-DB110,IF(A111&lt;'Données projet'!$A$140,$CQ$205^A111,IF(A111='Données projet'!$A$140,'Données projet'!$B$140,CT110+CS111-DB110)))</f>
        <v>321.99999999999989</v>
      </c>
      <c r="CU111" s="17">
        <f>CT111*VLOOKUP('Données projet'!$B$13,Paramètres!$A$1:$I$89,3,0)*VLOOKUP('Données projet'!$B$13,Paramètres!$A$1:$I$89,5,0)</f>
        <v>291.34559999999993</v>
      </c>
      <c r="CV111" s="13">
        <f t="shared" si="95"/>
        <v>69.359089490698707</v>
      </c>
      <c r="CW111" s="20">
        <f t="shared" si="67"/>
        <v>628.22733419630015</v>
      </c>
      <c r="CX111" s="59">
        <f t="shared" si="68"/>
        <v>907.71241838629953</v>
      </c>
      <c r="CY111" s="59">
        <f ca="1">AVERAGE(OFFSET($CX$3,0,0,'Données projet'!$E$13+1,1))-AVERAGE(OFFSET($H$3,0,0,'Données projet'!$E$13+1,1))</f>
        <v>472.96224519385396</v>
      </c>
      <c r="CZ111" s="59">
        <f t="shared" si="96"/>
        <v>297.32483725004136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91.937421732092872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91.937421732092872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349.00000000000017</v>
      </c>
      <c r="DP111" s="17">
        <f>DO111*VLOOKUP('Données projet'!$B$14,Paramètres!$A$1:$I$89,3,0)*VLOOKUP('Données projet'!$B$14,Paramètres!$A$1:$I$89,5,0)</f>
        <v>272.22000000000014</v>
      </c>
      <c r="DQ111" s="13">
        <f t="shared" si="97"/>
        <v>65.320184547527205</v>
      </c>
      <c r="DR111" s="20">
        <f t="shared" si="70"/>
        <v>587.88248808694345</v>
      </c>
      <c r="DS111" s="59">
        <f t="shared" si="71"/>
        <v>867.36757227694284</v>
      </c>
      <c r="DT111" s="59">
        <f ca="1">AVERAGE(OFFSET($DS$3,0,0,'Données projet'!$E$14+1,1))-AVERAGE(OFFSET($H$3,0,0,'Données projet'!$E$14+1,1))</f>
        <v>381.55743422692029</v>
      </c>
      <c r="DU111" s="59">
        <f t="shared" si="98"/>
        <v>360.34132229290537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40.835872289355393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40.835872289355393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7.4</v>
      </c>
      <c r="EJ111" s="12">
        <f>IF('Données projet'!$A$192&gt;35,EJ110+EI111-ER110,IF(A111&lt;'Données projet'!$A$192,$EG$205^A111,IF(A111='Données projet'!$A$192,'Données projet'!$B$192,EJ110+EI111-ER110)))</f>
        <v>478.2</v>
      </c>
      <c r="EK111" s="17">
        <f>EJ111*VLOOKUP('Données projet'!$B$15,Paramètres!$A$1:$I$89,3,0)*VLOOKUP('Données projet'!$B$15,Paramètres!$A$1:$I$89,5,0)</f>
        <v>410.29559999999998</v>
      </c>
      <c r="EL111" s="13">
        <f t="shared" si="99"/>
        <v>93.860842909017109</v>
      </c>
      <c r="EM111" s="20">
        <f t="shared" si="73"/>
        <v>878.07247139987146</v>
      </c>
      <c r="EN111" s="59">
        <f t="shared" si="74"/>
        <v>1157.5575555898708</v>
      </c>
      <c r="EO111" s="59">
        <f ca="1">AVERAGE(OFFSET($EN$3,0,0,'Données projet'!$E$15+1,1))-AVERAGE(OFFSET($H$3,0,0,'Données projet'!$E$15+1,1))</f>
        <v>569.97793593332699</v>
      </c>
      <c r="EP111" s="59">
        <f t="shared" si="100"/>
        <v>331.25104323342907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125.87441133998199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125.87441133998199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6.4</v>
      </c>
      <c r="FE111" s="12">
        <f>IF('Données projet'!$A$218&gt;35,FE110+FD111-FM110,IF(A111&lt;'Données projet'!$A$218,$FB$205^A111,IF(A111='Données projet'!$A$218,'Données projet'!$B$218,FE110+FD111-FM110)))</f>
        <v>405.19999999999993</v>
      </c>
      <c r="FF111" s="17">
        <f>FE111*VLOOKUP('Données projet'!$B$16,Paramètres!$A$1:$I$89,3,0)*VLOOKUP('Données projet'!$B$16,Paramètres!$A$1:$I$89,5,0)</f>
        <v>328.69824</v>
      </c>
      <c r="FG111" s="13">
        <f t="shared" si="101"/>
        <v>77.160357058625053</v>
      </c>
      <c r="FH111" s="20">
        <f t="shared" si="76"/>
        <v>706.87038987710537</v>
      </c>
      <c r="FI111" s="59">
        <f t="shared" si="77"/>
        <v>986.35547406710475</v>
      </c>
      <c r="FJ111" s="59">
        <f ca="1">AVERAGE(OFFSET($FI$3,0,0,'Données projet'!$E$16+1,1))-AVERAGE(OFFSET($H$3,0,0,'Données projet'!$E$16+1,1))</f>
        <v>458.72067631594132</v>
      </c>
      <c r="FK111" s="59">
        <f t="shared" si="102"/>
        <v>264.165337354597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78.670524479457711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78.670524479457711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6">
        <f t="shared" si="56"/>
        <v>183.33333333333334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</v>
      </c>
      <c r="N112" s="13">
        <f>IF('Données projet'!$A$36&gt;35,N111+M112-V111,IF(A112&lt;'Données projet'!$A$36,$K$205^A112,IF(A112='Données projet'!$A$36,'Données projet'!$B$36,N111+M112-V111)))</f>
        <v>326.99999999999989</v>
      </c>
      <c r="O112" s="13">
        <f>N112*VLOOKUP('Données projet'!$B$9,Paramètres!$A$1:$I$89,3,0)*VLOOKUP('Données projet'!$B$9,Paramètres!$A$1:$I$89,5,0)</f>
        <v>331.57799999999992</v>
      </c>
      <c r="P112" s="13">
        <f t="shared" si="87"/>
        <v>77.75737594442586</v>
      </c>
      <c r="Q112" s="20">
        <f t="shared" si="107"/>
        <v>712.92577976987479</v>
      </c>
      <c r="R112" s="59">
        <f t="shared" si="55"/>
        <v>992.65110012246407</v>
      </c>
      <c r="S112" s="59">
        <f ca="1">AVERAGE(OFFSET($R$3,0,0,'Données projet'!$E$9+1,1))-AVERAGE(OFFSET($H$3,0,0,'Données projet'!$E$9+1,1))</f>
        <v>520.95202773768222</v>
      </c>
      <c r="T112" s="59">
        <f t="shared" si="88"/>
        <v>325.72635759450861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101.01289694713941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101.01289694713941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245.99999999999994</v>
      </c>
      <c r="AJ112" s="13">
        <f>AI112*VLOOKUP('Données projet'!$B$10,Paramètres!$A$1:$I$89,3,0)*VLOOKUP('Données projet'!$B$10,Paramètres!$A$1:$I$89,5,0)</f>
        <v>234.09359999999998</v>
      </c>
      <c r="AK112" s="13">
        <f t="shared" si="89"/>
        <v>57.166902703920208</v>
      </c>
      <c r="AL112" s="20">
        <f t="shared" si="58"/>
        <v>507.27870887599425</v>
      </c>
      <c r="AM112" s="59">
        <f t="shared" si="59"/>
        <v>787.00402922858348</v>
      </c>
      <c r="AN112" s="59">
        <f ca="1">AVERAGE(OFFSET($AM$3,0,0,'Données projet'!$E$10+1,1))-AVERAGE(OFFSET($H$3,0,0,'Données projet'!$E$10+1,1))</f>
        <v>480.2304577348516</v>
      </c>
      <c r="AO112" s="59">
        <f t="shared" si="90"/>
        <v>488.3750281502389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87.81718647957652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87.81718647957652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266.99999999999983</v>
      </c>
      <c r="BE112" s="13">
        <f>BD112*VLOOKUP('Données projet'!$B$11,Paramètres!$A$1:$I$89,3,0)*VLOOKUP('Données projet'!$B$11,Paramètres!$A$1:$I$89,5,0)</f>
        <v>258.24239999999986</v>
      </c>
      <c r="BF112" s="13">
        <f t="shared" si="91"/>
        <v>62.347580891234152</v>
      </c>
      <c r="BG112" s="20">
        <f t="shared" si="61"/>
        <v>558.3608833855659</v>
      </c>
      <c r="BH112" s="59">
        <f t="shared" si="62"/>
        <v>838.08620373815518</v>
      </c>
      <c r="BI112" s="59">
        <f ca="1">AVERAGE(OFFSET($BH$3,0,0,'Données projet'!$E$11+1,1))-AVERAGE(OFFSET($H$3,0,0,'Données projet'!$E$11+1,1))</f>
        <v>379.62749807313804</v>
      </c>
      <c r="BJ112" s="59">
        <f t="shared" si="92"/>
        <v>365.4172319777357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24.096093209291329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24.096093209291329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367.99999999999972</v>
      </c>
      <c r="BZ112" s="13">
        <f>BY112*VLOOKUP('Données projet'!$B$12,Paramètres!$A$1:$I$89,3,0)*VLOOKUP('Données projet'!$B$12,Paramètres!$A$1:$I$89,5,0)</f>
        <v>292.78079999999977</v>
      </c>
      <c r="CA112" s="13">
        <f t="shared" si="93"/>
        <v>69.660903052386217</v>
      </c>
      <c r="CB112" s="20">
        <f t="shared" si="64"/>
        <v>631.25263281623893</v>
      </c>
      <c r="CC112" s="59">
        <f t="shared" si="65"/>
        <v>910.97795316882821</v>
      </c>
      <c r="CD112" s="59">
        <f ca="1">AVERAGE(OFFSET($CC$3,0,0,'Données projet'!$E$12+1,1))-AVERAGE(OFFSET($H$3,0,0,'Données projet'!$E$12+1,1))</f>
        <v>429.30603040255431</v>
      </c>
      <c r="CE112" s="59">
        <f t="shared" si="94"/>
        <v>412.18613903804726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34.704537711224404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34.704537711224404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</v>
      </c>
      <c r="CT112" s="12">
        <f>IF('Données projet'!$A$140&gt;35,CT111+CS112-DB111,IF(A112&lt;'Données projet'!$A$140,$CQ$205^A112,IF(A112='Données projet'!$A$140,'Données projet'!$B$140,CT111+CS112-DB111)))</f>
        <v>326.99999999999989</v>
      </c>
      <c r="CU112" s="17">
        <f>CT112*VLOOKUP('Données projet'!$B$13,Paramètres!$A$1:$I$89,3,0)*VLOOKUP('Données projet'!$B$13,Paramètres!$A$1:$I$89,5,0)</f>
        <v>295.86959999999988</v>
      </c>
      <c r="CV112" s="13">
        <f t="shared" si="95"/>
        <v>70.309875568291218</v>
      </c>
      <c r="CW112" s="20">
        <f t="shared" si="67"/>
        <v>637.76258661477357</v>
      </c>
      <c r="CX112" s="59">
        <f t="shared" si="68"/>
        <v>917.48790696736285</v>
      </c>
      <c r="CY112" s="59">
        <f ca="1">AVERAGE(OFFSET($CX$3,0,0,'Données projet'!$E$13+1,1))-AVERAGE(OFFSET($H$3,0,0,'Données projet'!$E$13+1,1))</f>
        <v>472.96224519385396</v>
      </c>
      <c r="CZ112" s="59">
        <f t="shared" si="96"/>
        <v>297.32483725004136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90.134584968216714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90.134584968216714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349.00000000000017</v>
      </c>
      <c r="DP112" s="17">
        <f>DO112*VLOOKUP('Données projet'!$B$14,Paramètres!$A$1:$I$89,3,0)*VLOOKUP('Données projet'!$B$14,Paramètres!$A$1:$I$89,5,0)</f>
        <v>272.22000000000014</v>
      </c>
      <c r="DQ112" s="13">
        <f t="shared" si="97"/>
        <v>65.320184547527205</v>
      </c>
      <c r="DR112" s="20">
        <f t="shared" si="70"/>
        <v>587.88248808694345</v>
      </c>
      <c r="DS112" s="59">
        <f t="shared" si="71"/>
        <v>867.60780843953273</v>
      </c>
      <c r="DT112" s="59">
        <f ca="1">AVERAGE(OFFSET($DS$3,0,0,'Données projet'!$E$14+1,1))-AVERAGE(OFFSET($H$3,0,0,'Données projet'!$E$14+1,1))</f>
        <v>381.55743422692029</v>
      </c>
      <c r="DU112" s="59">
        <f t="shared" si="98"/>
        <v>360.34132229290537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40.035105741183827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40.035105741183827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7.4</v>
      </c>
      <c r="EJ112" s="12">
        <f>IF('Données projet'!$A$192&gt;35,EJ111+EI112-ER111,IF(A112&lt;'Données projet'!$A$192,$EG$205^A112,IF(A112='Données projet'!$A$192,'Données projet'!$B$192,EJ111+EI112-ER111)))</f>
        <v>485.59999999999997</v>
      </c>
      <c r="EK112" s="17">
        <f>EJ112*VLOOKUP('Données projet'!$B$15,Paramètres!$A$1:$I$89,3,0)*VLOOKUP('Données projet'!$B$15,Paramètres!$A$1:$I$89,5,0)</f>
        <v>416.64479999999998</v>
      </c>
      <c r="EL112" s="13">
        <f t="shared" si="99"/>
        <v>95.143094443977361</v>
      </c>
      <c r="EM112" s="20">
        <f t="shared" si="73"/>
        <v>891.36391615659386</v>
      </c>
      <c r="EN112" s="59">
        <f t="shared" si="74"/>
        <v>1171.0892365091831</v>
      </c>
      <c r="EO112" s="59">
        <f ca="1">AVERAGE(OFFSET($EN$3,0,0,'Données projet'!$E$15+1,1))-AVERAGE(OFFSET($H$3,0,0,'Données projet'!$E$15+1,1))</f>
        <v>569.97793593332699</v>
      </c>
      <c r="EP112" s="59">
        <f t="shared" si="100"/>
        <v>331.25104323342907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123.40609090941489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123.40609090941489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6.4</v>
      </c>
      <c r="FE112" s="12">
        <f>IF('Données projet'!$A$218&gt;35,FE111+FD112-FM111,IF(A112&lt;'Données projet'!$A$218,$FB$205^A112,IF(A112='Données projet'!$A$218,'Données projet'!$B$218,FE111+FD112-FM111)))</f>
        <v>411.59999999999991</v>
      </c>
      <c r="FF112" s="17">
        <f>FE112*VLOOKUP('Données projet'!$B$16,Paramètres!$A$1:$I$89,3,0)*VLOOKUP('Données projet'!$B$16,Paramètres!$A$1:$I$89,5,0)</f>
        <v>333.88991999999996</v>
      </c>
      <c r="FG112" s="13">
        <f t="shared" si="101"/>
        <v>78.236235967155608</v>
      </c>
      <c r="FH112" s="20">
        <f t="shared" si="76"/>
        <v>717.7863883094625</v>
      </c>
      <c r="FI112" s="59">
        <f t="shared" si="77"/>
        <v>997.51170866205177</v>
      </c>
      <c r="FJ112" s="59">
        <f ca="1">AVERAGE(OFFSET($FI$3,0,0,'Données projet'!$E$16+1,1))-AVERAGE(OFFSET($H$3,0,0,'Données projet'!$E$16+1,1))</f>
        <v>458.72067631594132</v>
      </c>
      <c r="FK112" s="59">
        <f t="shared" si="102"/>
        <v>264.165337354597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77.127843478697429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77.127843478697429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6">
        <f t="shared" si="56"/>
        <v>183.33333333333334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332</v>
      </c>
      <c r="L113" s="12">
        <f>VLOOKUP(A113,'Données projet'!$A$35:$I$55,9,0)</f>
        <v>5</v>
      </c>
      <c r="M113" s="12">
        <f t="array" ref="M113">INDEX(L:L,MIN(IF(ISNUMBER(L113:L309),ROW(L113:L309),"")))</f>
        <v>5</v>
      </c>
      <c r="N113" s="13">
        <f>IF('Données projet'!$A$36&gt;35,N112+M113-V112,IF(A113&lt;'Données projet'!$A$36,$K$205^A113,IF(A113='Données projet'!$A$36,'Données projet'!$B$36,N112+M113-V112)))</f>
        <v>331.99999999999989</v>
      </c>
      <c r="O113" s="13">
        <f>N113*VLOOKUP('Données projet'!$B$9,Paramètres!$A$1:$I$89,3,0)*VLOOKUP('Données projet'!$B$9,Paramètres!$A$1:$I$89,5,0)</f>
        <v>336.64799999999991</v>
      </c>
      <c r="P113" s="13">
        <f t="shared" si="87"/>
        <v>78.807003163010307</v>
      </c>
      <c r="Q113" s="20">
        <f t="shared" si="107"/>
        <v>723.58413050890942</v>
      </c>
      <c r="R113" s="59">
        <f t="shared" si="55"/>
        <v>1003.5455194637552</v>
      </c>
      <c r="S113" s="59">
        <f ca="1">AVERAGE(OFFSET($R$3,0,0,'Données projet'!$E$9+1,1))-AVERAGE(OFFSET($H$3,0,0,'Données projet'!$E$9+1,1))</f>
        <v>520.95202773768222</v>
      </c>
      <c r="T113" s="59">
        <f t="shared" si="88"/>
        <v>325.72635759450861</v>
      </c>
      <c r="U113" s="15">
        <f>IF(ISNA(VLOOKUP(A113,'Données projet'!$A$35:$I$55,3,0)),0,VLOOKUP(A113,'Données projet'!$A$35:$I$55,3,0))</f>
        <v>19</v>
      </c>
      <c r="V113" s="15">
        <f>IF(ISNA(VLOOKUP(A113,'Données projet'!$A$35:$I$55,4,0)),0,VLOOKUP(A113,'Données projet'!$A$35:$I$55,4,0))</f>
        <v>25</v>
      </c>
      <c r="W113" s="16">
        <f>IF(ISNA(VLOOKUP(A113,'Données projet'!$A$35:$I$55,5,0)),0%,VLOOKUP(A113,'Données projet'!$A$35:$I$55,5,0)*VLOOKUP('Données projet'!$B$9,Paramètres!$A$1:$I$89,7,0))</f>
        <v>0.43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111.08227552188841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111.08227552188841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245.99999999999994</v>
      </c>
      <c r="AJ113" s="13">
        <f>AI113*VLOOKUP('Données projet'!$B$10,Paramètres!$A$1:$I$89,3,0)*VLOOKUP('Données projet'!$B$10,Paramètres!$A$1:$I$89,5,0)</f>
        <v>234.09359999999998</v>
      </c>
      <c r="AK113" s="13">
        <f t="shared" si="89"/>
        <v>57.166902703920208</v>
      </c>
      <c r="AL113" s="20">
        <f t="shared" si="58"/>
        <v>507.27870887599425</v>
      </c>
      <c r="AM113" s="59">
        <f t="shared" si="59"/>
        <v>787.24009783084011</v>
      </c>
      <c r="AN113" s="59">
        <f ca="1">AVERAGE(OFFSET($AM$3,0,0,'Données projet'!$E$10+1,1))-AVERAGE(OFFSET($H$3,0,0,'Données projet'!$E$10+1,1))</f>
        <v>480.2304577348516</v>
      </c>
      <c r="AO113" s="59">
        <f t="shared" si="90"/>
        <v>488.3750281502389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86.095145015906851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86.095145015906851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266.99999999999983</v>
      </c>
      <c r="BE113" s="13">
        <f>BD113*VLOOKUP('Données projet'!$B$11,Paramètres!$A$1:$I$89,3,0)*VLOOKUP('Données projet'!$B$11,Paramètres!$A$1:$I$89,5,0)</f>
        <v>258.24239999999986</v>
      </c>
      <c r="BF113" s="13">
        <f t="shared" si="91"/>
        <v>62.347580891234152</v>
      </c>
      <c r="BG113" s="20">
        <f t="shared" si="61"/>
        <v>558.3608833855659</v>
      </c>
      <c r="BH113" s="59">
        <f t="shared" si="62"/>
        <v>838.3222723404117</v>
      </c>
      <c r="BI113" s="59">
        <f ca="1">AVERAGE(OFFSET($BH$3,0,0,'Données projet'!$E$11+1,1))-AVERAGE(OFFSET($H$3,0,0,'Données projet'!$E$11+1,1))</f>
        <v>379.62749807313804</v>
      </c>
      <c r="BJ113" s="59">
        <f t="shared" si="92"/>
        <v>365.4172319777357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23.623583518622759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23.623583518622759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367.99999999999972</v>
      </c>
      <c r="BZ113" s="13">
        <f>BY113*VLOOKUP('Données projet'!$B$12,Paramètres!$A$1:$I$89,3,0)*VLOOKUP('Données projet'!$B$12,Paramètres!$A$1:$I$89,5,0)</f>
        <v>292.78079999999977</v>
      </c>
      <c r="CA113" s="13">
        <f t="shared" si="93"/>
        <v>69.660903052386217</v>
      </c>
      <c r="CB113" s="20">
        <f t="shared" si="64"/>
        <v>631.25263281623893</v>
      </c>
      <c r="CC113" s="59">
        <f t="shared" si="65"/>
        <v>911.21402177108484</v>
      </c>
      <c r="CD113" s="59">
        <f ca="1">AVERAGE(OFFSET($CC$3,0,0,'Données projet'!$E$12+1,1))-AVERAGE(OFFSET($H$3,0,0,'Données projet'!$E$12+1,1))</f>
        <v>429.30603040255431</v>
      </c>
      <c r="CE113" s="59">
        <f t="shared" si="94"/>
        <v>412.18613903804726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34.024002894385163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34.024002894385163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332</v>
      </c>
      <c r="CR113" s="12">
        <f>VLOOKUP(A113,'Données projet'!$A$139:$I$159,9,0)</f>
        <v>5</v>
      </c>
      <c r="CS113" s="12">
        <f t="array" ref="CS113">INDEX(CR:CR,MIN(IF(ISNUMBER(CR113:CR309),ROW(CR113:CR309),"")))</f>
        <v>5</v>
      </c>
      <c r="CT113" s="12">
        <f>IF('Données projet'!$A$140&gt;35,CT112+CS113-DB112,IF(A113&lt;'Données projet'!$A$140,$CQ$205^A113,IF(A113='Données projet'!$A$140,'Données projet'!$B$140,CT112+CS113-DB112)))</f>
        <v>331.99999999999989</v>
      </c>
      <c r="CU113" s="17">
        <f>CT113*VLOOKUP('Données projet'!$B$13,Paramètres!$A$1:$I$89,3,0)*VLOOKUP('Données projet'!$B$13,Paramètres!$A$1:$I$89,5,0)</f>
        <v>300.39359999999988</v>
      </c>
      <c r="CV113" s="13">
        <f t="shared" si="95"/>
        <v>71.258970856492667</v>
      </c>
      <c r="CW113" s="20">
        <f t="shared" si="67"/>
        <v>647.29489424172459</v>
      </c>
      <c r="CX113" s="59">
        <f t="shared" si="68"/>
        <v>927.25628319657039</v>
      </c>
      <c r="CY113" s="59">
        <f ca="1">AVERAGE(OFFSET($CX$3,0,0,'Données projet'!$E$13+1,1))-AVERAGE(OFFSET($H$3,0,0,'Données projet'!$E$13+1,1))</f>
        <v>472.96224519385396</v>
      </c>
      <c r="CZ113" s="59">
        <f t="shared" si="96"/>
        <v>297.32483725004136</v>
      </c>
      <c r="DA113" s="15">
        <f>IF(ISNA(VLOOKUP(A113,'Données projet'!$A$139:$I$159,3,0)),0,VLOOKUP(A113,'Données projet'!$A$139:$I$159,3,0))</f>
        <v>19</v>
      </c>
      <c r="DB113" s="15">
        <f>IF(ISNA(VLOOKUP(A113,'Données projet'!$A$139:$I$159,4,0)),0,VLOOKUP(A113,'Données projet'!$A$139:$I$159,4,0))</f>
        <v>25</v>
      </c>
      <c r="DC113" s="16">
        <f>IF(ISNA(VLOOKUP(A113,'Données projet'!$A$139:$I$159,5,0)),0%,VLOOKUP(A113,'Données projet'!$A$139:$I$159,5,0)*VLOOKUP('Données projet'!$B$13,Paramètres!$A$1:$I$89,7,0))</f>
        <v>0.43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99.119568927223511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99.119568927223511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349.00000000000017</v>
      </c>
      <c r="DP113" s="17">
        <f>DO113*VLOOKUP('Données projet'!$B$14,Paramètres!$A$1:$I$89,3,0)*VLOOKUP('Données projet'!$B$14,Paramètres!$A$1:$I$89,5,0)</f>
        <v>272.22000000000014</v>
      </c>
      <c r="DQ113" s="13">
        <f t="shared" si="97"/>
        <v>65.320184547527205</v>
      </c>
      <c r="DR113" s="20">
        <f t="shared" si="70"/>
        <v>587.88248808694345</v>
      </c>
      <c r="DS113" s="59">
        <f t="shared" si="71"/>
        <v>867.84387704178926</v>
      </c>
      <c r="DT113" s="59">
        <f ca="1">AVERAGE(OFFSET($DS$3,0,0,'Données projet'!$E$14+1,1))-AVERAGE(OFFSET($H$3,0,0,'Données projet'!$E$14+1,1))</f>
        <v>381.55743422692029</v>
      </c>
      <c r="DU113" s="59">
        <f t="shared" si="98"/>
        <v>360.34132229290537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39.25004173660254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39.25004173660254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493</v>
      </c>
      <c r="EH113" s="12">
        <f>VLOOKUP(A113,'Données projet'!$A$191:$I$211,9,0)</f>
        <v>7.4</v>
      </c>
      <c r="EI113" s="12">
        <f t="array" ref="EI113">INDEX(EH:EH,MIN(IF(ISNUMBER(EH113:EH309),ROW(EH113:EH309),"")))</f>
        <v>7.4</v>
      </c>
      <c r="EJ113" s="12">
        <f>IF('Données projet'!$A$192&gt;35,EJ112+EI113-ER112,IF(A113&lt;'Données projet'!$A$192,$EG$205^A113,IF(A113='Données projet'!$A$192,'Données projet'!$B$192,EJ112+EI113-ER112)))</f>
        <v>492.99999999999994</v>
      </c>
      <c r="EK113" s="17">
        <f>EJ113*VLOOKUP('Données projet'!$B$15,Paramètres!$A$1:$I$89,3,0)*VLOOKUP('Données projet'!$B$15,Paramètres!$A$1:$I$89,5,0)</f>
        <v>422.99399999999997</v>
      </c>
      <c r="EL113" s="13">
        <f t="shared" si="99"/>
        <v>96.423073437021841</v>
      </c>
      <c r="EM113" s="20">
        <f t="shared" si="73"/>
        <v>904.65140290281306</v>
      </c>
      <c r="EN113" s="59">
        <f t="shared" si="74"/>
        <v>1184.612791857659</v>
      </c>
      <c r="EO113" s="59">
        <f ca="1">AVERAGE(OFFSET($EN$3,0,0,'Données projet'!$E$15+1,1))-AVERAGE(OFFSET($H$3,0,0,'Données projet'!$E$15+1,1))</f>
        <v>569.97793593332699</v>
      </c>
      <c r="EP113" s="59">
        <f t="shared" si="100"/>
        <v>331.25104323342907</v>
      </c>
      <c r="EQ113" s="15">
        <f>IF(ISNA(VLOOKUP(A113,'Données projet'!$A$191:$I$211,3,0)),0,VLOOKUP(A113,'Données projet'!$A$191:$I$211,3,0))</f>
        <v>18</v>
      </c>
      <c r="ER113" s="15">
        <f>IF(ISNA(VLOOKUP(A113,'Données projet'!$A$191:$I$211,4,0)),0,VLOOKUP(A113,'Données projet'!$A$191:$I$211,4,0))</f>
        <v>27</v>
      </c>
      <c r="ES113" s="16">
        <f>IF(ISNA(VLOOKUP(A113,'Données projet'!$A$191:$I$211,5,0)),0%,VLOOKUP(A113,'Données projet'!$A$191:$I$211,5,0)*VLOOKUP('Données projet'!$B$15,Paramètres!$A$1:$I$89,7,0))</f>
        <v>0.53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134.55911594746237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134.55911594746237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418</v>
      </c>
      <c r="FC113" s="12">
        <f>VLOOKUP(A113,'Données projet'!$A$217:$I$237,9,0)</f>
        <v>6.4</v>
      </c>
      <c r="FD113" s="12">
        <f t="array" ref="FD113">INDEX(FC:FC,MIN(IF(ISNUMBER(FC113:FC309),ROW(FC113:FC309),"")))</f>
        <v>6.4</v>
      </c>
      <c r="FE113" s="12">
        <f>IF('Données projet'!$A$218&gt;35,FE112+FD113-FM112,IF(A113&lt;'Données projet'!$A$218,$FB$205^A113,IF(A113='Données projet'!$A$218,'Données projet'!$B$218,FE112+FD113-FM112)))</f>
        <v>417.99999999999989</v>
      </c>
      <c r="FF113" s="17">
        <f>FE113*VLOOKUP('Données projet'!$B$16,Paramètres!$A$1:$I$89,3,0)*VLOOKUP('Données projet'!$B$16,Paramètres!$A$1:$I$89,5,0)</f>
        <v>339.08159999999992</v>
      </c>
      <c r="FG113" s="13">
        <f t="shared" si="101"/>
        <v>79.310169307181923</v>
      </c>
      <c r="FH113" s="20">
        <f t="shared" si="76"/>
        <v>728.69899821000843</v>
      </c>
      <c r="FI113" s="59">
        <f t="shared" si="77"/>
        <v>1008.6603871648542</v>
      </c>
      <c r="FJ113" s="59">
        <f ca="1">AVERAGE(OFFSET($FI$3,0,0,'Données projet'!$E$16+1,1))-AVERAGE(OFFSET($H$3,0,0,'Données projet'!$E$16+1,1))</f>
        <v>458.72067631594132</v>
      </c>
      <c r="FK113" s="59">
        <f t="shared" si="102"/>
        <v>264.165337354597</v>
      </c>
      <c r="FL113" s="15">
        <f>IF(ISNA(VLOOKUP(A113,'Données projet'!$A$217:$I$237,3,0)),0,VLOOKUP(A113,'Données projet'!$A$217:$I$237,3,0))</f>
        <v>18</v>
      </c>
      <c r="FM113" s="15">
        <f>IF(ISNA(VLOOKUP(A113,'Données projet'!$A$217:$I$237,4,0)),0,VLOOKUP(A113,'Données projet'!$A$217:$I$237,4,0))</f>
        <v>22</v>
      </c>
      <c r="FN113" s="16">
        <f>IF(ISNA(VLOOKUP(A113,'Données projet'!$A$217:$I$237,5,0)),0%,VLOOKUP(A113,'Données projet'!$A$217:$I$237,5,0)*VLOOKUP('Données projet'!$B$16,Paramètres!$A$1:$I$89,7,0))</f>
        <v>0.43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84.098740141377192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84.098740141377192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6">
        <f t="shared" si="56"/>
        <v>183.33333333333334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4.8</v>
      </c>
      <c r="N114" s="13">
        <f>IF('Données projet'!$A$36&gt;35,N113+M114-V113,IF(A114&lt;'Données projet'!$A$36,$K$205^A114,IF(A114='Données projet'!$A$36,'Données projet'!$B$36,N113+M114-V113)))</f>
        <v>311.7999999999999</v>
      </c>
      <c r="O114" s="13">
        <f>N114*VLOOKUP('Données projet'!$B$9,Paramètres!$A$1:$I$89,3,0)*VLOOKUP('Données projet'!$B$9,Paramètres!$A$1:$I$89,5,0)</f>
        <v>316.16519999999991</v>
      </c>
      <c r="P114" s="13">
        <f t="shared" si="87"/>
        <v>74.554889944758472</v>
      </c>
      <c r="Q114" s="20">
        <f t="shared" si="107"/>
        <v>680.50415665378762</v>
      </c>
      <c r="R114" s="59">
        <f t="shared" si="55"/>
        <v>960.69751894841124</v>
      </c>
      <c r="S114" s="59">
        <f ca="1">AVERAGE(OFFSET($R$3,0,0,'Données projet'!$E$9+1,1))-AVERAGE(OFFSET($H$3,0,0,'Données projet'!$E$9+1,1))</f>
        <v>520.95202773768222</v>
      </c>
      <c r="T114" s="59">
        <f t="shared" si="88"/>
        <v>325.72635759450861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108.90401985240214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108.90401985240214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245.99999999999994</v>
      </c>
      <c r="AJ114" s="13">
        <f>AI114*VLOOKUP('Données projet'!$B$10,Paramètres!$A$1:$I$89,3,0)*VLOOKUP('Données projet'!$B$10,Paramètres!$A$1:$I$89,5,0)</f>
        <v>234.09359999999998</v>
      </c>
      <c r="AK114" s="13">
        <f t="shared" si="89"/>
        <v>57.166902703920208</v>
      </c>
      <c r="AL114" s="20">
        <f t="shared" si="58"/>
        <v>507.27870887599425</v>
      </c>
      <c r="AM114" s="59">
        <f t="shared" si="59"/>
        <v>787.47207117061782</v>
      </c>
      <c r="AN114" s="59">
        <f ca="1">AVERAGE(OFFSET($AM$3,0,0,'Données projet'!$E$10+1,1))-AVERAGE(OFFSET($H$3,0,0,'Données projet'!$E$10+1,1))</f>
        <v>480.2304577348516</v>
      </c>
      <c r="AO114" s="59">
        <f t="shared" si="90"/>
        <v>488.3750281502389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84.406871734998163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84.406871734998163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266.99999999999983</v>
      </c>
      <c r="BE114" s="13">
        <f>BD114*VLOOKUP('Données projet'!$B$11,Paramètres!$A$1:$I$89,3,0)*VLOOKUP('Données projet'!$B$11,Paramètres!$A$1:$I$89,5,0)</f>
        <v>258.24239999999986</v>
      </c>
      <c r="BF114" s="13">
        <f t="shared" si="91"/>
        <v>62.347580891234152</v>
      </c>
      <c r="BG114" s="20">
        <f t="shared" si="61"/>
        <v>558.3608833855659</v>
      </c>
      <c r="BH114" s="59">
        <f t="shared" si="62"/>
        <v>838.55424568018952</v>
      </c>
      <c r="BI114" s="59">
        <f ca="1">AVERAGE(OFFSET($BH$3,0,0,'Données projet'!$E$11+1,1))-AVERAGE(OFFSET($H$3,0,0,'Données projet'!$E$11+1,1))</f>
        <v>379.62749807313804</v>
      </c>
      <c r="BJ114" s="59">
        <f t="shared" si="92"/>
        <v>365.4172319777357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23.160339454785746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23.160339454785746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367.99999999999972</v>
      </c>
      <c r="BZ114" s="13">
        <f>BY114*VLOOKUP('Données projet'!$B$12,Paramètres!$A$1:$I$89,3,0)*VLOOKUP('Données projet'!$B$12,Paramètres!$A$1:$I$89,5,0)</f>
        <v>292.78079999999977</v>
      </c>
      <c r="CA114" s="13">
        <f t="shared" si="93"/>
        <v>69.660903052386217</v>
      </c>
      <c r="CB114" s="20">
        <f t="shared" si="64"/>
        <v>631.25263281623893</v>
      </c>
      <c r="CC114" s="59">
        <f t="shared" si="65"/>
        <v>911.44599511086244</v>
      </c>
      <c r="CD114" s="59">
        <f ca="1">AVERAGE(OFFSET($CC$3,0,0,'Données projet'!$E$12+1,1))-AVERAGE(OFFSET($H$3,0,0,'Données projet'!$E$12+1,1))</f>
        <v>429.30603040255431</v>
      </c>
      <c r="CE114" s="59">
        <f t="shared" si="94"/>
        <v>412.18613903804726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33.356812950218888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33.356812950218888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4.8</v>
      </c>
      <c r="CT114" s="12">
        <f>IF('Données projet'!$A$140&gt;35,CT113+CS114-DB113,IF(A114&lt;'Données projet'!$A$140,$CQ$205^A114,IF(A114='Données projet'!$A$140,'Données projet'!$B$140,CT113+CS114-DB113)))</f>
        <v>311.7999999999999</v>
      </c>
      <c r="CU114" s="17">
        <f>CT114*VLOOKUP('Données projet'!$B$13,Paramètres!$A$1:$I$89,3,0)*VLOOKUP('Données projet'!$B$13,Paramètres!$A$1:$I$89,5,0)</f>
        <v>282.1166399999999</v>
      </c>
      <c r="CV114" s="13">
        <f t="shared" si="95"/>
        <v>67.414119514142243</v>
      </c>
      <c r="CW114" s="20">
        <f t="shared" si="67"/>
        <v>608.76607282046416</v>
      </c>
      <c r="CX114" s="59">
        <f t="shared" si="68"/>
        <v>888.95943511508767</v>
      </c>
      <c r="CY114" s="59">
        <f ca="1">AVERAGE(OFFSET($CX$3,0,0,'Données projet'!$E$13+1,1))-AVERAGE(OFFSET($H$3,0,0,'Données projet'!$E$13+1,1))</f>
        <v>472.96224519385396</v>
      </c>
      <c r="CZ114" s="59">
        <f t="shared" si="96"/>
        <v>297.32483725004136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97.175894637528074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97.175894637528074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349.00000000000017</v>
      </c>
      <c r="DP114" s="17">
        <f>DO114*VLOOKUP('Données projet'!$B$14,Paramètres!$A$1:$I$89,3,0)*VLOOKUP('Données projet'!$B$14,Paramètres!$A$1:$I$89,5,0)</f>
        <v>272.22000000000014</v>
      </c>
      <c r="DQ114" s="13">
        <f t="shared" si="97"/>
        <v>65.320184547527205</v>
      </c>
      <c r="DR114" s="20">
        <f t="shared" si="70"/>
        <v>587.88248808694345</v>
      </c>
      <c r="DS114" s="59">
        <f t="shared" si="71"/>
        <v>868.07585038156708</v>
      </c>
      <c r="DT114" s="59">
        <f ca="1">AVERAGE(OFFSET($DS$3,0,0,'Données projet'!$E$14+1,1))-AVERAGE(OFFSET($H$3,0,0,'Données projet'!$E$14+1,1))</f>
        <v>381.55743422692029</v>
      </c>
      <c r="DU114" s="59">
        <f t="shared" si="98"/>
        <v>360.34132229290537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38.480372358309332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38.480372358309332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7</v>
      </c>
      <c r="EJ114" s="12">
        <f>IF('Données projet'!$A$192&gt;35,EJ113+EI114-ER113,IF(A114&lt;'Données projet'!$A$192,$EG$205^A114,IF(A114='Données projet'!$A$192,'Données projet'!$B$192,EJ113+EI114-ER113)))</f>
        <v>472.99999999999994</v>
      </c>
      <c r="EK114" s="17">
        <f>EJ114*VLOOKUP('Données projet'!$B$15,Paramètres!$A$1:$I$89,3,0)*VLOOKUP('Données projet'!$B$15,Paramètres!$A$1:$I$89,5,0)</f>
        <v>405.834</v>
      </c>
      <c r="EL114" s="13">
        <f t="shared" si="99"/>
        <v>92.958420619932326</v>
      </c>
      <c r="EM114" s="20">
        <f t="shared" si="73"/>
        <v>868.73013257971536</v>
      </c>
      <c r="EN114" s="59">
        <f t="shared" si="74"/>
        <v>1148.923494874339</v>
      </c>
      <c r="EO114" s="59">
        <f ca="1">AVERAGE(OFFSET($EN$3,0,0,'Données projet'!$E$15+1,1))-AVERAGE(OFFSET($H$3,0,0,'Données projet'!$E$15+1,1))</f>
        <v>569.97793593332699</v>
      </c>
      <c r="EP114" s="59">
        <f t="shared" si="100"/>
        <v>331.25104323342907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131.92049375668932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131.92049375668932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5.8</v>
      </c>
      <c r="FE114" s="12">
        <f>IF('Données projet'!$A$218&gt;35,FE113+FD114-FM113,IF(A114&lt;'Données projet'!$A$218,$FB$205^A114,IF(A114='Données projet'!$A$218,'Données projet'!$B$218,FE113+FD114-FM113)))</f>
        <v>401.7999999999999</v>
      </c>
      <c r="FF114" s="17">
        <f>FE114*VLOOKUP('Données projet'!$B$16,Paramètres!$A$1:$I$89,3,0)*VLOOKUP('Données projet'!$B$16,Paramètres!$A$1:$I$89,5,0)</f>
        <v>325.94015999999993</v>
      </c>
      <c r="FG114" s="13">
        <f t="shared" si="101"/>
        <v>76.587993312246653</v>
      </c>
      <c r="FH114" s="20">
        <f t="shared" si="76"/>
        <v>701.06986701882943</v>
      </c>
      <c r="FI114" s="59">
        <f t="shared" si="77"/>
        <v>981.26322931345294</v>
      </c>
      <c r="FJ114" s="59">
        <f ca="1">AVERAGE(OFFSET($FI$3,0,0,'Données projet'!$E$16+1,1))-AVERAGE(OFFSET($H$3,0,0,'Données projet'!$E$16+1,1))</f>
        <v>458.72067631594132</v>
      </c>
      <c r="FK114" s="59">
        <f t="shared" si="102"/>
        <v>264.165337354597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82.4496151423713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82.4496151423713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6">
        <f t="shared" si="56"/>
        <v>183.33333333333334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4.8</v>
      </c>
      <c r="N115" s="13">
        <f>IF('Données projet'!$A$36&gt;35,N114+M115-V114,IF(A115&lt;'Données projet'!$A$36,$K$205^A115,IF(A115='Données projet'!$A$36,'Données projet'!$B$36,N114+M115-V114)))</f>
        <v>316.59999999999991</v>
      </c>
      <c r="O115" s="13">
        <f>N115*VLOOKUP('Données projet'!$B$9,Paramètres!$A$1:$I$89,3,0)*VLOOKUP('Données projet'!$B$9,Paramètres!$A$1:$I$89,5,0)</f>
        <v>321.03239999999988</v>
      </c>
      <c r="P115" s="13">
        <f t="shared" si="87"/>
        <v>75.568124274523356</v>
      </c>
      <c r="Q115" s="20">
        <f t="shared" si="107"/>
        <v>690.74591311146139</v>
      </c>
      <c r="R115" s="59">
        <f t="shared" si="55"/>
        <v>971.1672245270322</v>
      </c>
      <c r="S115" s="59">
        <f ca="1">AVERAGE(OFFSET($R$3,0,0,'Données projet'!$E$9+1,1))-AVERAGE(OFFSET($H$3,0,0,'Données projet'!$E$9+1,1))</f>
        <v>520.95202773768222</v>
      </c>
      <c r="T115" s="59">
        <f t="shared" si="88"/>
        <v>325.72635759450861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106.76847844798974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106.76847844798974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245.99999999999994</v>
      </c>
      <c r="AJ115" s="13">
        <f>AI115*VLOOKUP('Données projet'!$B$10,Paramètres!$A$1:$I$89,3,0)*VLOOKUP('Données projet'!$B$10,Paramètres!$A$1:$I$89,5,0)</f>
        <v>234.09359999999998</v>
      </c>
      <c r="AK115" s="13">
        <f t="shared" si="89"/>
        <v>57.166902703920208</v>
      </c>
      <c r="AL115" s="20">
        <f t="shared" si="58"/>
        <v>507.27870887599425</v>
      </c>
      <c r="AM115" s="59">
        <f t="shared" si="59"/>
        <v>787.70002029156512</v>
      </c>
      <c r="AN115" s="59">
        <f ca="1">AVERAGE(OFFSET($AM$3,0,0,'Données projet'!$E$10+1,1))-AVERAGE(OFFSET($H$3,0,0,'Données projet'!$E$10+1,1))</f>
        <v>480.2304577348516</v>
      </c>
      <c r="AO115" s="59">
        <f t="shared" si="90"/>
        <v>488.3750281502389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82.751704463383078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82.751704463383078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266.99999999999983</v>
      </c>
      <c r="BE115" s="13">
        <f>BD115*VLOOKUP('Données projet'!$B$11,Paramètres!$A$1:$I$89,3,0)*VLOOKUP('Données projet'!$B$11,Paramètres!$A$1:$I$89,5,0)</f>
        <v>258.24239999999986</v>
      </c>
      <c r="BF115" s="13">
        <f t="shared" si="91"/>
        <v>62.347580891234152</v>
      </c>
      <c r="BG115" s="20">
        <f t="shared" si="61"/>
        <v>558.3608833855659</v>
      </c>
      <c r="BH115" s="59">
        <f t="shared" si="62"/>
        <v>838.78219480113671</v>
      </c>
      <c r="BI115" s="59">
        <f ca="1">AVERAGE(OFFSET($BH$3,0,0,'Données projet'!$E$11+1,1))-AVERAGE(OFFSET($H$3,0,0,'Données projet'!$E$11+1,1))</f>
        <v>379.62749807313804</v>
      </c>
      <c r="BJ115" s="59">
        <f t="shared" si="92"/>
        <v>365.4172319777357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22.706179324489597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22.706179324489597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367.99999999999972</v>
      </c>
      <c r="BZ115" s="13">
        <f>BY115*VLOOKUP('Données projet'!$B$12,Paramètres!$A$1:$I$89,3,0)*VLOOKUP('Données projet'!$B$12,Paramètres!$A$1:$I$89,5,0)</f>
        <v>292.78079999999977</v>
      </c>
      <c r="CA115" s="13">
        <f t="shared" si="93"/>
        <v>69.660903052386217</v>
      </c>
      <c r="CB115" s="20">
        <f t="shared" si="64"/>
        <v>631.25263281623893</v>
      </c>
      <c r="CC115" s="59">
        <f t="shared" si="65"/>
        <v>911.67394423180986</v>
      </c>
      <c r="CD115" s="59">
        <f ca="1">AVERAGE(OFFSET($CC$3,0,0,'Données projet'!$E$12+1,1))-AVERAGE(OFFSET($H$3,0,0,'Données projet'!$E$12+1,1))</f>
        <v>429.30603040255431</v>
      </c>
      <c r="CE115" s="59">
        <f t="shared" si="94"/>
        <v>412.18613903804726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32.702706193912029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32.702706193912029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4.8</v>
      </c>
      <c r="CT115" s="12">
        <f>IF('Données projet'!$A$140&gt;35,CT114+CS115-DB114,IF(A115&lt;'Données projet'!$A$140,$CQ$205^A115,IF(A115='Données projet'!$A$140,'Données projet'!$B$140,CT114+CS115-DB114)))</f>
        <v>316.59999999999991</v>
      </c>
      <c r="CU115" s="17">
        <f>CT115*VLOOKUP('Données projet'!$B$13,Paramètres!$A$1:$I$89,3,0)*VLOOKUP('Données projet'!$B$13,Paramètres!$A$1:$I$89,5,0)</f>
        <v>286.45967999999988</v>
      </c>
      <c r="CV115" s="13">
        <f t="shared" si="95"/>
        <v>68.330307577101138</v>
      </c>
      <c r="CW115" s="20">
        <f t="shared" si="67"/>
        <v>617.92589503011754</v>
      </c>
      <c r="CX115" s="59">
        <f t="shared" si="68"/>
        <v>898.34720644568847</v>
      </c>
      <c r="CY115" s="59">
        <f ca="1">AVERAGE(OFFSET($CX$3,0,0,'Données projet'!$E$13+1,1))-AVERAGE(OFFSET($H$3,0,0,'Données projet'!$E$13+1,1))</f>
        <v>472.96224519385396</v>
      </c>
      <c r="CZ115" s="59">
        <f t="shared" si="96"/>
        <v>297.32483725004136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95.270334615129315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95.270334615129315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349.00000000000017</v>
      </c>
      <c r="DP115" s="17">
        <f>DO115*VLOOKUP('Données projet'!$B$14,Paramètres!$A$1:$I$89,3,0)*VLOOKUP('Données projet'!$B$14,Paramètres!$A$1:$I$89,5,0)</f>
        <v>272.22000000000014</v>
      </c>
      <c r="DQ115" s="13">
        <f t="shared" si="97"/>
        <v>65.320184547527205</v>
      </c>
      <c r="DR115" s="20">
        <f t="shared" si="70"/>
        <v>587.88248808694345</v>
      </c>
      <c r="DS115" s="59">
        <f t="shared" si="71"/>
        <v>868.30379950251427</v>
      </c>
      <c r="DT115" s="59">
        <f ca="1">AVERAGE(OFFSET($DS$3,0,0,'Données projet'!$E$14+1,1))-AVERAGE(OFFSET($H$3,0,0,'Données projet'!$E$14+1,1))</f>
        <v>381.55743422692029</v>
      </c>
      <c r="DU115" s="59">
        <f t="shared" si="98"/>
        <v>360.34132229290537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37.725795727072487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37.725795727072487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7</v>
      </c>
      <c r="EJ115" s="12">
        <f>IF('Données projet'!$A$192&gt;35,EJ114+EI115-ER114,IF(A115&lt;'Données projet'!$A$192,$EG$205^A115,IF(A115='Données projet'!$A$192,'Données projet'!$B$192,EJ114+EI115-ER114)))</f>
        <v>479.99999999999994</v>
      </c>
      <c r="EK115" s="17">
        <f>EJ115*VLOOKUP('Données projet'!$B$15,Paramètres!$A$1:$I$89,3,0)*VLOOKUP('Données projet'!$B$15,Paramètres!$A$1:$I$89,5,0)</f>
        <v>411.84000000000003</v>
      </c>
      <c r="EL115" s="13">
        <f t="shared" si="99"/>
        <v>94.172953187816049</v>
      </c>
      <c r="EM115" s="20">
        <f t="shared" si="73"/>
        <v>881.30589346877969</v>
      </c>
      <c r="EN115" s="59">
        <f t="shared" si="74"/>
        <v>1161.7272048843506</v>
      </c>
      <c r="EO115" s="59">
        <f ca="1">AVERAGE(OFFSET($EN$3,0,0,'Données projet'!$E$15+1,1))-AVERAGE(OFFSET($H$3,0,0,'Données projet'!$E$15+1,1))</f>
        <v>569.97793593332699</v>
      </c>
      <c r="EP115" s="59">
        <f t="shared" si="100"/>
        <v>331.25104323342907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129.33361333767672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129.33361333767672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5.8</v>
      </c>
      <c r="FE115" s="12">
        <f>IF('Données projet'!$A$218&gt;35,FE114+FD115-FM114,IF(A115&lt;'Données projet'!$A$218,$FB$205^A115,IF(A115='Données projet'!$A$218,'Données projet'!$B$218,FE114+FD115-FM114)))</f>
        <v>407.59999999999991</v>
      </c>
      <c r="FF115" s="17">
        <f>FE115*VLOOKUP('Données projet'!$B$16,Paramètres!$A$1:$I$89,3,0)*VLOOKUP('Données projet'!$B$16,Paramètres!$A$1:$I$89,5,0)</f>
        <v>330.64511999999996</v>
      </c>
      <c r="FG115" s="13">
        <f t="shared" si="101"/>
        <v>77.564041800593515</v>
      </c>
      <c r="FH115" s="20">
        <f t="shared" si="76"/>
        <v>710.96429013603358</v>
      </c>
      <c r="FI115" s="59">
        <f t="shared" si="77"/>
        <v>991.3856015516044</v>
      </c>
      <c r="FJ115" s="59">
        <f ca="1">AVERAGE(OFFSET($FI$3,0,0,'Données projet'!$E$16+1,1))-AVERAGE(OFFSET($H$3,0,0,'Données projet'!$E$16+1,1))</f>
        <v>458.72067631594132</v>
      </c>
      <c r="FK115" s="59">
        <f t="shared" si="102"/>
        <v>264.165337354597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80.832828478728985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80.832828478728985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6">
        <f t="shared" si="56"/>
        <v>183.33333333333334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4.8</v>
      </c>
      <c r="N116" s="13">
        <f>IF('Données projet'!$A$36&gt;35,N115+M116-V115,IF(A116&lt;'Données projet'!$A$36,$K$205^A116,IF(A116='Données projet'!$A$36,'Données projet'!$B$36,N115+M116-V115)))</f>
        <v>321.39999999999992</v>
      </c>
      <c r="O116" s="13">
        <f>N116*VLOOKUP('Données projet'!$B$9,Paramètres!$A$1:$I$89,3,0)*VLOOKUP('Données projet'!$B$9,Paramètres!$A$1:$I$89,5,0)</f>
        <v>325.89959999999996</v>
      </c>
      <c r="P116" s="13">
        <f t="shared" si="87"/>
        <v>76.579572003009503</v>
      </c>
      <c r="Q116" s="20">
        <f t="shared" si="107"/>
        <v>700.98455790524133</v>
      </c>
      <c r="R116" s="59">
        <f t="shared" si="55"/>
        <v>981.62986403412901</v>
      </c>
      <c r="S116" s="59">
        <f ca="1">AVERAGE(OFFSET($R$3,0,0,'Données projet'!$E$9+1,1))-AVERAGE(OFFSET($H$3,0,0,'Données projet'!$E$9+1,1))</f>
        <v>520.95202773768222</v>
      </c>
      <c r="T116" s="59">
        <f t="shared" si="88"/>
        <v>325.72635759450861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104.67481370796621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104.67481370796621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245.99999999999994</v>
      </c>
      <c r="AJ116" s="13">
        <f>AI116*VLOOKUP('Données projet'!$B$10,Paramètres!$A$1:$I$89,3,0)*VLOOKUP('Données projet'!$B$10,Paramètres!$A$1:$I$89,5,0)</f>
        <v>234.09359999999998</v>
      </c>
      <c r="AK116" s="13">
        <f t="shared" si="89"/>
        <v>57.166902703920208</v>
      </c>
      <c r="AL116" s="20">
        <f t="shared" si="58"/>
        <v>507.27870887599425</v>
      </c>
      <c r="AM116" s="59">
        <f t="shared" si="59"/>
        <v>787.92401500488188</v>
      </c>
      <c r="AN116" s="59">
        <f ca="1">AVERAGE(OFFSET($AM$3,0,0,'Données projet'!$E$10+1,1))-AVERAGE(OFFSET($H$3,0,0,'Données projet'!$E$10+1,1))</f>
        <v>480.2304577348516</v>
      </c>
      <c r="AO116" s="59">
        <f t="shared" si="90"/>
        <v>488.3750281502389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81.128994012412008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81.128994012412008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266.99999999999983</v>
      </c>
      <c r="BE116" s="13">
        <f>BD116*VLOOKUP('Données projet'!$B$11,Paramètres!$A$1:$I$89,3,0)*VLOOKUP('Données projet'!$B$11,Paramètres!$A$1:$I$89,5,0)</f>
        <v>258.24239999999986</v>
      </c>
      <c r="BF116" s="13">
        <f t="shared" si="91"/>
        <v>62.347580891234152</v>
      </c>
      <c r="BG116" s="20">
        <f t="shared" si="61"/>
        <v>558.3608833855659</v>
      </c>
      <c r="BH116" s="59">
        <f t="shared" si="62"/>
        <v>839.00618951445358</v>
      </c>
      <c r="BI116" s="59">
        <f ca="1">AVERAGE(OFFSET($BH$3,0,0,'Données projet'!$E$11+1,1))-AVERAGE(OFFSET($H$3,0,0,'Données projet'!$E$11+1,1))</f>
        <v>379.62749807313804</v>
      </c>
      <c r="BJ116" s="59">
        <f t="shared" si="92"/>
        <v>365.4172319777357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22.260924997338229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22.260924997338229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367.99999999999972</v>
      </c>
      <c r="BZ116" s="13">
        <f>BY116*VLOOKUP('Données projet'!$B$12,Paramètres!$A$1:$I$89,3,0)*VLOOKUP('Données projet'!$B$12,Paramètres!$A$1:$I$89,5,0)</f>
        <v>292.78079999999977</v>
      </c>
      <c r="CA116" s="13">
        <f t="shared" si="93"/>
        <v>69.660903052386217</v>
      </c>
      <c r="CB116" s="20">
        <f t="shared" si="64"/>
        <v>631.25263281623893</v>
      </c>
      <c r="CC116" s="59">
        <f t="shared" si="65"/>
        <v>911.8979389451265</v>
      </c>
      <c r="CD116" s="59">
        <f ca="1">AVERAGE(OFFSET($CC$3,0,0,'Données projet'!$E$12+1,1))-AVERAGE(OFFSET($H$3,0,0,'Données projet'!$E$12+1,1))</f>
        <v>429.30603040255431</v>
      </c>
      <c r="CE116" s="59">
        <f t="shared" si="94"/>
        <v>412.18613903804726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32.061426072130622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32.061426072130622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4.8</v>
      </c>
      <c r="CT116" s="12">
        <f>IF('Données projet'!$A$140&gt;35,CT115+CS116-DB115,IF(A116&lt;'Données projet'!$A$140,$CQ$205^A116,IF(A116='Données projet'!$A$140,'Données projet'!$B$140,CT115+CS116-DB115)))</f>
        <v>321.39999999999992</v>
      </c>
      <c r="CU116" s="17">
        <f>CT116*VLOOKUP('Données projet'!$B$13,Paramètres!$A$1:$I$89,3,0)*VLOOKUP('Données projet'!$B$13,Paramètres!$A$1:$I$89,5,0)</f>
        <v>290.80271999999991</v>
      </c>
      <c r="CV116" s="13">
        <f t="shared" si="95"/>
        <v>69.244880157128961</v>
      </c>
      <c r="CW116" s="20">
        <f t="shared" si="67"/>
        <v>627.08290360699937</v>
      </c>
      <c r="CX116" s="59">
        <f t="shared" si="68"/>
        <v>907.72820973588705</v>
      </c>
      <c r="CY116" s="59">
        <f ca="1">AVERAGE(OFFSET($CX$3,0,0,'Données projet'!$E$13+1,1))-AVERAGE(OFFSET($H$3,0,0,'Données projet'!$E$13+1,1))</f>
        <v>472.96224519385396</v>
      </c>
      <c r="CZ116" s="59">
        <f t="shared" si="96"/>
        <v>297.32483725004136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93.402141462492935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93.402141462492935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349.00000000000017</v>
      </c>
      <c r="DP116" s="17">
        <f>DO116*VLOOKUP('Données projet'!$B$14,Paramètres!$A$1:$I$89,3,0)*VLOOKUP('Données projet'!$B$14,Paramètres!$A$1:$I$89,5,0)</f>
        <v>272.22000000000014</v>
      </c>
      <c r="DQ116" s="13">
        <f t="shared" si="97"/>
        <v>65.320184547527205</v>
      </c>
      <c r="DR116" s="20">
        <f t="shared" si="70"/>
        <v>587.88248808694345</v>
      </c>
      <c r="DS116" s="59">
        <f t="shared" si="71"/>
        <v>868.52779421583114</v>
      </c>
      <c r="DT116" s="59">
        <f ca="1">AVERAGE(OFFSET($DS$3,0,0,'Données projet'!$E$14+1,1))-AVERAGE(OFFSET($H$3,0,0,'Données projet'!$E$14+1,1))</f>
        <v>381.55743422692029</v>
      </c>
      <c r="DU116" s="59">
        <f t="shared" si="98"/>
        <v>360.34132229290537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36.986015883327894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36.986015883327894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7</v>
      </c>
      <c r="EJ116" s="12">
        <f>IF('Données projet'!$A$192&gt;35,EJ115+EI116-ER115,IF(A116&lt;'Données projet'!$A$192,$EG$205^A116,IF(A116='Données projet'!$A$192,'Données projet'!$B$192,EJ115+EI116-ER115)))</f>
        <v>486.99999999999994</v>
      </c>
      <c r="EK116" s="17">
        <f>EJ116*VLOOKUP('Données projet'!$B$15,Paramètres!$A$1:$I$89,3,0)*VLOOKUP('Données projet'!$B$15,Paramètres!$A$1:$I$89,5,0)</f>
        <v>417.84599999999995</v>
      </c>
      <c r="EL116" s="13">
        <f t="shared" si="99"/>
        <v>95.385425758311655</v>
      </c>
      <c r="EM116" s="20">
        <f t="shared" si="73"/>
        <v>893.87806652905931</v>
      </c>
      <c r="EN116" s="59">
        <f t="shared" si="74"/>
        <v>1174.523372657947</v>
      </c>
      <c r="EO116" s="59">
        <f ca="1">AVERAGE(OFFSET($EN$3,0,0,'Données projet'!$E$15+1,1))-AVERAGE(OFFSET($H$3,0,0,'Données projet'!$E$15+1,1))</f>
        <v>569.97793593332699</v>
      </c>
      <c r="EP116" s="59">
        <f t="shared" si="100"/>
        <v>331.25104323342907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126.7974600658397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126.7974600658397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5.8</v>
      </c>
      <c r="FE116" s="12">
        <f>IF('Données projet'!$A$218&gt;35,FE115+FD116-FM115,IF(A116&lt;'Données projet'!$A$218,$FB$205^A116,IF(A116='Données projet'!$A$218,'Données projet'!$B$218,FE115+FD116-FM115)))</f>
        <v>413.39999999999992</v>
      </c>
      <c r="FF116" s="17">
        <f>FE116*VLOOKUP('Données projet'!$B$16,Paramètres!$A$1:$I$89,3,0)*VLOOKUP('Données projet'!$B$16,Paramètres!$A$1:$I$89,5,0)</f>
        <v>335.35007999999993</v>
      </c>
      <c r="FG116" s="13">
        <f t="shared" si="101"/>
        <v>78.538474911284723</v>
      </c>
      <c r="FH116" s="20">
        <f t="shared" si="76"/>
        <v>720.85589980382065</v>
      </c>
      <c r="FI116" s="59">
        <f t="shared" si="77"/>
        <v>1001.5012059327082</v>
      </c>
      <c r="FJ116" s="59">
        <f ca="1">AVERAGE(OFFSET($FI$3,0,0,'Données projet'!$E$16+1,1))-AVERAGE(OFFSET($H$3,0,0,'Données projet'!$E$16+1,1))</f>
        <v>458.72067631594132</v>
      </c>
      <c r="FK116" s="59">
        <f t="shared" si="102"/>
        <v>264.165337354597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79.247746015418201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79.247746015418201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6">
        <f t="shared" si="56"/>
        <v>183.33333333333334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4.8</v>
      </c>
      <c r="N117" s="13">
        <f>IF('Données projet'!$A$36&gt;35,N116+M117-V116,IF(A117&lt;'Données projet'!$A$36,$K$205^A117,IF(A117='Données projet'!$A$36,'Données projet'!$B$36,N116+M117-V116)))</f>
        <v>326.19999999999993</v>
      </c>
      <c r="O117" s="13">
        <f>N117*VLOOKUP('Données projet'!$B$9,Paramètres!$A$1:$I$89,3,0)*VLOOKUP('Données projet'!$B$9,Paramètres!$A$1:$I$89,5,0)</f>
        <v>330.76679999999999</v>
      </c>
      <c r="P117" s="13">
        <f t="shared" si="87"/>
        <v>77.589262894669872</v>
      </c>
      <c r="Q117" s="20">
        <f t="shared" si="107"/>
        <v>711.22014287488344</v>
      </c>
      <c r="R117" s="59">
        <f t="shared" si="55"/>
        <v>992.08555790958894</v>
      </c>
      <c r="S117" s="59">
        <f ca="1">AVERAGE(OFFSET($R$3,0,0,'Données projet'!$E$9+1,1))-AVERAGE(OFFSET($H$3,0,0,'Données projet'!$E$9+1,1))</f>
        <v>520.95202773768222</v>
      </c>
      <c r="T117" s="59">
        <f t="shared" si="88"/>
        <v>325.72635759450861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102.62220445648515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102.62220445648515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245.99999999999994</v>
      </c>
      <c r="AJ117" s="13">
        <f>AI117*VLOOKUP('Données projet'!$B$10,Paramètres!$A$1:$I$89,3,0)*VLOOKUP('Données projet'!$B$10,Paramètres!$A$1:$I$89,5,0)</f>
        <v>234.09359999999998</v>
      </c>
      <c r="AK117" s="13">
        <f t="shared" si="89"/>
        <v>57.166902703920208</v>
      </c>
      <c r="AL117" s="20">
        <f t="shared" si="58"/>
        <v>507.27870887599425</v>
      </c>
      <c r="AM117" s="59">
        <f t="shared" si="59"/>
        <v>788.1441239106997</v>
      </c>
      <c r="AN117" s="59">
        <f ca="1">AVERAGE(OFFSET($AM$3,0,0,'Données projet'!$E$10+1,1))-AVERAGE(OFFSET($H$3,0,0,'Données projet'!$E$10+1,1))</f>
        <v>480.2304577348516</v>
      </c>
      <c r="AO117" s="59">
        <f t="shared" si="90"/>
        <v>488.3750281502389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79.538103923628839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79.538103923628839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266.99999999999983</v>
      </c>
      <c r="BE117" s="13">
        <f>BD117*VLOOKUP('Données projet'!$B$11,Paramètres!$A$1:$I$89,3,0)*VLOOKUP('Données projet'!$B$11,Paramètres!$A$1:$I$89,5,0)</f>
        <v>258.24239999999986</v>
      </c>
      <c r="BF117" s="13">
        <f t="shared" si="91"/>
        <v>62.347580891234152</v>
      </c>
      <c r="BG117" s="20">
        <f t="shared" si="61"/>
        <v>558.3608833855659</v>
      </c>
      <c r="BH117" s="59">
        <f t="shared" si="62"/>
        <v>839.22629842027141</v>
      </c>
      <c r="BI117" s="59">
        <f ca="1">AVERAGE(OFFSET($BH$3,0,0,'Données projet'!$E$11+1,1))-AVERAGE(OFFSET($H$3,0,0,'Données projet'!$E$11+1,1))</f>
        <v>379.62749807313804</v>
      </c>
      <c r="BJ117" s="59">
        <f t="shared" si="92"/>
        <v>365.4172319777357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21.824401835963975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21.824401835963975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367.99999999999972</v>
      </c>
      <c r="BZ117" s="13">
        <f>BY117*VLOOKUP('Données projet'!$B$12,Paramètres!$A$1:$I$89,3,0)*VLOOKUP('Données projet'!$B$12,Paramètres!$A$1:$I$89,5,0)</f>
        <v>292.78079999999977</v>
      </c>
      <c r="CA117" s="13">
        <f t="shared" si="93"/>
        <v>69.660903052386217</v>
      </c>
      <c r="CB117" s="20">
        <f t="shared" si="64"/>
        <v>631.25263281623893</v>
      </c>
      <c r="CC117" s="59">
        <f t="shared" si="65"/>
        <v>912.11804785094432</v>
      </c>
      <c r="CD117" s="59">
        <f ca="1">AVERAGE(OFFSET($CC$3,0,0,'Données projet'!$E$12+1,1))-AVERAGE(OFFSET($H$3,0,0,'Données projet'!$E$12+1,1))</f>
        <v>429.30603040255431</v>
      </c>
      <c r="CE117" s="59">
        <f t="shared" si="94"/>
        <v>412.18613903804726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31.432721062395096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31.432721062395096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4.8</v>
      </c>
      <c r="CT117" s="12">
        <f>IF('Données projet'!$A$140&gt;35,CT116+CS117-DB116,IF(A117&lt;'Données projet'!$A$140,$CQ$205^A117,IF(A117='Données projet'!$A$140,'Données projet'!$B$140,CT116+CS117-DB116)))</f>
        <v>326.19999999999993</v>
      </c>
      <c r="CU117" s="17">
        <f>CT117*VLOOKUP('Données projet'!$B$13,Paramètres!$A$1:$I$89,3,0)*VLOOKUP('Données projet'!$B$13,Paramètres!$A$1:$I$89,5,0)</f>
        <v>295.14575999999994</v>
      </c>
      <c r="CV117" s="13">
        <f t="shared" si="95"/>
        <v>70.157864167878188</v>
      </c>
      <c r="CW117" s="20">
        <f t="shared" si="67"/>
        <v>636.237145425721</v>
      </c>
      <c r="CX117" s="59">
        <f t="shared" si="68"/>
        <v>917.1025604604265</v>
      </c>
      <c r="CY117" s="59">
        <f ca="1">AVERAGE(OFFSET($CX$3,0,0,'Données projet'!$E$13+1,1))-AVERAGE(OFFSET($H$3,0,0,'Données projet'!$E$13+1,1))</f>
        <v>472.96224519385396</v>
      </c>
      <c r="CZ117" s="59">
        <f t="shared" si="96"/>
        <v>297.32483725004136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91.570582438094448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91.570582438094448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349.00000000000017</v>
      </c>
      <c r="DP117" s="17">
        <f>DO117*VLOOKUP('Données projet'!$B$14,Paramètres!$A$1:$I$89,3,0)*VLOOKUP('Données projet'!$B$14,Paramètres!$A$1:$I$89,5,0)</f>
        <v>272.22000000000014</v>
      </c>
      <c r="DQ117" s="13">
        <f t="shared" si="97"/>
        <v>65.320184547527205</v>
      </c>
      <c r="DR117" s="20">
        <f t="shared" si="70"/>
        <v>587.88248808694345</v>
      </c>
      <c r="DS117" s="59">
        <f t="shared" si="71"/>
        <v>868.74790312164896</v>
      </c>
      <c r="DT117" s="59">
        <f ca="1">AVERAGE(OFFSET($DS$3,0,0,'Données projet'!$E$14+1,1))-AVERAGE(OFFSET($H$3,0,0,'Données projet'!$E$14+1,1))</f>
        <v>381.55743422692029</v>
      </c>
      <c r="DU117" s="59">
        <f t="shared" si="98"/>
        <v>360.34132229290537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36.260742671097987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36.260742671097987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7</v>
      </c>
      <c r="EJ117" s="12">
        <f>IF('Données projet'!$A$192&gt;35,EJ116+EI117-ER116,IF(A117&lt;'Données projet'!$A$192,$EG$205^A117,IF(A117='Données projet'!$A$192,'Données projet'!$B$192,EJ116+EI117-ER116)))</f>
        <v>493.99999999999994</v>
      </c>
      <c r="EK117" s="17">
        <f>EJ117*VLOOKUP('Données projet'!$B$15,Paramètres!$A$1:$I$89,3,0)*VLOOKUP('Données projet'!$B$15,Paramètres!$A$1:$I$89,5,0)</f>
        <v>423.85199999999998</v>
      </c>
      <c r="EL117" s="13">
        <f t="shared" si="99"/>
        <v>96.595871362472579</v>
      </c>
      <c r="EM117" s="20">
        <f t="shared" si="73"/>
        <v>906.44670928963967</v>
      </c>
      <c r="EN117" s="59">
        <f t="shared" si="74"/>
        <v>1187.3121243243452</v>
      </c>
      <c r="EO117" s="59">
        <f ca="1">AVERAGE(OFFSET($EN$3,0,0,'Données projet'!$E$15+1,1))-AVERAGE(OFFSET($H$3,0,0,'Données projet'!$E$15+1,1))</f>
        <v>569.97793593332699</v>
      </c>
      <c r="EP117" s="59">
        <f t="shared" si="100"/>
        <v>331.25104323342907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124.31103921276265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124.31103921276265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5.8</v>
      </c>
      <c r="FE117" s="12">
        <f>IF('Données projet'!$A$218&gt;35,FE116+FD117-FM116,IF(A117&lt;'Données projet'!$A$218,$FB$205^A117,IF(A117='Données projet'!$A$218,'Données projet'!$B$218,FE116+FD117-FM116)))</f>
        <v>419.19999999999993</v>
      </c>
      <c r="FF117" s="17">
        <f>FE117*VLOOKUP('Données projet'!$B$16,Paramètres!$A$1:$I$89,3,0)*VLOOKUP('Données projet'!$B$16,Paramètres!$A$1:$I$89,5,0)</f>
        <v>340.05503999999996</v>
      </c>
      <c r="FG117" s="13">
        <f t="shared" si="101"/>
        <v>79.511317927141036</v>
      </c>
      <c r="FH117" s="20">
        <f t="shared" si="76"/>
        <v>730.74474005643731</v>
      </c>
      <c r="FI117" s="59">
        <f t="shared" si="77"/>
        <v>1011.6101550911428</v>
      </c>
      <c r="FJ117" s="59">
        <f ca="1">AVERAGE(OFFSET($FI$3,0,0,'Données projet'!$E$16+1,1))-AVERAGE(OFFSET($H$3,0,0,'Données projet'!$E$16+1,1))</f>
        <v>458.72067631594132</v>
      </c>
      <c r="FK117" s="59">
        <f t="shared" si="102"/>
        <v>264.165337354597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77.693746052408102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77.693746052408102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6">
        <f t="shared" si="56"/>
        <v>183.33333333333334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>
        <f>VLOOKUP(A118,'Données projet'!$A$35:$I$55,2,0)</f>
        <v>331</v>
      </c>
      <c r="L118" s="12">
        <f>VLOOKUP(A118,'Données projet'!$A$35:$I$55,9,0)</f>
        <v>4.8</v>
      </c>
      <c r="M118" s="12">
        <f t="array" ref="M118">INDEX(L:L,MIN(IF(ISNUMBER(L118:L314),ROW(L118:L314),"")))</f>
        <v>4.8</v>
      </c>
      <c r="N118" s="13">
        <f>IF('Données projet'!$A$36&gt;35,N117+M118-V117,IF(A118&lt;'Données projet'!$A$36,$K$205^A118,IF(A118='Données projet'!$A$36,'Données projet'!$B$36,N117+M118-V117)))</f>
        <v>330.99999999999994</v>
      </c>
      <c r="O118" s="13">
        <f>N118*VLOOKUP('Données projet'!$B$9,Paramètres!$A$1:$I$89,3,0)*VLOOKUP('Données projet'!$B$9,Paramètres!$A$1:$I$89,5,0)</f>
        <v>335.63399999999996</v>
      </c>
      <c r="P118" s="13">
        <f t="shared" si="87"/>
        <v>78.597225787708638</v>
      </c>
      <c r="Q118" s="20">
        <f t="shared" si="107"/>
        <v>721.45271824692588</v>
      </c>
      <c r="R118" s="59">
        <f t="shared" si="55"/>
        <v>1002.5344237900231</v>
      </c>
      <c r="S118" s="59">
        <f ca="1">AVERAGE(OFFSET($R$3,0,0,'Données projet'!$E$9+1,1))-AVERAGE(OFFSET($H$3,0,0,'Données projet'!$E$9+1,1))</f>
        <v>520.95202773768222</v>
      </c>
      <c r="T118" s="59">
        <f t="shared" si="88"/>
        <v>325.72635759450861</v>
      </c>
      <c r="U118" s="15">
        <f>IF(ISNA(VLOOKUP(A118,'Données projet'!$A$35:$I$55,3,0)),0,VLOOKUP(A118,'Données projet'!$A$35:$I$55,3,0))</f>
        <v>20</v>
      </c>
      <c r="V118" s="15">
        <f>IF(ISNA(VLOOKUP(A118,'Données projet'!$A$35:$I$55,4,0)),0,VLOOKUP(A118,'Données projet'!$A$35:$I$55,4,0))</f>
        <v>24</v>
      </c>
      <c r="W118" s="16">
        <f>IF(ISNA(VLOOKUP(A118,'Données projet'!$A$35:$I$55,5,0)),0%,VLOOKUP(A118,'Données projet'!$A$35:$I$55,5,0)*VLOOKUP('Données projet'!$B$9,Paramètres!$A$1:$I$89,7,0))</f>
        <v>0.43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112.17801829767259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112.17801829767259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245.99999999999994</v>
      </c>
      <c r="AJ118" s="13">
        <f>AI118*VLOOKUP('Données projet'!$B$10,Paramètres!$A$1:$I$89,3,0)*VLOOKUP('Données projet'!$B$10,Paramètres!$A$1:$I$89,5,0)</f>
        <v>234.09359999999998</v>
      </c>
      <c r="AK118" s="13">
        <f t="shared" si="89"/>
        <v>57.166902703920208</v>
      </c>
      <c r="AL118" s="20">
        <f t="shared" si="58"/>
        <v>507.27870887599425</v>
      </c>
      <c r="AM118" s="59">
        <f t="shared" si="59"/>
        <v>788.36041441909151</v>
      </c>
      <c r="AN118" s="59">
        <f ca="1">AVERAGE(OFFSET($AM$3,0,0,'Données projet'!$E$10+1,1))-AVERAGE(OFFSET($H$3,0,0,'Données projet'!$E$10+1,1))</f>
        <v>480.2304577348516</v>
      </c>
      <c r="AO118" s="59">
        <f t="shared" si="90"/>
        <v>488.3750281502389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77.978410219139562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77.978410219139562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266.99999999999983</v>
      </c>
      <c r="BE118" s="13">
        <f>BD118*VLOOKUP('Données projet'!$B$11,Paramètres!$A$1:$I$89,3,0)*VLOOKUP('Données projet'!$B$11,Paramètres!$A$1:$I$89,5,0)</f>
        <v>258.24239999999986</v>
      </c>
      <c r="BF118" s="13">
        <f t="shared" si="91"/>
        <v>62.347580891234152</v>
      </c>
      <c r="BG118" s="20">
        <f t="shared" si="61"/>
        <v>558.3608833855659</v>
      </c>
      <c r="BH118" s="59">
        <f t="shared" si="62"/>
        <v>839.4425889286631</v>
      </c>
      <c r="BI118" s="59">
        <f ca="1">AVERAGE(OFFSET($BH$3,0,0,'Données projet'!$E$11+1,1))-AVERAGE(OFFSET($H$3,0,0,'Données projet'!$E$11+1,1))</f>
        <v>379.62749807313804</v>
      </c>
      <c r="BJ118" s="59">
        <f t="shared" si="92"/>
        <v>365.4172319777357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21.396438627531435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21.396438627531435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367.99999999999972</v>
      </c>
      <c r="BZ118" s="13">
        <f>BY118*VLOOKUP('Données projet'!$B$12,Paramètres!$A$1:$I$89,3,0)*VLOOKUP('Données projet'!$B$12,Paramètres!$A$1:$I$89,5,0)</f>
        <v>292.78079999999977</v>
      </c>
      <c r="CA118" s="13">
        <f t="shared" si="93"/>
        <v>69.660903052386217</v>
      </c>
      <c r="CB118" s="20">
        <f t="shared" si="64"/>
        <v>631.25263281623893</v>
      </c>
      <c r="CC118" s="59">
        <f t="shared" si="65"/>
        <v>912.33433835933624</v>
      </c>
      <c r="CD118" s="59">
        <f ca="1">AVERAGE(OFFSET($CC$3,0,0,'Données projet'!$E$12+1,1))-AVERAGE(OFFSET($H$3,0,0,'Données projet'!$E$12+1,1))</f>
        <v>429.30603040255431</v>
      </c>
      <c r="CE118" s="59">
        <f t="shared" si="94"/>
        <v>412.18613903804726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30.816344574428292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30.816344574428292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331</v>
      </c>
      <c r="CR118" s="12">
        <f>VLOOKUP(A118,'Données projet'!$A$139:$I$159,9,0)</f>
        <v>4.8</v>
      </c>
      <c r="CS118" s="12">
        <f t="array" ref="CS118">INDEX(CR:CR,MIN(IF(ISNUMBER(CR118:CR314),ROW(CR118:CR314),"")))</f>
        <v>4.8</v>
      </c>
      <c r="CT118" s="12">
        <f>IF('Données projet'!$A$140&gt;35,CT117+CS118-DB117,IF(A118&lt;'Données projet'!$A$140,$CQ$205^A118,IF(A118='Données projet'!$A$140,'Données projet'!$B$140,CT117+CS118-DB117)))</f>
        <v>330.99999999999994</v>
      </c>
      <c r="CU118" s="17">
        <f>CT118*VLOOKUP('Données projet'!$B$13,Paramètres!$A$1:$I$89,3,0)*VLOOKUP('Données projet'!$B$13,Paramètres!$A$1:$I$89,5,0)</f>
        <v>299.48879999999997</v>
      </c>
      <c r="CV118" s="13">
        <f t="shared" si="95"/>
        <v>71.069285685467293</v>
      </c>
      <c r="CW118" s="20">
        <f t="shared" si="67"/>
        <v>645.38866590218879</v>
      </c>
      <c r="CX118" s="59">
        <f t="shared" si="68"/>
        <v>926.47037144528599</v>
      </c>
      <c r="CY118" s="59">
        <f ca="1">AVERAGE(OFFSET($CX$3,0,0,'Données projet'!$E$13+1,1))-AVERAGE(OFFSET($H$3,0,0,'Données projet'!$E$13+1,1))</f>
        <v>472.96224519385396</v>
      </c>
      <c r="CZ118" s="59">
        <f t="shared" si="96"/>
        <v>297.32483725004136</v>
      </c>
      <c r="DA118" s="15">
        <f>IF(ISNA(VLOOKUP(A118,'Données projet'!$A$139:$I$159,3,0)),0,VLOOKUP(A118,'Données projet'!$A$139:$I$159,3,0))</f>
        <v>20</v>
      </c>
      <c r="DB118" s="15">
        <f>IF(ISNA(VLOOKUP(A118,'Données projet'!$A$139:$I$159,4,0)),0,VLOOKUP(A118,'Données projet'!$A$139:$I$159,4,0))</f>
        <v>24</v>
      </c>
      <c r="DC118" s="16">
        <f>IF(ISNA(VLOOKUP(A118,'Données projet'!$A$139:$I$159,5,0)),0%,VLOOKUP(A118,'Données projet'!$A$139:$I$159,5,0)*VLOOKUP('Données projet'!$B$13,Paramètres!$A$1:$I$89,7,0))</f>
        <v>0.43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100.09730863484631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100.09730863484631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349.00000000000017</v>
      </c>
      <c r="DP118" s="17">
        <f>DO118*VLOOKUP('Données projet'!$B$14,Paramètres!$A$1:$I$89,3,0)*VLOOKUP('Données projet'!$B$14,Paramètres!$A$1:$I$89,5,0)</f>
        <v>272.22000000000014</v>
      </c>
      <c r="DQ118" s="13">
        <f t="shared" si="97"/>
        <v>65.320184547527205</v>
      </c>
      <c r="DR118" s="20">
        <f t="shared" si="70"/>
        <v>587.88248808694345</v>
      </c>
      <c r="DS118" s="59">
        <f t="shared" si="71"/>
        <v>868.96419363004065</v>
      </c>
      <c r="DT118" s="59">
        <f ca="1">AVERAGE(OFFSET($DS$3,0,0,'Données projet'!$E$14+1,1))-AVERAGE(OFFSET($H$3,0,0,'Données projet'!$E$14+1,1))</f>
        <v>381.55743422692029</v>
      </c>
      <c r="DU118" s="59">
        <f t="shared" si="98"/>
        <v>360.34132229290537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35.549691624186927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35.549691624186927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>
        <f>VLOOKUP(A118,'Données projet'!$A$191:$I$211,2,0)</f>
        <v>501</v>
      </c>
      <c r="EH118" s="12">
        <f>VLOOKUP(A118,'Données projet'!$A$191:$I$211,9,0)</f>
        <v>7</v>
      </c>
      <c r="EI118" s="12">
        <f t="array" ref="EI118">INDEX(EH:EH,MIN(IF(ISNUMBER(EH118:EH314),ROW(EH118:EH314),"")))</f>
        <v>7</v>
      </c>
      <c r="EJ118" s="12">
        <f>IF('Données projet'!$A$192&gt;35,EJ117+EI118-ER117,IF(A118&lt;'Données projet'!$A$192,$EG$205^A118,IF(A118='Données projet'!$A$192,'Données projet'!$B$192,EJ117+EI118-ER117)))</f>
        <v>500.99999999999994</v>
      </c>
      <c r="EK118" s="17">
        <f>EJ118*VLOOKUP('Données projet'!$B$15,Paramètres!$A$1:$I$89,3,0)*VLOOKUP('Données projet'!$B$15,Paramètres!$A$1:$I$89,5,0)</f>
        <v>429.858</v>
      </c>
      <c r="EL118" s="13">
        <f t="shared" si="99"/>
        <v>97.804322041485804</v>
      </c>
      <c r="EM118" s="20">
        <f t="shared" si="73"/>
        <v>919.01187755558783</v>
      </c>
      <c r="EN118" s="59">
        <f t="shared" si="74"/>
        <v>1200.093583098685</v>
      </c>
      <c r="EO118" s="59">
        <f ca="1">AVERAGE(OFFSET($EN$3,0,0,'Données projet'!$E$15+1,1))-AVERAGE(OFFSET($H$3,0,0,'Données projet'!$E$15+1,1))</f>
        <v>569.97793593332699</v>
      </c>
      <c r="EP118" s="59">
        <f t="shared" si="100"/>
        <v>331.25104323342907</v>
      </c>
      <c r="EQ118" s="15">
        <f>IF(ISNA(VLOOKUP(A118,'Données projet'!$A$191:$I$211,3,0)),0,VLOOKUP(A118,'Données projet'!$A$191:$I$211,3,0))</f>
        <v>19</v>
      </c>
      <c r="ER118" s="15">
        <f>IF(ISNA(VLOOKUP(A118,'Données projet'!$A$191:$I$211,4,0)),0,VLOOKUP(A118,'Données projet'!$A$191:$I$211,4,0))</f>
        <v>26</v>
      </c>
      <c r="ES118" s="16">
        <f>IF(ISNA(VLOOKUP(A118,'Données projet'!$A$191:$I$211,5,0)),0%,VLOOKUP(A118,'Données projet'!$A$191:$I$211,5,0)*VLOOKUP('Données projet'!$B$15,Paramètres!$A$1:$I$89,7,0))</f>
        <v>0.53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134.94361716615663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134.94361716615663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>
        <f>VLOOKUP(A118,'Données projet'!$A$217:$I$237,2,0)</f>
        <v>425</v>
      </c>
      <c r="FC118" s="12">
        <f>VLOOKUP(A118,'Données projet'!$A$217:$I$237,9,0)</f>
        <v>5.8</v>
      </c>
      <c r="FD118" s="12">
        <f t="array" ref="FD118">INDEX(FC:FC,MIN(IF(ISNUMBER(FC118:FC314),ROW(FC118:FC314),"")))</f>
        <v>5.8</v>
      </c>
      <c r="FE118" s="12">
        <f>IF('Données projet'!$A$218&gt;35,FE117+FD118-FM117,IF(A118&lt;'Données projet'!$A$218,$FB$205^A118,IF(A118='Données projet'!$A$218,'Données projet'!$B$218,FE117+FD118-FM117)))</f>
        <v>424.99999999999994</v>
      </c>
      <c r="FF118" s="17">
        <f>FE118*VLOOKUP('Données projet'!$B$16,Paramètres!$A$1:$I$89,3,0)*VLOOKUP('Données projet'!$B$16,Paramètres!$A$1:$I$89,5,0)</f>
        <v>344.76</v>
      </c>
      <c r="FG118" s="13">
        <f t="shared" si="101"/>
        <v>80.482595391170619</v>
      </c>
      <c r="FH118" s="20">
        <f t="shared" si="76"/>
        <v>740.63085363962216</v>
      </c>
      <c r="FI118" s="59">
        <f t="shared" si="77"/>
        <v>1021.7125591827194</v>
      </c>
      <c r="FJ118" s="59">
        <f ca="1">AVERAGE(OFFSET($FI$3,0,0,'Données projet'!$E$16+1,1))-AVERAGE(OFFSET($H$3,0,0,'Données projet'!$E$16+1,1))</f>
        <v>458.72067631594132</v>
      </c>
      <c r="FK118" s="59">
        <f t="shared" si="102"/>
        <v>264.165337354597</v>
      </c>
      <c r="FL118" s="15">
        <f>IF(ISNA(VLOOKUP(A118,'Données projet'!$A$217:$I$237,3,0)),0,VLOOKUP(A118,'Données projet'!$A$217:$I$237,3,0))</f>
        <v>19</v>
      </c>
      <c r="FM118" s="15">
        <f>IF(ISNA(VLOOKUP(A118,'Données projet'!$A$217:$I$237,4,0)),0,VLOOKUP(A118,'Données projet'!$A$217:$I$237,4,0))</f>
        <v>21</v>
      </c>
      <c r="FN118" s="16">
        <f>IF(ISNA(VLOOKUP(A118,'Données projet'!$A$217:$I$237,5,0)),0%,VLOOKUP(A118,'Données projet'!$A$217:$I$237,5,0)*VLOOKUP('Données projet'!$B$16,Paramètres!$A$1:$I$89,7,0))</f>
        <v>0.43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84.267939954876724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84.267939954876724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6">
        <f t="shared" si="56"/>
        <v>183.33333333333334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306.99999999999994</v>
      </c>
      <c r="O119" s="13">
        <f>N119*VLOOKUP('Données projet'!$B$9,Paramètres!$A$1:$I$89,3,0)*VLOOKUP('Données projet'!$B$9,Paramètres!$A$1:$I$89,5,0)</f>
        <v>311.298</v>
      </c>
      <c r="P119" s="13">
        <f t="shared" si="87"/>
        <v>73.539838278528748</v>
      </c>
      <c r="Q119" s="20">
        <f t="shared" si="107"/>
        <v>670.25923500177089</v>
      </c>
      <c r="R119" s="59">
        <f t="shared" si="55"/>
        <v>951.55347889649238</v>
      </c>
      <c r="S119" s="59">
        <f ca="1">AVERAGE(OFFSET($R$3,0,0,'Données projet'!$E$9+1,1))-AVERAGE(OFFSET($H$3,0,0,'Données projet'!$E$9+1,1))</f>
        <v>520.95202773768222</v>
      </c>
      <c r="T119" s="59">
        <f t="shared" si="88"/>
        <v>325.72635759450861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109.9782757806903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109.9782757806903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245.99999999999994</v>
      </c>
      <c r="AJ119" s="13">
        <f>AI119*VLOOKUP('Données projet'!$B$10,Paramètres!$A$1:$I$89,3,0)*VLOOKUP('Données projet'!$B$10,Paramètres!$A$1:$I$89,5,0)</f>
        <v>234.09359999999998</v>
      </c>
      <c r="AK119" s="13">
        <f t="shared" si="89"/>
        <v>57.166902703920208</v>
      </c>
      <c r="AL119" s="20">
        <f t="shared" si="58"/>
        <v>507.27870887599425</v>
      </c>
      <c r="AM119" s="59">
        <f t="shared" si="59"/>
        <v>788.5729527707158</v>
      </c>
      <c r="AN119" s="59">
        <f ca="1">AVERAGE(OFFSET($AM$3,0,0,'Données projet'!$E$10+1,1))-AVERAGE(OFFSET($H$3,0,0,'Données projet'!$E$10+1,1))</f>
        <v>480.2304577348516</v>
      </c>
      <c r="AO119" s="59">
        <f t="shared" si="90"/>
        <v>488.3750281502389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76.449301156876103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76.449301156876103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266.99999999999983</v>
      </c>
      <c r="BE119" s="13">
        <f>BD119*VLOOKUP('Données projet'!$B$11,Paramètres!$A$1:$I$89,3,0)*VLOOKUP('Données projet'!$B$11,Paramètres!$A$1:$I$89,5,0)</f>
        <v>258.24239999999986</v>
      </c>
      <c r="BF119" s="13">
        <f t="shared" si="91"/>
        <v>62.347580891234152</v>
      </c>
      <c r="BG119" s="20">
        <f t="shared" si="61"/>
        <v>558.3608833855659</v>
      </c>
      <c r="BH119" s="59">
        <f t="shared" si="62"/>
        <v>839.65512728028739</v>
      </c>
      <c r="BI119" s="59">
        <f ca="1">AVERAGE(OFFSET($BH$3,0,0,'Données projet'!$E$11+1,1))-AVERAGE(OFFSET($H$3,0,0,'Données projet'!$E$11+1,1))</f>
        <v>379.62749807313804</v>
      </c>
      <c r="BJ119" s="59">
        <f t="shared" si="92"/>
        <v>365.4172319777357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20.976867516584473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20.976867516584473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367.99999999999972</v>
      </c>
      <c r="BZ119" s="13">
        <f>BY119*VLOOKUP('Données projet'!$B$12,Paramètres!$A$1:$I$89,3,0)*VLOOKUP('Données projet'!$B$12,Paramètres!$A$1:$I$89,5,0)</f>
        <v>292.78079999999977</v>
      </c>
      <c r="CA119" s="13">
        <f t="shared" si="93"/>
        <v>69.660903052386217</v>
      </c>
      <c r="CB119" s="20">
        <f t="shared" si="64"/>
        <v>631.25263281623893</v>
      </c>
      <c r="CC119" s="59">
        <f t="shared" si="65"/>
        <v>912.54687671096042</v>
      </c>
      <c r="CD119" s="59">
        <f ca="1">AVERAGE(OFFSET($CC$3,0,0,'Données projet'!$E$12+1,1))-AVERAGE(OFFSET($H$3,0,0,'Données projet'!$E$12+1,1))</f>
        <v>429.30603040255431</v>
      </c>
      <c r="CE119" s="59">
        <f t="shared" si="94"/>
        <v>412.18613903804726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30.212054853437984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30.212054853437984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306.99999999999994</v>
      </c>
      <c r="CU119" s="17">
        <f>CT119*VLOOKUP('Données projet'!$B$13,Paramètres!$A$1:$I$89,3,0)*VLOOKUP('Données projet'!$B$13,Paramètres!$A$1:$I$89,5,0)</f>
        <v>277.77359999999993</v>
      </c>
      <c r="CV119" s="13">
        <f t="shared" si="95"/>
        <v>66.496288176842356</v>
      </c>
      <c r="CW119" s="20">
        <f t="shared" si="67"/>
        <v>599.60338857466706</v>
      </c>
      <c r="CX119" s="59">
        <f t="shared" si="68"/>
        <v>880.89763246938855</v>
      </c>
      <c r="CY119" s="59">
        <f ca="1">AVERAGE(OFFSET($CX$3,0,0,'Données projet'!$E$13+1,1))-AVERAGE(OFFSET($H$3,0,0,'Données projet'!$E$13+1,1))</f>
        <v>472.96224519385396</v>
      </c>
      <c r="CZ119" s="59">
        <f t="shared" si="96"/>
        <v>297.32483725004136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98.134461465846726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98.134461465846726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349.00000000000017</v>
      </c>
      <c r="DP119" s="17">
        <f>DO119*VLOOKUP('Données projet'!$B$14,Paramètres!$A$1:$I$89,3,0)*VLOOKUP('Données projet'!$B$14,Paramètres!$A$1:$I$89,5,0)</f>
        <v>272.22000000000014</v>
      </c>
      <c r="DQ119" s="13">
        <f t="shared" si="97"/>
        <v>65.320184547527205</v>
      </c>
      <c r="DR119" s="20">
        <f t="shared" si="70"/>
        <v>587.88248808694345</v>
      </c>
      <c r="DS119" s="59">
        <f t="shared" si="71"/>
        <v>869.17673198166494</v>
      </c>
      <c r="DT119" s="59">
        <f ca="1">AVERAGE(OFFSET($DS$3,0,0,'Données projet'!$E$14+1,1))-AVERAGE(OFFSET($H$3,0,0,'Données projet'!$E$14+1,1))</f>
        <v>381.55743422692029</v>
      </c>
      <c r="DU119" s="59">
        <f t="shared" si="98"/>
        <v>360.34132229290537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34.852583854607474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34.852583854607474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474.99999999999994</v>
      </c>
      <c r="EK119" s="17">
        <f>EJ119*VLOOKUP('Données projet'!$B$15,Paramètres!$A$1:$I$89,3,0)*VLOOKUP('Données projet'!$B$15,Paramètres!$A$1:$I$89,5,0)</f>
        <v>407.55</v>
      </c>
      <c r="EL119" s="13">
        <f t="shared" si="99"/>
        <v>93.305642095357683</v>
      </c>
      <c r="EM119" s="20">
        <f t="shared" si="73"/>
        <v>872.32357664941446</v>
      </c>
      <c r="EN119" s="59">
        <f t="shared" si="74"/>
        <v>1153.6178205441361</v>
      </c>
      <c r="EO119" s="59">
        <f ca="1">AVERAGE(OFFSET($EN$3,0,0,'Données projet'!$E$15+1,1))-AVERAGE(OFFSET($H$3,0,0,'Données projet'!$E$15+1,1))</f>
        <v>569.97793593332699</v>
      </c>
      <c r="EP119" s="59">
        <f t="shared" si="100"/>
        <v>331.25104323342907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132.29745514100759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132.29745514100759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403.99999999999994</v>
      </c>
      <c r="FF119" s="17">
        <f>FE119*VLOOKUP('Données projet'!$B$16,Paramètres!$A$1:$I$89,3,0)*VLOOKUP('Données projet'!$B$16,Paramètres!$A$1:$I$89,5,0)</f>
        <v>327.72479999999996</v>
      </c>
      <c r="FG119" s="13">
        <f t="shared" si="101"/>
        <v>76.958410398004986</v>
      </c>
      <c r="FH119" s="20">
        <f t="shared" si="76"/>
        <v>704.82325810985856</v>
      </c>
      <c r="FI119" s="59">
        <f t="shared" si="77"/>
        <v>986.11750200458005</v>
      </c>
      <c r="FJ119" s="59">
        <f ca="1">AVERAGE(OFFSET($FI$3,0,0,'Données projet'!$E$16+1,1))-AVERAGE(OFFSET($H$3,0,0,'Données projet'!$E$16+1,1))</f>
        <v>458.72067631594132</v>
      </c>
      <c r="FK119" s="59">
        <f t="shared" si="102"/>
        <v>264.165337354597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82.6154970507298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82.6154970507298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6">
        <f t="shared" si="56"/>
        <v>183.33333333333334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306.99999999999994</v>
      </c>
      <c r="O120" s="13">
        <f>N120*VLOOKUP('Données projet'!$B$9,Paramètres!$A$1:$I$89,3,0)*VLOOKUP('Données projet'!$B$9,Paramètres!$A$1:$I$89,5,0)</f>
        <v>311.298</v>
      </c>
      <c r="P120" s="13">
        <f t="shared" si="87"/>
        <v>73.539838278528748</v>
      </c>
      <c r="Q120" s="20">
        <f t="shared" si="107"/>
        <v>670.25923500177089</v>
      </c>
      <c r="R120" s="59">
        <f t="shared" si="55"/>
        <v>951.76233018288053</v>
      </c>
      <c r="S120" s="59">
        <f ca="1">AVERAGE(OFFSET($R$3,0,0,'Données projet'!$E$9+1,1))-AVERAGE(OFFSET($H$3,0,0,'Données projet'!$E$9+1,1))</f>
        <v>520.95202773768222</v>
      </c>
      <c r="T120" s="59">
        <f t="shared" si="88"/>
        <v>325.72635759450861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107.82166887275558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107.82166887275558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245.99999999999994</v>
      </c>
      <c r="AJ120" s="13">
        <f>AI120*VLOOKUP('Données projet'!$B$10,Paramètres!$A$1:$I$89,3,0)*VLOOKUP('Données projet'!$B$10,Paramètres!$A$1:$I$89,5,0)</f>
        <v>234.09359999999998</v>
      </c>
      <c r="AK120" s="13">
        <f t="shared" si="89"/>
        <v>57.166902703920208</v>
      </c>
      <c r="AL120" s="20">
        <f t="shared" si="58"/>
        <v>507.27870887599425</v>
      </c>
      <c r="AM120" s="59">
        <f t="shared" si="59"/>
        <v>788.78180405710395</v>
      </c>
      <c r="AN120" s="59">
        <f ca="1">AVERAGE(OFFSET($AM$3,0,0,'Données projet'!$E$10+1,1))-AVERAGE(OFFSET($H$3,0,0,'Données projet'!$E$10+1,1))</f>
        <v>480.2304577348516</v>
      </c>
      <c r="AO120" s="59">
        <f t="shared" si="90"/>
        <v>488.3750281502389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74.950176990659187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74.950176990659187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266.99999999999983</v>
      </c>
      <c r="BE120" s="13">
        <f>BD120*VLOOKUP('Données projet'!$B$11,Paramètres!$A$1:$I$89,3,0)*VLOOKUP('Données projet'!$B$11,Paramètres!$A$1:$I$89,5,0)</f>
        <v>258.24239999999986</v>
      </c>
      <c r="BF120" s="13">
        <f t="shared" si="91"/>
        <v>62.347580891234152</v>
      </c>
      <c r="BG120" s="20">
        <f t="shared" si="61"/>
        <v>558.3608833855659</v>
      </c>
      <c r="BH120" s="59">
        <f t="shared" si="62"/>
        <v>839.86397856667554</v>
      </c>
      <c r="BI120" s="59">
        <f ca="1">AVERAGE(OFFSET($BH$3,0,0,'Données projet'!$E$11+1,1))-AVERAGE(OFFSET($H$3,0,0,'Données projet'!$E$11+1,1))</f>
        <v>379.62749807313804</v>
      </c>
      <c r="BJ120" s="59">
        <f t="shared" si="92"/>
        <v>365.4172319777357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20.565523939210074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20.565523939210074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367.99999999999972</v>
      </c>
      <c r="BZ120" s="13">
        <f>BY120*VLOOKUP('Données projet'!$B$12,Paramètres!$A$1:$I$89,3,0)*VLOOKUP('Données projet'!$B$12,Paramètres!$A$1:$I$89,5,0)</f>
        <v>292.78079999999977</v>
      </c>
      <c r="CA120" s="13">
        <f t="shared" si="93"/>
        <v>69.660903052386217</v>
      </c>
      <c r="CB120" s="20">
        <f t="shared" si="64"/>
        <v>631.25263281623893</v>
      </c>
      <c r="CC120" s="59">
        <f t="shared" si="65"/>
        <v>912.75572799734857</v>
      </c>
      <c r="CD120" s="59">
        <f ca="1">AVERAGE(OFFSET($CC$3,0,0,'Données projet'!$E$12+1,1))-AVERAGE(OFFSET($H$3,0,0,'Données projet'!$E$12+1,1))</f>
        <v>429.30603040255431</v>
      </c>
      <c r="CE120" s="59">
        <f t="shared" si="94"/>
        <v>412.18613903804726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29.619614885295956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29.619614885295956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306.99999999999994</v>
      </c>
      <c r="CU120" s="17">
        <f>CT120*VLOOKUP('Données projet'!$B$13,Paramètres!$A$1:$I$89,3,0)*VLOOKUP('Données projet'!$B$13,Paramètres!$A$1:$I$89,5,0)</f>
        <v>277.77359999999993</v>
      </c>
      <c r="CV120" s="13">
        <f t="shared" si="95"/>
        <v>66.496288176842356</v>
      </c>
      <c r="CW120" s="20">
        <f t="shared" si="67"/>
        <v>599.60338857466706</v>
      </c>
      <c r="CX120" s="59">
        <f t="shared" si="68"/>
        <v>881.10648375577671</v>
      </c>
      <c r="CY120" s="59">
        <f ca="1">AVERAGE(OFFSET($CX$3,0,0,'Données projet'!$E$13+1,1))-AVERAGE(OFFSET($H$3,0,0,'Données projet'!$E$13+1,1))</f>
        <v>472.96224519385396</v>
      </c>
      <c r="CZ120" s="59">
        <f t="shared" si="96"/>
        <v>297.32483725004136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96.210104532612661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96.210104532612661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349.00000000000017</v>
      </c>
      <c r="DP120" s="17">
        <f>DO120*VLOOKUP('Données projet'!$B$14,Paramètres!$A$1:$I$89,3,0)*VLOOKUP('Données projet'!$B$14,Paramètres!$A$1:$I$89,5,0)</f>
        <v>272.22000000000014</v>
      </c>
      <c r="DQ120" s="13">
        <f t="shared" si="97"/>
        <v>65.320184547527205</v>
      </c>
      <c r="DR120" s="20">
        <f t="shared" si="70"/>
        <v>587.88248808694345</v>
      </c>
      <c r="DS120" s="59">
        <f t="shared" si="71"/>
        <v>869.3855832680531</v>
      </c>
      <c r="DT120" s="59">
        <f ca="1">AVERAGE(OFFSET($DS$3,0,0,'Données projet'!$E$14+1,1))-AVERAGE(OFFSET($H$3,0,0,'Données projet'!$E$14+1,1))</f>
        <v>381.55743422692029</v>
      </c>
      <c r="DU120" s="59">
        <f t="shared" si="98"/>
        <v>360.34132229290537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34.169145943195723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34.169145943195723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474.99999999999994</v>
      </c>
      <c r="EK120" s="17">
        <f>EJ120*VLOOKUP('Données projet'!$B$15,Paramètres!$A$1:$I$89,3,0)*VLOOKUP('Données projet'!$B$15,Paramètres!$A$1:$I$89,5,0)</f>
        <v>407.55</v>
      </c>
      <c r="EL120" s="13">
        <f t="shared" si="99"/>
        <v>93.305642095357683</v>
      </c>
      <c r="EM120" s="20">
        <f t="shared" si="73"/>
        <v>872.32357664941446</v>
      </c>
      <c r="EN120" s="59">
        <f t="shared" si="74"/>
        <v>1153.826671830524</v>
      </c>
      <c r="EO120" s="59">
        <f ca="1">AVERAGE(OFFSET($EN$3,0,0,'Données projet'!$E$15+1,1))-AVERAGE(OFFSET($H$3,0,0,'Données projet'!$E$15+1,1))</f>
        <v>569.97793593332699</v>
      </c>
      <c r="EP120" s="59">
        <f t="shared" si="100"/>
        <v>331.25104323342907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129.70318273917223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129.70318273917223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403.99999999999994</v>
      </c>
      <c r="FF120" s="17">
        <f>FE120*VLOOKUP('Données projet'!$B$16,Paramètres!$A$1:$I$89,3,0)*VLOOKUP('Données projet'!$B$16,Paramètres!$A$1:$I$89,5,0)</f>
        <v>327.72479999999996</v>
      </c>
      <c r="FG120" s="13">
        <f t="shared" si="101"/>
        <v>76.958410398004986</v>
      </c>
      <c r="FH120" s="20">
        <f t="shared" si="76"/>
        <v>704.82325810985856</v>
      </c>
      <c r="FI120" s="59">
        <f t="shared" si="77"/>
        <v>986.3263532909682</v>
      </c>
      <c r="FJ120" s="59">
        <f ca="1">AVERAGE(OFFSET($FI$3,0,0,'Données projet'!$E$16+1,1))-AVERAGE(OFFSET($H$3,0,0,'Données projet'!$E$16+1,1))</f>
        <v>458.72067631594132</v>
      </c>
      <c r="FK120" s="59">
        <f t="shared" si="102"/>
        <v>264.165337354597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80.995457544042537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80.995457544042537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6">
        <f t="shared" si="56"/>
        <v>183.33333333333334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306.99999999999994</v>
      </c>
      <c r="O121" s="13">
        <f>N121*VLOOKUP('Données projet'!$B$9,Paramètres!$A$1:$I$89,3,0)*VLOOKUP('Données projet'!$B$9,Paramètres!$A$1:$I$89,5,0)</f>
        <v>311.298</v>
      </c>
      <c r="P121" s="13">
        <f t="shared" si="87"/>
        <v>73.539838278528748</v>
      </c>
      <c r="Q121" s="20">
        <f t="shared" si="107"/>
        <v>670.25923500177089</v>
      </c>
      <c r="R121" s="59">
        <f t="shared" si="55"/>
        <v>951.96755836637135</v>
      </c>
      <c r="S121" s="59">
        <f ca="1">AVERAGE(OFFSET($R$3,0,0,'Données projet'!$E$9+1,1))-AVERAGE(OFFSET($H$3,0,0,'Données projet'!$E$9+1,1))</f>
        <v>520.95202773768222</v>
      </c>
      <c r="T121" s="59">
        <f t="shared" si="88"/>
        <v>325.72635759450861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105.70735171088513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105.70735171088513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245.99999999999994</v>
      </c>
      <c r="AJ121" s="13">
        <f>AI121*VLOOKUP('Données projet'!$B$10,Paramètres!$A$1:$I$89,3,0)*VLOOKUP('Données projet'!$B$10,Paramètres!$A$1:$I$89,5,0)</f>
        <v>234.09359999999998</v>
      </c>
      <c r="AK121" s="13">
        <f t="shared" si="89"/>
        <v>57.166902703920208</v>
      </c>
      <c r="AL121" s="20">
        <f t="shared" si="58"/>
        <v>507.27870887599425</v>
      </c>
      <c r="AM121" s="59">
        <f t="shared" si="59"/>
        <v>788.98703224059466</v>
      </c>
      <c r="AN121" s="59">
        <f ca="1">AVERAGE(OFFSET($AM$3,0,0,'Données projet'!$E$10+1,1))-AVERAGE(OFFSET($H$3,0,0,'Données projet'!$E$10+1,1))</f>
        <v>480.2304577348516</v>
      </c>
      <c r="AO121" s="59">
        <f t="shared" si="90"/>
        <v>488.3750281502389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73.480449734966328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73.480449734966328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266.99999999999983</v>
      </c>
      <c r="BE121" s="13">
        <f>BD121*VLOOKUP('Données projet'!$B$11,Paramètres!$A$1:$I$89,3,0)*VLOOKUP('Données projet'!$B$11,Paramètres!$A$1:$I$89,5,0)</f>
        <v>258.24239999999986</v>
      </c>
      <c r="BF121" s="13">
        <f t="shared" si="91"/>
        <v>62.347580891234152</v>
      </c>
      <c r="BG121" s="20">
        <f t="shared" si="61"/>
        <v>558.3608833855659</v>
      </c>
      <c r="BH121" s="59">
        <f t="shared" si="62"/>
        <v>840.06920675016636</v>
      </c>
      <c r="BI121" s="59">
        <f ca="1">AVERAGE(OFFSET($BH$3,0,0,'Données projet'!$E$11+1,1))-AVERAGE(OFFSET($H$3,0,0,'Données projet'!$E$11+1,1))</f>
        <v>379.62749807313804</v>
      </c>
      <c r="BJ121" s="59">
        <f t="shared" si="92"/>
        <v>365.4172319777357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20.162246558493177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20.162246558493177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367.99999999999972</v>
      </c>
      <c r="BZ121" s="13">
        <f>BY121*VLOOKUP('Données projet'!$B$12,Paramètres!$A$1:$I$89,3,0)*VLOOKUP('Données projet'!$B$12,Paramètres!$A$1:$I$89,5,0)</f>
        <v>292.78079999999977</v>
      </c>
      <c r="CA121" s="13">
        <f t="shared" si="93"/>
        <v>69.660903052386217</v>
      </c>
      <c r="CB121" s="20">
        <f t="shared" si="64"/>
        <v>631.25263281623893</v>
      </c>
      <c r="CC121" s="59">
        <f t="shared" si="65"/>
        <v>912.96095618083928</v>
      </c>
      <c r="CD121" s="59">
        <f ca="1">AVERAGE(OFFSET($CC$3,0,0,'Données projet'!$E$12+1,1))-AVERAGE(OFFSET($H$3,0,0,'Données projet'!$E$12+1,1))</f>
        <v>429.30603040255431</v>
      </c>
      <c r="CE121" s="59">
        <f t="shared" si="94"/>
        <v>412.18613903804726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29.038792303576496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29.038792303576496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306.99999999999994</v>
      </c>
      <c r="CU121" s="17">
        <f>CT121*VLOOKUP('Données projet'!$B$13,Paramètres!$A$1:$I$89,3,0)*VLOOKUP('Données projet'!$B$13,Paramètres!$A$1:$I$89,5,0)</f>
        <v>277.77359999999993</v>
      </c>
      <c r="CV121" s="13">
        <f t="shared" si="95"/>
        <v>66.496288176842356</v>
      </c>
      <c r="CW121" s="20">
        <f t="shared" si="67"/>
        <v>599.60338857466706</v>
      </c>
      <c r="CX121" s="59">
        <f t="shared" si="68"/>
        <v>881.31171193926752</v>
      </c>
      <c r="CY121" s="59">
        <f ca="1">AVERAGE(OFFSET($CX$3,0,0,'Données projet'!$E$13+1,1))-AVERAGE(OFFSET($H$3,0,0,'Données projet'!$E$13+1,1))</f>
        <v>472.96224519385396</v>
      </c>
      <c r="CZ121" s="59">
        <f t="shared" si="96"/>
        <v>297.32483725004136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94.323483065097491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94.323483065097491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349.00000000000017</v>
      </c>
      <c r="DP121" s="17">
        <f>DO121*VLOOKUP('Données projet'!$B$14,Paramètres!$A$1:$I$89,3,0)*VLOOKUP('Données projet'!$B$14,Paramètres!$A$1:$I$89,5,0)</f>
        <v>272.22000000000014</v>
      </c>
      <c r="DQ121" s="13">
        <f t="shared" si="97"/>
        <v>65.320184547527205</v>
      </c>
      <c r="DR121" s="20">
        <f t="shared" si="70"/>
        <v>587.88248808694345</v>
      </c>
      <c r="DS121" s="59">
        <f t="shared" si="71"/>
        <v>869.59081145154391</v>
      </c>
      <c r="DT121" s="59">
        <f ca="1">AVERAGE(OFFSET($DS$3,0,0,'Données projet'!$E$14+1,1))-AVERAGE(OFFSET($H$3,0,0,'Données projet'!$E$14+1,1))</f>
        <v>381.55743422692029</v>
      </c>
      <c r="DU121" s="59">
        <f t="shared" si="98"/>
        <v>360.34132229290537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33.499109832370792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33.499109832370792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474.99999999999994</v>
      </c>
      <c r="EK121" s="17">
        <f>EJ121*VLOOKUP('Données projet'!$B$15,Paramètres!$A$1:$I$89,3,0)*VLOOKUP('Données projet'!$B$15,Paramètres!$A$1:$I$89,5,0)</f>
        <v>407.55</v>
      </c>
      <c r="EL121" s="13">
        <f t="shared" si="99"/>
        <v>93.305642095357683</v>
      </c>
      <c r="EM121" s="20">
        <f t="shared" si="73"/>
        <v>872.32357664941446</v>
      </c>
      <c r="EN121" s="59">
        <f t="shared" si="74"/>
        <v>1154.0319000140148</v>
      </c>
      <c r="EO121" s="59">
        <f ca="1">AVERAGE(OFFSET($EN$3,0,0,'Données projet'!$E$15+1,1))-AVERAGE(OFFSET($H$3,0,0,'Données projet'!$E$15+1,1))</f>
        <v>569.97793593332699</v>
      </c>
      <c r="EP121" s="59">
        <f t="shared" si="100"/>
        <v>331.25104323342907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127.15978243678697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127.15978243678697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403.99999999999994</v>
      </c>
      <c r="FF121" s="17">
        <f>FE121*VLOOKUP('Données projet'!$B$16,Paramètres!$A$1:$I$89,3,0)*VLOOKUP('Données projet'!$B$16,Paramètres!$A$1:$I$89,5,0)</f>
        <v>327.72479999999996</v>
      </c>
      <c r="FG121" s="13">
        <f t="shared" si="101"/>
        <v>76.958410398004986</v>
      </c>
      <c r="FH121" s="20">
        <f t="shared" si="76"/>
        <v>704.82325810985856</v>
      </c>
      <c r="FI121" s="59">
        <f t="shared" si="77"/>
        <v>986.53158147445902</v>
      </c>
      <c r="FJ121" s="59">
        <f ca="1">AVERAGE(OFFSET($FI$3,0,0,'Données projet'!$E$16+1,1))-AVERAGE(OFFSET($H$3,0,0,'Données projet'!$E$16+1,1))</f>
        <v>458.72067631594132</v>
      </c>
      <c r="FK121" s="59">
        <f t="shared" si="102"/>
        <v>264.165337354597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79.407186023954893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79.407186023954893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6">
        <f t="shared" si="56"/>
        <v>183.33333333333334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306.99999999999994</v>
      </c>
      <c r="O122" s="13">
        <f>N122*VLOOKUP('Données projet'!$B$9,Paramètres!$A$1:$I$89,3,0)*VLOOKUP('Données projet'!$B$9,Paramètres!$A$1:$I$89,5,0)</f>
        <v>311.298</v>
      </c>
      <c r="P122" s="13">
        <f t="shared" si="87"/>
        <v>73.539838278528748</v>
      </c>
      <c r="Q122" s="20">
        <f t="shared" si="107"/>
        <v>670.25923500177089</v>
      </c>
      <c r="R122" s="59">
        <f t="shared" si="55"/>
        <v>952.16922629970009</v>
      </c>
      <c r="S122" s="59">
        <f ca="1">AVERAGE(OFFSET($R$3,0,0,'Données projet'!$E$9+1,1))-AVERAGE(OFFSET($H$3,0,0,'Données projet'!$E$9+1,1))</f>
        <v>520.95202773768222</v>
      </c>
      <c r="T122" s="59">
        <f t="shared" si="88"/>
        <v>325.72635759450861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103.63449501895283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103.63449501895283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245.99999999999994</v>
      </c>
      <c r="AJ122" s="13">
        <f>AI122*VLOOKUP('Données projet'!$B$10,Paramètres!$A$1:$I$89,3,0)*VLOOKUP('Données projet'!$B$10,Paramètres!$A$1:$I$89,5,0)</f>
        <v>234.09359999999998</v>
      </c>
      <c r="AK122" s="13">
        <f t="shared" si="89"/>
        <v>57.166902703920208</v>
      </c>
      <c r="AL122" s="20">
        <f t="shared" si="58"/>
        <v>507.27870887599425</v>
      </c>
      <c r="AM122" s="59">
        <f t="shared" si="59"/>
        <v>789.18870017392339</v>
      </c>
      <c r="AN122" s="59">
        <f ca="1">AVERAGE(OFFSET($AM$3,0,0,'Données projet'!$E$10+1,1))-AVERAGE(OFFSET($H$3,0,0,'Données projet'!$E$10+1,1))</f>
        <v>480.2304577348516</v>
      </c>
      <c r="AO122" s="59">
        <f t="shared" si="90"/>
        <v>488.3750281502389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72.039542934312507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72.039542934312507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266.99999999999983</v>
      </c>
      <c r="BE122" s="13">
        <f>BD122*VLOOKUP('Données projet'!$B$11,Paramètres!$A$1:$I$89,3,0)*VLOOKUP('Données projet'!$B$11,Paramètres!$A$1:$I$89,5,0)</f>
        <v>258.24239999999986</v>
      </c>
      <c r="BF122" s="13">
        <f t="shared" si="91"/>
        <v>62.347580891234152</v>
      </c>
      <c r="BG122" s="20">
        <f t="shared" si="61"/>
        <v>558.3608833855659</v>
      </c>
      <c r="BH122" s="59">
        <f t="shared" si="62"/>
        <v>840.27087468349509</v>
      </c>
      <c r="BI122" s="59">
        <f ca="1">AVERAGE(OFFSET($BH$3,0,0,'Données projet'!$E$11+1,1))-AVERAGE(OFFSET($H$3,0,0,'Données projet'!$E$11+1,1))</f>
        <v>379.62749807313804</v>
      </c>
      <c r="BJ122" s="59">
        <f t="shared" si="92"/>
        <v>365.4172319777357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19.766877201237225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19.766877201237225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367.99999999999972</v>
      </c>
      <c r="BZ122" s="13">
        <f>BY122*VLOOKUP('Données projet'!$B$12,Paramètres!$A$1:$I$89,3,0)*VLOOKUP('Données projet'!$B$12,Paramètres!$A$1:$I$89,5,0)</f>
        <v>292.78079999999977</v>
      </c>
      <c r="CA122" s="13">
        <f t="shared" si="93"/>
        <v>69.660903052386217</v>
      </c>
      <c r="CB122" s="20">
        <f t="shared" si="64"/>
        <v>631.25263281623893</v>
      </c>
      <c r="CC122" s="59">
        <f t="shared" si="65"/>
        <v>913.16262411416801</v>
      </c>
      <c r="CD122" s="59">
        <f ca="1">AVERAGE(OFFSET($CC$3,0,0,'Données projet'!$E$12+1,1))-AVERAGE(OFFSET($H$3,0,0,'Données projet'!$E$12+1,1))</f>
        <v>429.30603040255431</v>
      </c>
      <c r="CE122" s="59">
        <f t="shared" si="94"/>
        <v>412.18613903804726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28.469359298417761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28.469359298417761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306.99999999999994</v>
      </c>
      <c r="CU122" s="17">
        <f>CT122*VLOOKUP('Données projet'!$B$13,Paramètres!$A$1:$I$89,3,0)*VLOOKUP('Données projet'!$B$13,Paramètres!$A$1:$I$89,5,0)</f>
        <v>277.77359999999993</v>
      </c>
      <c r="CV122" s="13">
        <f t="shared" si="95"/>
        <v>66.496288176842356</v>
      </c>
      <c r="CW122" s="20">
        <f t="shared" si="67"/>
        <v>599.60338857466706</v>
      </c>
      <c r="CX122" s="59">
        <f t="shared" si="68"/>
        <v>881.51337987259626</v>
      </c>
      <c r="CY122" s="59">
        <f ca="1">AVERAGE(OFFSET($CX$3,0,0,'Données projet'!$E$13+1,1))-AVERAGE(OFFSET($H$3,0,0,'Données projet'!$E$13+1,1))</f>
        <v>472.96224519385396</v>
      </c>
      <c r="CZ122" s="59">
        <f t="shared" si="96"/>
        <v>297.32483725004136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92.473857093834823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92.473857093834823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349.00000000000017</v>
      </c>
      <c r="DP122" s="17">
        <f>DO122*VLOOKUP('Données projet'!$B$14,Paramètres!$A$1:$I$89,3,0)*VLOOKUP('Données projet'!$B$14,Paramètres!$A$1:$I$89,5,0)</f>
        <v>272.22000000000014</v>
      </c>
      <c r="DQ122" s="13">
        <f t="shared" si="97"/>
        <v>65.320184547527205</v>
      </c>
      <c r="DR122" s="20">
        <f t="shared" si="70"/>
        <v>587.88248808694345</v>
      </c>
      <c r="DS122" s="59">
        <f t="shared" si="71"/>
        <v>869.79247938487265</v>
      </c>
      <c r="DT122" s="59">
        <f ca="1">AVERAGE(OFFSET($DS$3,0,0,'Données projet'!$E$14+1,1))-AVERAGE(OFFSET($H$3,0,0,'Données projet'!$E$14+1,1))</f>
        <v>381.55743422692029</v>
      </c>
      <c r="DU122" s="59">
        <f t="shared" si="98"/>
        <v>360.34132229290537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32.842212720997459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32.842212720997459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474.99999999999994</v>
      </c>
      <c r="EK122" s="17">
        <f>EJ122*VLOOKUP('Données projet'!$B$15,Paramètres!$A$1:$I$89,3,0)*VLOOKUP('Données projet'!$B$15,Paramètres!$A$1:$I$89,5,0)</f>
        <v>407.55</v>
      </c>
      <c r="EL122" s="13">
        <f t="shared" si="99"/>
        <v>93.305642095357683</v>
      </c>
      <c r="EM122" s="20">
        <f t="shared" si="73"/>
        <v>872.32357664941446</v>
      </c>
      <c r="EN122" s="59">
        <f t="shared" si="74"/>
        <v>1154.2335679473435</v>
      </c>
      <c r="EO122" s="59">
        <f ca="1">AVERAGE(OFFSET($EN$3,0,0,'Données projet'!$E$15+1,1))-AVERAGE(OFFSET($H$3,0,0,'Données projet'!$E$15+1,1))</f>
        <v>569.97793593332699</v>
      </c>
      <c r="EP122" s="59">
        <f t="shared" si="100"/>
        <v>331.25104323342907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124.66625666301047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124.66625666301047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403.99999999999994</v>
      </c>
      <c r="FF122" s="17">
        <f>FE122*VLOOKUP('Données projet'!$B$16,Paramètres!$A$1:$I$89,3,0)*VLOOKUP('Données projet'!$B$16,Paramètres!$A$1:$I$89,5,0)</f>
        <v>327.72479999999996</v>
      </c>
      <c r="FG122" s="13">
        <f t="shared" si="101"/>
        <v>76.958410398004986</v>
      </c>
      <c r="FH122" s="20">
        <f t="shared" si="76"/>
        <v>704.82325810985856</v>
      </c>
      <c r="FI122" s="59">
        <f t="shared" si="77"/>
        <v>986.73324940778775</v>
      </c>
      <c r="FJ122" s="59">
        <f ca="1">AVERAGE(OFFSET($FI$3,0,0,'Données projet'!$E$16+1,1))-AVERAGE(OFFSET($H$3,0,0,'Données projet'!$E$16+1,1))</f>
        <v>458.72067631594132</v>
      </c>
      <c r="FK122" s="59">
        <f t="shared" si="102"/>
        <v>264.165337354597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77.850059539626187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77.850059539626187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6">
        <f t="shared" si="56"/>
        <v>183.33333333333334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306.99999999999994</v>
      </c>
      <c r="O123" s="13">
        <f>N123*VLOOKUP('Données projet'!$B$9,Paramètres!$A$1:$I$89,3,0)*VLOOKUP('Données projet'!$B$9,Paramètres!$A$1:$I$89,5,0)</f>
        <v>311.298</v>
      </c>
      <c r="P123" s="13">
        <f t="shared" si="87"/>
        <v>73.539838278528748</v>
      </c>
      <c r="Q123" s="20">
        <f t="shared" si="107"/>
        <v>670.25923500177089</v>
      </c>
      <c r="R123" s="59">
        <f t="shared" si="55"/>
        <v>952.36739574524745</v>
      </c>
      <c r="S123" s="59">
        <f ca="1">AVERAGE(OFFSET($R$3,0,0,'Données projet'!$E$9+1,1))-AVERAGE(OFFSET($H$3,0,0,'Données projet'!$E$9+1,1))</f>
        <v>520.95202773768222</v>
      </c>
      <c r="T123" s="59">
        <f t="shared" si="88"/>
        <v>325.72635759450861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101.60228578243158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101.60228578243158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245.99999999999994</v>
      </c>
      <c r="AJ123" s="13">
        <f>AI123*VLOOKUP('Données projet'!$B$10,Paramètres!$A$1:$I$89,3,0)*VLOOKUP('Données projet'!$B$10,Paramètres!$A$1:$I$89,5,0)</f>
        <v>234.09359999999998</v>
      </c>
      <c r="AK123" s="13">
        <f t="shared" si="89"/>
        <v>57.166902703920208</v>
      </c>
      <c r="AL123" s="20">
        <f t="shared" si="58"/>
        <v>507.27870887599425</v>
      </c>
      <c r="AM123" s="59">
        <f t="shared" si="59"/>
        <v>789.38686961947087</v>
      </c>
      <c r="AN123" s="59">
        <f ca="1">AVERAGE(OFFSET($AM$3,0,0,'Données projet'!$E$10+1,1))-AVERAGE(OFFSET($H$3,0,0,'Données projet'!$E$10+1,1))</f>
        <v>480.2304577348516</v>
      </c>
      <c r="AO123" s="59">
        <f t="shared" si="90"/>
        <v>488.3750281502389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70.626891437153134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70.626891437153134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266.99999999999983</v>
      </c>
      <c r="BE123" s="13">
        <f>BD123*VLOOKUP('Données projet'!$B$11,Paramètres!$A$1:$I$89,3,0)*VLOOKUP('Données projet'!$B$11,Paramètres!$A$1:$I$89,5,0)</f>
        <v>258.24239999999986</v>
      </c>
      <c r="BF123" s="13">
        <f t="shared" si="91"/>
        <v>62.347580891234152</v>
      </c>
      <c r="BG123" s="20">
        <f t="shared" si="61"/>
        <v>558.3608833855659</v>
      </c>
      <c r="BH123" s="59">
        <f t="shared" si="62"/>
        <v>840.46904412904246</v>
      </c>
      <c r="BI123" s="59">
        <f ca="1">AVERAGE(OFFSET($BH$3,0,0,'Données projet'!$E$11+1,1))-AVERAGE(OFFSET($H$3,0,0,'Données projet'!$E$11+1,1))</f>
        <v>379.62749807313804</v>
      </c>
      <c r="BJ123" s="59">
        <f t="shared" si="92"/>
        <v>365.4172319777357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19.379260795925564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19.379260795925564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367.99999999999972</v>
      </c>
      <c r="BZ123" s="13">
        <f>BY123*VLOOKUP('Données projet'!$B$12,Paramètres!$A$1:$I$89,3,0)*VLOOKUP('Données projet'!$B$12,Paramètres!$A$1:$I$89,5,0)</f>
        <v>292.78079999999977</v>
      </c>
      <c r="CA123" s="13">
        <f t="shared" si="93"/>
        <v>69.660903052386217</v>
      </c>
      <c r="CB123" s="20">
        <f t="shared" si="64"/>
        <v>631.25263281623893</v>
      </c>
      <c r="CC123" s="59">
        <f t="shared" si="65"/>
        <v>913.3607935597156</v>
      </c>
      <c r="CD123" s="59">
        <f ca="1">AVERAGE(OFFSET($CC$3,0,0,'Données projet'!$E$12+1,1))-AVERAGE(OFFSET($H$3,0,0,'Données projet'!$E$12+1,1))</f>
        <v>429.30603040255431</v>
      </c>
      <c r="CE123" s="59">
        <f t="shared" si="94"/>
        <v>412.18613903804726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27.91109252717035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27.91109252717035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306.99999999999994</v>
      </c>
      <c r="CU123" s="17">
        <f>CT123*VLOOKUP('Données projet'!$B$13,Paramètres!$A$1:$I$89,3,0)*VLOOKUP('Données projet'!$B$13,Paramètres!$A$1:$I$89,5,0)</f>
        <v>277.77359999999993</v>
      </c>
      <c r="CV123" s="13">
        <f t="shared" si="95"/>
        <v>66.496288176842356</v>
      </c>
      <c r="CW123" s="20">
        <f t="shared" si="67"/>
        <v>599.60338857466706</v>
      </c>
      <c r="CX123" s="59">
        <f t="shared" si="68"/>
        <v>881.71154931814362</v>
      </c>
      <c r="CY123" s="59">
        <f ca="1">AVERAGE(OFFSET($CX$3,0,0,'Données projet'!$E$13+1,1))-AVERAGE(OFFSET($H$3,0,0,'Données projet'!$E$13+1,1))</f>
        <v>472.96224519385396</v>
      </c>
      <c r="CZ123" s="59">
        <f t="shared" si="96"/>
        <v>297.32483725004136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90.660501159708161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90.660501159708161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349.00000000000017</v>
      </c>
      <c r="DP123" s="17">
        <f>DO123*VLOOKUP('Données projet'!$B$14,Paramètres!$A$1:$I$89,3,0)*VLOOKUP('Données projet'!$B$14,Paramètres!$A$1:$I$89,5,0)</f>
        <v>272.22000000000014</v>
      </c>
      <c r="DQ123" s="13">
        <f t="shared" si="97"/>
        <v>65.320184547527205</v>
      </c>
      <c r="DR123" s="20">
        <f t="shared" si="70"/>
        <v>587.88248808694345</v>
      </c>
      <c r="DS123" s="59">
        <f t="shared" si="71"/>
        <v>869.99064883042001</v>
      </c>
      <c r="DT123" s="59">
        <f ca="1">AVERAGE(OFFSET($DS$3,0,0,'Données projet'!$E$14+1,1))-AVERAGE(OFFSET($H$3,0,0,'Données projet'!$E$14+1,1))</f>
        <v>381.55743422692029</v>
      </c>
      <c r="DU123" s="59">
        <f t="shared" si="98"/>
        <v>360.34132229290537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32.198196961310487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32.198196961310487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474.99999999999994</v>
      </c>
      <c r="EK123" s="17">
        <f>EJ123*VLOOKUP('Données projet'!$B$15,Paramètres!$A$1:$I$89,3,0)*VLOOKUP('Données projet'!$B$15,Paramètres!$A$1:$I$89,5,0)</f>
        <v>407.55</v>
      </c>
      <c r="EL123" s="13">
        <f t="shared" si="99"/>
        <v>93.305642095357683</v>
      </c>
      <c r="EM123" s="20">
        <f t="shared" si="73"/>
        <v>872.32357664941446</v>
      </c>
      <c r="EN123" s="59">
        <f t="shared" si="74"/>
        <v>1154.4317373928911</v>
      </c>
      <c r="EO123" s="59">
        <f ca="1">AVERAGE(OFFSET($EN$3,0,0,'Données projet'!$E$15+1,1))-AVERAGE(OFFSET($H$3,0,0,'Données projet'!$E$15+1,1))</f>
        <v>569.97793593332699</v>
      </c>
      <c r="EP123" s="59">
        <f t="shared" si="100"/>
        <v>331.25104323342907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122.22162740875719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122.22162740875719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403.99999999999994</v>
      </c>
      <c r="FF123" s="17">
        <f>FE123*VLOOKUP('Données projet'!$B$16,Paramètres!$A$1:$I$89,3,0)*VLOOKUP('Données projet'!$B$16,Paramètres!$A$1:$I$89,5,0)</f>
        <v>327.72479999999996</v>
      </c>
      <c r="FG123" s="13">
        <f t="shared" si="101"/>
        <v>76.958410398004986</v>
      </c>
      <c r="FH123" s="20">
        <f t="shared" si="76"/>
        <v>704.82325810985856</v>
      </c>
      <c r="FI123" s="59">
        <f t="shared" si="77"/>
        <v>986.93141885333512</v>
      </c>
      <c r="FJ123" s="59">
        <f ca="1">AVERAGE(OFFSET($FI$3,0,0,'Données projet'!$E$16+1,1))-AVERAGE(OFFSET($H$3,0,0,'Données projet'!$E$16+1,1))</f>
        <v>458.72067631594132</v>
      </c>
      <c r="FK123" s="59">
        <f t="shared" si="102"/>
        <v>264.165337354597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76.323467355901798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76.323467355901798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6">
        <f t="shared" si="56"/>
        <v>183.33333333333334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306.99999999999994</v>
      </c>
      <c r="O124" s="13">
        <f>N124*VLOOKUP('Données projet'!$B$9,Paramètres!$A$1:$I$89,3,0)*VLOOKUP('Données projet'!$B$9,Paramètres!$A$1:$I$89,5,0)</f>
        <v>311.298</v>
      </c>
      <c r="P124" s="13">
        <f t="shared" si="87"/>
        <v>73.539838278528748</v>
      </c>
      <c r="Q124" s="20">
        <f t="shared" si="107"/>
        <v>670.25923500177089</v>
      </c>
      <c r="R124" s="59">
        <f t="shared" si="55"/>
        <v>952.56212739395528</v>
      </c>
      <c r="S124" s="59">
        <f ca="1">AVERAGE(OFFSET($R$3,0,0,'Données projet'!$E$9+1,1))-AVERAGE(OFFSET($H$3,0,0,'Données projet'!$E$9+1,1))</f>
        <v>520.95202773768222</v>
      </c>
      <c r="T124" s="59">
        <f t="shared" si="88"/>
        <v>325.72635759450861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99.609926929513264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99.609926929513264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245.99999999999994</v>
      </c>
      <c r="AJ124" s="13">
        <f>AI124*VLOOKUP('Données projet'!$B$10,Paramètres!$A$1:$I$89,3,0)*VLOOKUP('Données projet'!$B$10,Paramètres!$A$1:$I$89,5,0)</f>
        <v>234.09359999999998</v>
      </c>
      <c r="AK124" s="13">
        <f t="shared" si="89"/>
        <v>57.166902703920208</v>
      </c>
      <c r="AL124" s="20">
        <f t="shared" si="58"/>
        <v>507.27870887599425</v>
      </c>
      <c r="AM124" s="59">
        <f t="shared" si="59"/>
        <v>789.5816012681787</v>
      </c>
      <c r="AN124" s="59">
        <f ca="1">AVERAGE(OFFSET($AM$3,0,0,'Données projet'!$E$10+1,1))-AVERAGE(OFFSET($H$3,0,0,'Données projet'!$E$10+1,1))</f>
        <v>480.2304577348516</v>
      </c>
      <c r="AO124" s="59">
        <f t="shared" si="90"/>
        <v>488.3750281502389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69.241941174220727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69.241941174220727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266.99999999999983</v>
      </c>
      <c r="BE124" s="13">
        <f>BD124*VLOOKUP('Données projet'!$B$11,Paramètres!$A$1:$I$89,3,0)*VLOOKUP('Données projet'!$B$11,Paramètres!$A$1:$I$89,5,0)</f>
        <v>258.24239999999986</v>
      </c>
      <c r="BF124" s="13">
        <f t="shared" si="91"/>
        <v>62.347580891234152</v>
      </c>
      <c r="BG124" s="20">
        <f t="shared" si="61"/>
        <v>558.3608833855659</v>
      </c>
      <c r="BH124" s="59">
        <f t="shared" si="62"/>
        <v>840.66377577775029</v>
      </c>
      <c r="BI124" s="59">
        <f ca="1">AVERAGE(OFFSET($BH$3,0,0,'Données projet'!$E$11+1,1))-AVERAGE(OFFSET($H$3,0,0,'Données projet'!$E$11+1,1))</f>
        <v>379.62749807313804</v>
      </c>
      <c r="BJ124" s="59">
        <f t="shared" si="92"/>
        <v>365.4172319777357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18.999245311899404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18.999245311899404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367.99999999999972</v>
      </c>
      <c r="BZ124" s="13">
        <f>BY124*VLOOKUP('Données projet'!$B$12,Paramètres!$A$1:$I$89,3,0)*VLOOKUP('Données projet'!$B$12,Paramètres!$A$1:$I$89,5,0)</f>
        <v>292.78079999999977</v>
      </c>
      <c r="CA124" s="13">
        <f t="shared" si="93"/>
        <v>69.660903052386217</v>
      </c>
      <c r="CB124" s="20">
        <f t="shared" si="64"/>
        <v>631.25263281623893</v>
      </c>
      <c r="CC124" s="59">
        <f t="shared" si="65"/>
        <v>913.55552520842332</v>
      </c>
      <c r="CD124" s="59">
        <f ca="1">AVERAGE(OFFSET($CC$3,0,0,'Données projet'!$E$12+1,1))-AVERAGE(OFFSET($H$3,0,0,'Données projet'!$E$12+1,1))</f>
        <v>429.30603040255431</v>
      </c>
      <c r="CE124" s="59">
        <f t="shared" si="94"/>
        <v>412.18613903804726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27.363773026797993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27.363773026797993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306.99999999999994</v>
      </c>
      <c r="CU124" s="17">
        <f>CT124*VLOOKUP('Données projet'!$B$13,Paramètres!$A$1:$I$89,3,0)*VLOOKUP('Données projet'!$B$13,Paramètres!$A$1:$I$89,5,0)</f>
        <v>277.77359999999993</v>
      </c>
      <c r="CV124" s="13">
        <f t="shared" si="95"/>
        <v>66.496288176842356</v>
      </c>
      <c r="CW124" s="20">
        <f t="shared" si="67"/>
        <v>599.60338857466706</v>
      </c>
      <c r="CX124" s="59">
        <f t="shared" si="68"/>
        <v>881.90628096685145</v>
      </c>
      <c r="CY124" s="59">
        <f ca="1">AVERAGE(OFFSET($CX$3,0,0,'Données projet'!$E$13+1,1))-AVERAGE(OFFSET($H$3,0,0,'Données projet'!$E$13+1,1))</f>
        <v>472.96224519385396</v>
      </c>
      <c r="CZ124" s="59">
        <f t="shared" si="96"/>
        <v>297.32483725004136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88.882704029411826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88.882704029411826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349.00000000000017</v>
      </c>
      <c r="DP124" s="17">
        <f>DO124*VLOOKUP('Données projet'!$B$14,Paramètres!$A$1:$I$89,3,0)*VLOOKUP('Données projet'!$B$14,Paramètres!$A$1:$I$89,5,0)</f>
        <v>272.22000000000014</v>
      </c>
      <c r="DQ124" s="13">
        <f t="shared" si="97"/>
        <v>65.320184547527205</v>
      </c>
      <c r="DR124" s="20">
        <f t="shared" si="70"/>
        <v>587.88248808694345</v>
      </c>
      <c r="DS124" s="59">
        <f t="shared" si="71"/>
        <v>870.18538047912784</v>
      </c>
      <c r="DT124" s="59">
        <f ca="1">AVERAGE(OFFSET($DS$3,0,0,'Données projet'!$E$14+1,1))-AVERAGE(OFFSET($H$3,0,0,'Données projet'!$E$14+1,1))</f>
        <v>381.55743422692029</v>
      </c>
      <c r="DU124" s="59">
        <f t="shared" si="98"/>
        <v>360.34132229290537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31.566809957860148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31.566809957860148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474.99999999999994</v>
      </c>
      <c r="EK124" s="17">
        <f>EJ124*VLOOKUP('Données projet'!$B$15,Paramètres!$A$1:$I$89,3,0)*VLOOKUP('Données projet'!$B$15,Paramètres!$A$1:$I$89,5,0)</f>
        <v>407.55</v>
      </c>
      <c r="EL124" s="13">
        <f t="shared" si="99"/>
        <v>93.305642095357683</v>
      </c>
      <c r="EM124" s="20">
        <f t="shared" si="73"/>
        <v>872.32357664941446</v>
      </c>
      <c r="EN124" s="59">
        <f t="shared" si="74"/>
        <v>1154.6264690415987</v>
      </c>
      <c r="EO124" s="59">
        <f ca="1">AVERAGE(OFFSET($EN$3,0,0,'Données projet'!$E$15+1,1))-AVERAGE(OFFSET($H$3,0,0,'Données projet'!$E$15+1,1))</f>
        <v>569.97793593332699</v>
      </c>
      <c r="EP124" s="59">
        <f t="shared" si="100"/>
        <v>331.25104323342907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119.82493584310319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119.82493584310319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403.99999999999994</v>
      </c>
      <c r="FF124" s="17">
        <f>FE124*VLOOKUP('Données projet'!$B$16,Paramètres!$A$1:$I$89,3,0)*VLOOKUP('Données projet'!$B$16,Paramètres!$A$1:$I$89,5,0)</f>
        <v>327.72479999999996</v>
      </c>
      <c r="FG124" s="13">
        <f t="shared" si="101"/>
        <v>76.958410398004986</v>
      </c>
      <c r="FH124" s="20">
        <f t="shared" si="76"/>
        <v>704.82325810985856</v>
      </c>
      <c r="FI124" s="59">
        <f t="shared" si="77"/>
        <v>987.12615050204295</v>
      </c>
      <c r="FJ124" s="59">
        <f ca="1">AVERAGE(OFFSET($FI$3,0,0,'Données projet'!$E$16+1,1))-AVERAGE(OFFSET($H$3,0,0,'Données projet'!$E$16+1,1))</f>
        <v>458.72067631594132</v>
      </c>
      <c r="FK124" s="59">
        <f t="shared" si="102"/>
        <v>264.165337354597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74.826810713770953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74.826810713770953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6">
        <f t="shared" si="56"/>
        <v>183.33333333333334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306.99999999999994</v>
      </c>
      <c r="O125" s="13">
        <f>N125*VLOOKUP('Données projet'!$B$9,Paramètres!$A$1:$I$89,3,0)*VLOOKUP('Données projet'!$B$9,Paramètres!$A$1:$I$89,5,0)</f>
        <v>311.298</v>
      </c>
      <c r="P125" s="13">
        <f t="shared" si="87"/>
        <v>73.539838278528748</v>
      </c>
      <c r="Q125" s="20">
        <f t="shared" si="107"/>
        <v>670.25923500177089</v>
      </c>
      <c r="R125" s="59">
        <f t="shared" si="55"/>
        <v>952.75348088391274</v>
      </c>
      <c r="S125" s="59">
        <f ca="1">AVERAGE(OFFSET($R$3,0,0,'Données projet'!$E$9+1,1))-AVERAGE(OFFSET($H$3,0,0,'Données projet'!$E$9+1,1))</f>
        <v>520.95202773768222</v>
      </c>
      <c r="T125" s="59">
        <f t="shared" si="88"/>
        <v>325.72635759450861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97.656637018481774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97.656637018481774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245.99999999999994</v>
      </c>
      <c r="AJ125" s="13">
        <f>AI125*VLOOKUP('Données projet'!$B$10,Paramètres!$A$1:$I$89,3,0)*VLOOKUP('Données projet'!$B$10,Paramètres!$A$1:$I$89,5,0)</f>
        <v>234.09359999999998</v>
      </c>
      <c r="AK125" s="13">
        <f t="shared" si="89"/>
        <v>57.166902703920208</v>
      </c>
      <c r="AL125" s="20">
        <f t="shared" si="58"/>
        <v>507.27870887599425</v>
      </c>
      <c r="AM125" s="59">
        <f t="shared" si="59"/>
        <v>789.77295475813605</v>
      </c>
      <c r="AN125" s="59">
        <f ca="1">AVERAGE(OFFSET($AM$3,0,0,'Données projet'!$E$10+1,1))-AVERAGE(OFFSET($H$3,0,0,'Données projet'!$E$10+1,1))</f>
        <v>480.2304577348516</v>
      </c>
      <c r="AO125" s="59">
        <f t="shared" si="90"/>
        <v>488.3750281502389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67.884148941208167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67.884148941208167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266.99999999999983</v>
      </c>
      <c r="BE125" s="13">
        <f>BD125*VLOOKUP('Données projet'!$B$11,Paramètres!$A$1:$I$89,3,0)*VLOOKUP('Données projet'!$B$11,Paramètres!$A$1:$I$89,5,0)</f>
        <v>258.24239999999986</v>
      </c>
      <c r="BF125" s="13">
        <f t="shared" si="91"/>
        <v>62.347580891234152</v>
      </c>
      <c r="BG125" s="20">
        <f t="shared" si="61"/>
        <v>558.3608833855659</v>
      </c>
      <c r="BH125" s="59">
        <f t="shared" si="62"/>
        <v>840.85512926770775</v>
      </c>
      <c r="BI125" s="59">
        <f ca="1">AVERAGE(OFFSET($BH$3,0,0,'Données projet'!$E$11+1,1))-AVERAGE(OFFSET($H$3,0,0,'Données projet'!$E$11+1,1))</f>
        <v>379.62749807313804</v>
      </c>
      <c r="BJ125" s="59">
        <f t="shared" si="92"/>
        <v>365.4172319777357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18.626681699728437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18.626681699728437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367.99999999999972</v>
      </c>
      <c r="BZ125" s="13">
        <f>BY125*VLOOKUP('Données projet'!$B$12,Paramètres!$A$1:$I$89,3,0)*VLOOKUP('Données projet'!$B$12,Paramètres!$A$1:$I$89,5,0)</f>
        <v>292.78079999999977</v>
      </c>
      <c r="CA125" s="13">
        <f t="shared" si="93"/>
        <v>69.660903052386217</v>
      </c>
      <c r="CB125" s="20">
        <f t="shared" si="64"/>
        <v>631.25263281623893</v>
      </c>
      <c r="CC125" s="59">
        <f t="shared" si="65"/>
        <v>913.74687869838067</v>
      </c>
      <c r="CD125" s="59">
        <f ca="1">AVERAGE(OFFSET($CC$3,0,0,'Données projet'!$E$12+1,1))-AVERAGE(OFFSET($H$3,0,0,'Données projet'!$E$12+1,1))</f>
        <v>429.30603040255431</v>
      </c>
      <c r="CE125" s="59">
        <f t="shared" si="94"/>
        <v>412.18613903804726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26.827186127996004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26.827186127996004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306.99999999999994</v>
      </c>
      <c r="CU125" s="17">
        <f>CT125*VLOOKUP('Données projet'!$B$13,Paramètres!$A$1:$I$89,3,0)*VLOOKUP('Données projet'!$B$13,Paramètres!$A$1:$I$89,5,0)</f>
        <v>277.77359999999993</v>
      </c>
      <c r="CV125" s="13">
        <f t="shared" si="95"/>
        <v>66.496288176842356</v>
      </c>
      <c r="CW125" s="20">
        <f t="shared" si="67"/>
        <v>599.60338857466706</v>
      </c>
      <c r="CX125" s="59">
        <f t="shared" si="68"/>
        <v>882.09763445680892</v>
      </c>
      <c r="CY125" s="59">
        <f ca="1">AVERAGE(OFFSET($CX$3,0,0,'Données projet'!$E$13+1,1))-AVERAGE(OFFSET($H$3,0,0,'Données projet'!$E$13+1,1))</f>
        <v>472.96224519385396</v>
      </c>
      <c r="CZ125" s="59">
        <f t="shared" si="96"/>
        <v>297.32483725004136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87.139768416491421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87.139768416491421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349.00000000000017</v>
      </c>
      <c r="DP125" s="17">
        <f>DO125*VLOOKUP('Données projet'!$B$14,Paramètres!$A$1:$I$89,3,0)*VLOOKUP('Données projet'!$B$14,Paramètres!$A$1:$I$89,5,0)</f>
        <v>272.22000000000014</v>
      </c>
      <c r="DQ125" s="13">
        <f t="shared" si="97"/>
        <v>65.320184547527205</v>
      </c>
      <c r="DR125" s="20">
        <f t="shared" si="70"/>
        <v>587.88248808694345</v>
      </c>
      <c r="DS125" s="59">
        <f t="shared" si="71"/>
        <v>870.37673396908531</v>
      </c>
      <c r="DT125" s="59">
        <f ca="1">AVERAGE(OFFSET($DS$3,0,0,'Données projet'!$E$14+1,1))-AVERAGE(OFFSET($H$3,0,0,'Données projet'!$E$14+1,1))</f>
        <v>381.55743422692029</v>
      </c>
      <c r="DU125" s="59">
        <f t="shared" si="98"/>
        <v>360.34132229290537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30.947804068439424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30.947804068439424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474.99999999999994</v>
      </c>
      <c r="EK125" s="17">
        <f>EJ125*VLOOKUP('Données projet'!$B$15,Paramètres!$A$1:$I$89,3,0)*VLOOKUP('Données projet'!$B$15,Paramètres!$A$1:$I$89,5,0)</f>
        <v>407.55</v>
      </c>
      <c r="EL125" s="13">
        <f t="shared" si="99"/>
        <v>93.305642095357683</v>
      </c>
      <c r="EM125" s="20">
        <f t="shared" si="73"/>
        <v>872.32357664941446</v>
      </c>
      <c r="EN125" s="59">
        <f t="shared" si="74"/>
        <v>1154.8178225315562</v>
      </c>
      <c r="EO125" s="59">
        <f ca="1">AVERAGE(OFFSET($EN$3,0,0,'Données projet'!$E$15+1,1))-AVERAGE(OFFSET($H$3,0,0,'Données projet'!$E$15+1,1))</f>
        <v>569.97793593332699</v>
      </c>
      <c r="EP125" s="59">
        <f t="shared" si="100"/>
        <v>331.25104323342907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117.47524193721416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117.47524193721416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403.99999999999994</v>
      </c>
      <c r="FF125" s="17">
        <f>FE125*VLOOKUP('Données projet'!$B$16,Paramètres!$A$1:$I$89,3,0)*VLOOKUP('Données projet'!$B$16,Paramètres!$A$1:$I$89,5,0)</f>
        <v>327.72479999999996</v>
      </c>
      <c r="FG125" s="13">
        <f t="shared" si="101"/>
        <v>76.958410398004986</v>
      </c>
      <c r="FH125" s="20">
        <f t="shared" si="76"/>
        <v>704.82325810985856</v>
      </c>
      <c r="FI125" s="59">
        <f t="shared" si="77"/>
        <v>987.31750399200041</v>
      </c>
      <c r="FJ125" s="59">
        <f ca="1">AVERAGE(OFFSET($FI$3,0,0,'Données projet'!$E$16+1,1))-AVERAGE(OFFSET($H$3,0,0,'Données projet'!$E$16+1,1))</f>
        <v>458.72067631594132</v>
      </c>
      <c r="FK125" s="59">
        <f t="shared" si="102"/>
        <v>264.165337354597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73.359502595521874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73.359502595521874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6">
        <f t="shared" si="56"/>
        <v>183.33333333333334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306.99999999999994</v>
      </c>
      <c r="O126" s="13">
        <f>N126*VLOOKUP('Données projet'!$B$9,Paramètres!$A$1:$I$89,3,0)*VLOOKUP('Données projet'!$B$9,Paramètres!$A$1:$I$89,5,0)</f>
        <v>311.298</v>
      </c>
      <c r="P126" s="13">
        <f t="shared" si="87"/>
        <v>73.539838278528748</v>
      </c>
      <c r="Q126" s="20">
        <f t="shared" si="107"/>
        <v>670.25923500177089</v>
      </c>
      <c r="R126" s="59">
        <f t="shared" si="55"/>
        <v>952.9415148186215</v>
      </c>
      <c r="S126" s="59">
        <f ca="1">AVERAGE(OFFSET($R$3,0,0,'Données projet'!$E$9+1,1))-AVERAGE(OFFSET($H$3,0,0,'Données projet'!$E$9+1,1))</f>
        <v>520.95202773768222</v>
      </c>
      <c r="T126" s="59">
        <f t="shared" si="88"/>
        <v>325.72635759450861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95.741649931216401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95.741649931216401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245.99999999999994</v>
      </c>
      <c r="AJ126" s="13">
        <f>AI126*VLOOKUP('Données projet'!$B$10,Paramètres!$A$1:$I$89,3,0)*VLOOKUP('Données projet'!$B$10,Paramètres!$A$1:$I$89,5,0)</f>
        <v>234.09359999999998</v>
      </c>
      <c r="AK126" s="13">
        <f t="shared" si="89"/>
        <v>57.166902703920208</v>
      </c>
      <c r="AL126" s="20">
        <f t="shared" si="58"/>
        <v>507.27870887599425</v>
      </c>
      <c r="AM126" s="59">
        <f t="shared" si="59"/>
        <v>789.96098869284492</v>
      </c>
      <c r="AN126" s="59">
        <f ca="1">AVERAGE(OFFSET($AM$3,0,0,'Données projet'!$E$10+1,1))-AVERAGE(OFFSET($H$3,0,0,'Données projet'!$E$10+1,1))</f>
        <v>480.2304577348516</v>
      </c>
      <c r="AO126" s="59">
        <f t="shared" si="90"/>
        <v>488.3750281502389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66.552982185713503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66.552982185713503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266.99999999999983</v>
      </c>
      <c r="BE126" s="13">
        <f>BD126*VLOOKUP('Données projet'!$B$11,Paramètres!$A$1:$I$89,3,0)*VLOOKUP('Données projet'!$B$11,Paramètres!$A$1:$I$89,5,0)</f>
        <v>258.24239999999986</v>
      </c>
      <c r="BF126" s="13">
        <f t="shared" si="91"/>
        <v>62.347580891234152</v>
      </c>
      <c r="BG126" s="20">
        <f t="shared" si="61"/>
        <v>558.3608833855659</v>
      </c>
      <c r="BH126" s="59">
        <f t="shared" si="62"/>
        <v>841.04316320241651</v>
      </c>
      <c r="BI126" s="59">
        <f ca="1">AVERAGE(OFFSET($BH$3,0,0,'Données projet'!$E$11+1,1))-AVERAGE(OFFSET($H$3,0,0,'Données projet'!$E$11+1,1))</f>
        <v>379.62749807313804</v>
      </c>
      <c r="BJ126" s="59">
        <f t="shared" si="92"/>
        <v>365.4172319777357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18.261423832750779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18.261423832750779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367.99999999999972</v>
      </c>
      <c r="BZ126" s="13">
        <f>BY126*VLOOKUP('Données projet'!$B$12,Paramètres!$A$1:$I$89,3,0)*VLOOKUP('Données projet'!$B$12,Paramètres!$A$1:$I$89,5,0)</f>
        <v>292.78079999999977</v>
      </c>
      <c r="CA126" s="13">
        <f t="shared" si="93"/>
        <v>69.660903052386217</v>
      </c>
      <c r="CB126" s="20">
        <f t="shared" si="64"/>
        <v>631.25263281623893</v>
      </c>
      <c r="CC126" s="59">
        <f t="shared" si="65"/>
        <v>913.93491263308965</v>
      </c>
      <c r="CD126" s="59">
        <f ca="1">AVERAGE(OFFSET($CC$3,0,0,'Données projet'!$E$12+1,1))-AVERAGE(OFFSET($H$3,0,0,'Données projet'!$E$12+1,1))</f>
        <v>429.30603040255431</v>
      </c>
      <c r="CE126" s="59">
        <f t="shared" si="94"/>
        <v>412.18613903804726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26.301121370993833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26.301121370993833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306.99999999999994</v>
      </c>
      <c r="CU126" s="17">
        <f>CT126*VLOOKUP('Données projet'!$B$13,Paramètres!$A$1:$I$89,3,0)*VLOOKUP('Données projet'!$B$13,Paramètres!$A$1:$I$89,5,0)</f>
        <v>277.77359999999993</v>
      </c>
      <c r="CV126" s="13">
        <f t="shared" si="95"/>
        <v>66.496288176842356</v>
      </c>
      <c r="CW126" s="20">
        <f t="shared" si="67"/>
        <v>599.60338857466706</v>
      </c>
      <c r="CX126" s="59">
        <f t="shared" si="68"/>
        <v>882.28566839151767</v>
      </c>
      <c r="CY126" s="59">
        <f ca="1">AVERAGE(OFFSET($CX$3,0,0,'Données projet'!$E$13+1,1))-AVERAGE(OFFSET($H$3,0,0,'Données projet'!$E$13+1,1))</f>
        <v>472.96224519385396</v>
      </c>
      <c r="CZ126" s="59">
        <f t="shared" si="96"/>
        <v>297.32483725004136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85.431010707854625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85.431010707854625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349.00000000000017</v>
      </c>
      <c r="DP126" s="17">
        <f>DO126*VLOOKUP('Données projet'!$B$14,Paramètres!$A$1:$I$89,3,0)*VLOOKUP('Données projet'!$B$14,Paramètres!$A$1:$I$89,5,0)</f>
        <v>272.22000000000014</v>
      </c>
      <c r="DQ126" s="13">
        <f t="shared" si="97"/>
        <v>65.320184547527205</v>
      </c>
      <c r="DR126" s="20">
        <f t="shared" si="70"/>
        <v>587.88248808694345</v>
      </c>
      <c r="DS126" s="59">
        <f t="shared" si="71"/>
        <v>870.56476790379406</v>
      </c>
      <c r="DT126" s="59">
        <f ca="1">AVERAGE(OFFSET($DS$3,0,0,'Données projet'!$E$14+1,1))-AVERAGE(OFFSET($H$3,0,0,'Données projet'!$E$14+1,1))</f>
        <v>381.55743422692029</v>
      </c>
      <c r="DU126" s="59">
        <f t="shared" si="98"/>
        <v>360.34132229290537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30.340936506953931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30.340936506953931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474.99999999999994</v>
      </c>
      <c r="EK126" s="17">
        <f>EJ126*VLOOKUP('Données projet'!$B$15,Paramètres!$A$1:$I$89,3,0)*VLOOKUP('Données projet'!$B$15,Paramètres!$A$1:$I$89,5,0)</f>
        <v>407.55</v>
      </c>
      <c r="EL126" s="13">
        <f t="shared" si="99"/>
        <v>93.305642095357683</v>
      </c>
      <c r="EM126" s="20">
        <f t="shared" si="73"/>
        <v>872.32357664941446</v>
      </c>
      <c r="EN126" s="59">
        <f t="shared" si="74"/>
        <v>1155.0058564662652</v>
      </c>
      <c r="EO126" s="59">
        <f ca="1">AVERAGE(OFFSET($EN$3,0,0,'Données projet'!$E$15+1,1))-AVERAGE(OFFSET($H$3,0,0,'Données projet'!$E$15+1,1))</f>
        <v>569.97793593332699</v>
      </c>
      <c r="EP126" s="59">
        <f t="shared" si="100"/>
        <v>331.25104323342907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115.17162409564784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115.17162409564784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403.99999999999994</v>
      </c>
      <c r="FF126" s="17">
        <f>FE126*VLOOKUP('Données projet'!$B$16,Paramètres!$A$1:$I$89,3,0)*VLOOKUP('Données projet'!$B$16,Paramètres!$A$1:$I$89,5,0)</f>
        <v>327.72479999999996</v>
      </c>
      <c r="FG126" s="13">
        <f t="shared" si="101"/>
        <v>76.958410398004986</v>
      </c>
      <c r="FH126" s="20">
        <f t="shared" si="76"/>
        <v>704.82325810985856</v>
      </c>
      <c r="FI126" s="59">
        <f t="shared" si="77"/>
        <v>987.50553792670917</v>
      </c>
      <c r="FJ126" s="59">
        <f ca="1">AVERAGE(OFFSET($FI$3,0,0,'Données projet'!$E$16+1,1))-AVERAGE(OFFSET($H$3,0,0,'Données projet'!$E$16+1,1))</f>
        <v>458.72067631594132</v>
      </c>
      <c r="FK126" s="59">
        <f t="shared" si="102"/>
        <v>264.165337354597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71.920967494502079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71.920967494502079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6">
        <f t="shared" si="56"/>
        <v>183.33333333333334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306.99999999999994</v>
      </c>
      <c r="O127" s="13">
        <f>N127*VLOOKUP('Données projet'!$B$9,Paramètres!$A$1:$I$89,3,0)*VLOOKUP('Données projet'!$B$9,Paramètres!$A$1:$I$89,5,0)</f>
        <v>311.298</v>
      </c>
      <c r="P127" s="13">
        <f t="shared" si="87"/>
        <v>73.539838278528748</v>
      </c>
      <c r="Q127" s="20">
        <f t="shared" si="107"/>
        <v>670.25923500177089</v>
      </c>
      <c r="R127" s="59">
        <f t="shared" si="55"/>
        <v>953.12628678494423</v>
      </c>
      <c r="S127" s="59">
        <f ca="1">AVERAGE(OFFSET($R$3,0,0,'Données projet'!$E$9+1,1))-AVERAGE(OFFSET($H$3,0,0,'Données projet'!$E$9+1,1))</f>
        <v>520.95202773768222</v>
      </c>
      <c r="T127" s="59">
        <f t="shared" si="88"/>
        <v>325.72635759450861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93.864214572705521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93.864214572705521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245.99999999999994</v>
      </c>
      <c r="AJ127" s="13">
        <f>AI127*VLOOKUP('Données projet'!$B$10,Paramètres!$A$1:$I$89,3,0)*VLOOKUP('Données projet'!$B$10,Paramètres!$A$1:$I$89,5,0)</f>
        <v>234.09359999999998</v>
      </c>
      <c r="AK127" s="13">
        <f t="shared" si="89"/>
        <v>57.166902703920208</v>
      </c>
      <c r="AL127" s="20">
        <f t="shared" si="58"/>
        <v>507.27870887599425</v>
      </c>
      <c r="AM127" s="59">
        <f t="shared" si="59"/>
        <v>790.14576065916754</v>
      </c>
      <c r="AN127" s="59">
        <f ca="1">AVERAGE(OFFSET($AM$3,0,0,'Données projet'!$E$10+1,1))-AVERAGE(OFFSET($H$3,0,0,'Données projet'!$E$10+1,1))</f>
        <v>480.2304577348516</v>
      </c>
      <c r="AO127" s="59">
        <f t="shared" si="90"/>
        <v>488.3750281502389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65.247918798362534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65.247918798362534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266.99999999999983</v>
      </c>
      <c r="BE127" s="13">
        <f>BD127*VLOOKUP('Données projet'!$B$11,Paramètres!$A$1:$I$89,3,0)*VLOOKUP('Données projet'!$B$11,Paramètres!$A$1:$I$89,5,0)</f>
        <v>258.24239999999986</v>
      </c>
      <c r="BF127" s="13">
        <f t="shared" si="91"/>
        <v>62.347580891234152</v>
      </c>
      <c r="BG127" s="20">
        <f t="shared" si="61"/>
        <v>558.3608833855659</v>
      </c>
      <c r="BH127" s="59">
        <f t="shared" si="62"/>
        <v>841.22793516873924</v>
      </c>
      <c r="BI127" s="59">
        <f ca="1">AVERAGE(OFFSET($BH$3,0,0,'Données projet'!$E$11+1,1))-AVERAGE(OFFSET($H$3,0,0,'Données projet'!$E$11+1,1))</f>
        <v>379.62749807313804</v>
      </c>
      <c r="BJ127" s="59">
        <f t="shared" si="92"/>
        <v>365.4172319777357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17.90332844975925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17.90332844975925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367.99999999999972</v>
      </c>
      <c r="BZ127" s="13">
        <f>BY127*VLOOKUP('Données projet'!$B$12,Paramètres!$A$1:$I$89,3,0)*VLOOKUP('Données projet'!$B$12,Paramètres!$A$1:$I$89,5,0)</f>
        <v>292.78079999999977</v>
      </c>
      <c r="CA127" s="13">
        <f t="shared" si="93"/>
        <v>69.660903052386217</v>
      </c>
      <c r="CB127" s="20">
        <f t="shared" si="64"/>
        <v>631.25263281623893</v>
      </c>
      <c r="CC127" s="59">
        <f t="shared" si="65"/>
        <v>914.11968459941227</v>
      </c>
      <c r="CD127" s="59">
        <f ca="1">AVERAGE(OFFSET($CC$3,0,0,'Données projet'!$E$12+1,1))-AVERAGE(OFFSET($H$3,0,0,'Données projet'!$E$12+1,1))</f>
        <v>429.30603040255431</v>
      </c>
      <c r="CE127" s="59">
        <f t="shared" si="94"/>
        <v>412.18613903804726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25.785372423008656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25.785372423008656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306.99999999999994</v>
      </c>
      <c r="CU127" s="17">
        <f>CT127*VLOOKUP('Données projet'!$B$13,Paramètres!$A$1:$I$89,3,0)*VLOOKUP('Données projet'!$B$13,Paramètres!$A$1:$I$89,5,0)</f>
        <v>277.77359999999993</v>
      </c>
      <c r="CV127" s="13">
        <f t="shared" si="95"/>
        <v>66.496288176842356</v>
      </c>
      <c r="CW127" s="20">
        <f t="shared" si="67"/>
        <v>599.60338857466706</v>
      </c>
      <c r="CX127" s="59">
        <f t="shared" si="68"/>
        <v>882.4704403578404</v>
      </c>
      <c r="CY127" s="59">
        <f ca="1">AVERAGE(OFFSET($CX$3,0,0,'Données projet'!$E$13+1,1))-AVERAGE(OFFSET($H$3,0,0,'Données projet'!$E$13+1,1))</f>
        <v>472.96224519385396</v>
      </c>
      <c r="CZ127" s="59">
        <f t="shared" si="96"/>
        <v>297.32483725004136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83.755760695644909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83.755760695644909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349.00000000000017</v>
      </c>
      <c r="DP127" s="17">
        <f>DO127*VLOOKUP('Données projet'!$B$14,Paramètres!$A$1:$I$89,3,0)*VLOOKUP('Données projet'!$B$14,Paramètres!$A$1:$I$89,5,0)</f>
        <v>272.22000000000014</v>
      </c>
      <c r="DQ127" s="13">
        <f t="shared" si="97"/>
        <v>65.320184547527205</v>
      </c>
      <c r="DR127" s="20">
        <f t="shared" si="70"/>
        <v>587.88248808694345</v>
      </c>
      <c r="DS127" s="59">
        <f t="shared" si="71"/>
        <v>870.74953987011679</v>
      </c>
      <c r="DT127" s="59">
        <f ca="1">AVERAGE(OFFSET($DS$3,0,0,'Données projet'!$E$14+1,1))-AVERAGE(OFFSET($H$3,0,0,'Données projet'!$E$14+1,1))</f>
        <v>381.55743422692029</v>
      </c>
      <c r="DU127" s="59">
        <f t="shared" si="98"/>
        <v>360.34132229290537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29.745969248196502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29.745969248196502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474.99999999999994</v>
      </c>
      <c r="EK127" s="17">
        <f>EJ127*VLOOKUP('Données projet'!$B$15,Paramètres!$A$1:$I$89,3,0)*VLOOKUP('Données projet'!$B$15,Paramètres!$A$1:$I$89,5,0)</f>
        <v>407.55</v>
      </c>
      <c r="EL127" s="13">
        <f t="shared" si="99"/>
        <v>93.305642095357683</v>
      </c>
      <c r="EM127" s="20">
        <f t="shared" si="73"/>
        <v>872.32357664941446</v>
      </c>
      <c r="EN127" s="59">
        <f t="shared" si="74"/>
        <v>1155.1906284325878</v>
      </c>
      <c r="EO127" s="59">
        <f ca="1">AVERAGE(OFFSET($EN$3,0,0,'Données projet'!$E$15+1,1))-AVERAGE(OFFSET($H$3,0,0,'Données projet'!$E$15+1,1))</f>
        <v>569.97793593332699</v>
      </c>
      <c r="EP127" s="59">
        <f t="shared" si="100"/>
        <v>331.25104323342907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112.91317879488649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112.91317879488649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403.99999999999994</v>
      </c>
      <c r="FF127" s="17">
        <f>FE127*VLOOKUP('Données projet'!$B$16,Paramètres!$A$1:$I$89,3,0)*VLOOKUP('Données projet'!$B$16,Paramètres!$A$1:$I$89,5,0)</f>
        <v>327.72479999999996</v>
      </c>
      <c r="FG127" s="13">
        <f t="shared" si="101"/>
        <v>76.958410398004986</v>
      </c>
      <c r="FH127" s="20">
        <f t="shared" si="76"/>
        <v>704.82325810985856</v>
      </c>
      <c r="FI127" s="59">
        <f t="shared" si="77"/>
        <v>987.69030989303189</v>
      </c>
      <c r="FJ127" s="59">
        <f ca="1">AVERAGE(OFFSET($FI$3,0,0,'Données projet'!$E$16+1,1))-AVERAGE(OFFSET($H$3,0,0,'Données projet'!$E$16+1,1))</f>
        <v>458.72067631594132</v>
      </c>
      <c r="FK127" s="59">
        <f t="shared" si="102"/>
        <v>264.165337354597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70.51064118939351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70.51064118939351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6">
        <f t="shared" si="56"/>
        <v>183.33333333333334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306.99999999999994</v>
      </c>
      <c r="O128" s="13">
        <f>N128*VLOOKUP('Données projet'!$B$9,Paramètres!$A$1:$I$89,3,0)*VLOOKUP('Données projet'!$B$9,Paramètres!$A$1:$I$89,5,0)</f>
        <v>311.298</v>
      </c>
      <c r="P128" s="13">
        <f t="shared" si="87"/>
        <v>73.539838278528748</v>
      </c>
      <c r="Q128" s="20">
        <f t="shared" si="107"/>
        <v>670.25923500177089</v>
      </c>
      <c r="R128" s="59">
        <f t="shared" si="55"/>
        <v>953.30785337073939</v>
      </c>
      <c r="S128" s="59">
        <f ca="1">AVERAGE(OFFSET($R$3,0,0,'Données projet'!$E$9+1,1))-AVERAGE(OFFSET($H$3,0,0,'Données projet'!$E$9+1,1))</f>
        <v>520.95202773768222</v>
      </c>
      <c r="T128" s="59">
        <f t="shared" si="88"/>
        <v>325.72635759450861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92.023594576452538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92.023594576452538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245.99999999999994</v>
      </c>
      <c r="AJ128" s="13">
        <f>AI128*VLOOKUP('Données projet'!$B$10,Paramètres!$A$1:$I$89,3,0)*VLOOKUP('Données projet'!$B$10,Paramètres!$A$1:$I$89,5,0)</f>
        <v>234.09359999999998</v>
      </c>
      <c r="AK128" s="13">
        <f t="shared" si="89"/>
        <v>57.166902703920208</v>
      </c>
      <c r="AL128" s="20">
        <f t="shared" si="58"/>
        <v>507.27870887599425</v>
      </c>
      <c r="AM128" s="59">
        <f t="shared" si="59"/>
        <v>790.32732724496282</v>
      </c>
      <c r="AN128" s="59">
        <f ca="1">AVERAGE(OFFSET($AM$3,0,0,'Données projet'!$E$10+1,1))-AVERAGE(OFFSET($H$3,0,0,'Données projet'!$E$10+1,1))</f>
        <v>480.2304577348516</v>
      </c>
      <c r="AO128" s="59">
        <f t="shared" si="90"/>
        <v>488.3750281502389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63.968446908027452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63.968446908027452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266.99999999999983</v>
      </c>
      <c r="BE128" s="13">
        <f>BD128*VLOOKUP('Données projet'!$B$11,Paramètres!$A$1:$I$89,3,0)*VLOOKUP('Données projet'!$B$11,Paramètres!$A$1:$I$89,5,0)</f>
        <v>258.24239999999986</v>
      </c>
      <c r="BF128" s="13">
        <f t="shared" si="91"/>
        <v>62.347580891234152</v>
      </c>
      <c r="BG128" s="20">
        <f t="shared" si="61"/>
        <v>558.3608833855659</v>
      </c>
      <c r="BH128" s="59">
        <f t="shared" si="62"/>
        <v>841.4095017545344</v>
      </c>
      <c r="BI128" s="59">
        <f ca="1">AVERAGE(OFFSET($BH$3,0,0,'Données projet'!$E$11+1,1))-AVERAGE(OFFSET($H$3,0,0,'Données projet'!$E$11+1,1))</f>
        <v>379.62749807313804</v>
      </c>
      <c r="BJ128" s="59">
        <f t="shared" si="92"/>
        <v>365.4172319777357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17.552255098811571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17.552255098811571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367.99999999999972</v>
      </c>
      <c r="BZ128" s="13">
        <f>BY128*VLOOKUP('Données projet'!$B$12,Paramètres!$A$1:$I$89,3,0)*VLOOKUP('Données projet'!$B$12,Paramètres!$A$1:$I$89,5,0)</f>
        <v>292.78079999999977</v>
      </c>
      <c r="CA128" s="13">
        <f t="shared" si="93"/>
        <v>69.660903052386217</v>
      </c>
      <c r="CB128" s="20">
        <f t="shared" si="64"/>
        <v>631.25263281623893</v>
      </c>
      <c r="CC128" s="59">
        <f t="shared" si="65"/>
        <v>914.30125118520743</v>
      </c>
      <c r="CD128" s="59">
        <f ca="1">AVERAGE(OFFSET($CC$3,0,0,'Données projet'!$E$12+1,1))-AVERAGE(OFFSET($H$3,0,0,'Données projet'!$E$12+1,1))</f>
        <v>429.30603040255431</v>
      </c>
      <c r="CE128" s="59">
        <f t="shared" si="94"/>
        <v>412.18613903804726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25.27973699731767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25.27973699731767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306.99999999999994</v>
      </c>
      <c r="CU128" s="17">
        <f>CT128*VLOOKUP('Données projet'!$B$13,Paramètres!$A$1:$I$89,3,0)*VLOOKUP('Données projet'!$B$13,Paramètres!$A$1:$I$89,5,0)</f>
        <v>277.77359999999993</v>
      </c>
      <c r="CV128" s="13">
        <f t="shared" si="95"/>
        <v>66.496288176842356</v>
      </c>
      <c r="CW128" s="20">
        <f t="shared" si="67"/>
        <v>599.60338857466706</v>
      </c>
      <c r="CX128" s="59">
        <f t="shared" si="68"/>
        <v>882.65200694363557</v>
      </c>
      <c r="CY128" s="59">
        <f ca="1">AVERAGE(OFFSET($CX$3,0,0,'Données projet'!$E$13+1,1))-AVERAGE(OFFSET($H$3,0,0,'Données projet'!$E$13+1,1))</f>
        <v>472.96224519385396</v>
      </c>
      <c r="CZ128" s="59">
        <f t="shared" si="96"/>
        <v>297.32483725004136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82.113361314373023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82.113361314373023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349.00000000000017</v>
      </c>
      <c r="DP128" s="17">
        <f>DO128*VLOOKUP('Données projet'!$B$14,Paramètres!$A$1:$I$89,3,0)*VLOOKUP('Données projet'!$B$14,Paramètres!$A$1:$I$89,5,0)</f>
        <v>272.22000000000014</v>
      </c>
      <c r="DQ128" s="13">
        <f t="shared" si="97"/>
        <v>65.320184547527205</v>
      </c>
      <c r="DR128" s="20">
        <f t="shared" si="70"/>
        <v>587.88248808694345</v>
      </c>
      <c r="DS128" s="59">
        <f t="shared" si="71"/>
        <v>870.93110645591196</v>
      </c>
      <c r="DT128" s="59">
        <f ca="1">AVERAGE(OFFSET($DS$3,0,0,'Données projet'!$E$14+1,1))-AVERAGE(OFFSET($H$3,0,0,'Données projet'!$E$14+1,1))</f>
        <v>381.55743422692029</v>
      </c>
      <c r="DU128" s="59">
        <f t="shared" si="98"/>
        <v>360.34132229290537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29.162668934489112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29.162668934489112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474.99999999999994</v>
      </c>
      <c r="EK128" s="17">
        <f>EJ128*VLOOKUP('Données projet'!$B$15,Paramètres!$A$1:$I$89,3,0)*VLOOKUP('Données projet'!$B$15,Paramètres!$A$1:$I$89,5,0)</f>
        <v>407.55</v>
      </c>
      <c r="EL128" s="13">
        <f t="shared" si="99"/>
        <v>93.305642095357683</v>
      </c>
      <c r="EM128" s="20">
        <f t="shared" si="73"/>
        <v>872.32357664941446</v>
      </c>
      <c r="EN128" s="59">
        <f t="shared" si="74"/>
        <v>1155.3721950183831</v>
      </c>
      <c r="EO128" s="59">
        <f ca="1">AVERAGE(OFFSET($EN$3,0,0,'Données projet'!$E$15+1,1))-AVERAGE(OFFSET($H$3,0,0,'Données projet'!$E$15+1,1))</f>
        <v>569.97793593332699</v>
      </c>
      <c r="EP128" s="59">
        <f t="shared" si="100"/>
        <v>331.25104323342907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110.69902022895747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110.69902022895747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403.99999999999994</v>
      </c>
      <c r="FF128" s="17">
        <f>FE128*VLOOKUP('Données projet'!$B$16,Paramètres!$A$1:$I$89,3,0)*VLOOKUP('Données projet'!$B$16,Paramètres!$A$1:$I$89,5,0)</f>
        <v>327.72479999999996</v>
      </c>
      <c r="FG128" s="13">
        <f t="shared" si="101"/>
        <v>76.958410398004986</v>
      </c>
      <c r="FH128" s="20">
        <f t="shared" si="76"/>
        <v>704.82325810985856</v>
      </c>
      <c r="FI128" s="59">
        <f t="shared" si="77"/>
        <v>987.87187647882706</v>
      </c>
      <c r="FJ128" s="59">
        <f ca="1">AVERAGE(OFFSET($FI$3,0,0,'Données projet'!$E$16+1,1))-AVERAGE(OFFSET($H$3,0,0,'Données projet'!$E$16+1,1))</f>
        <v>458.72067631594132</v>
      </c>
      <c r="FK128" s="59">
        <f t="shared" si="102"/>
        <v>264.165337354597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69.127970522914012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69.127970522914012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6">
        <f t="shared" si="56"/>
        <v>183.33333333333334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306.99999999999994</v>
      </c>
      <c r="O129" s="13">
        <f>N129*VLOOKUP('Données projet'!$B$9,Paramètres!$A$1:$I$89,3,0)*VLOOKUP('Données projet'!$B$9,Paramètres!$A$1:$I$89,5,0)</f>
        <v>311.298</v>
      </c>
      <c r="P129" s="13">
        <f t="shared" si="87"/>
        <v>73.539838278528748</v>
      </c>
      <c r="Q129" s="20">
        <f t="shared" si="107"/>
        <v>670.25923500177089</v>
      </c>
      <c r="R129" s="59">
        <f t="shared" si="55"/>
        <v>953.48627018219304</v>
      </c>
      <c r="S129" s="59">
        <f ca="1">AVERAGE(OFFSET($R$3,0,0,'Données projet'!$E$9+1,1))-AVERAGE(OFFSET($H$3,0,0,'Données projet'!$E$9+1,1))</f>
        <v>520.95202773768222</v>
      </c>
      <c r="T129" s="59">
        <f t="shared" si="88"/>
        <v>325.72635759450861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90.219068015658735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90.219068015658735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245.99999999999994</v>
      </c>
      <c r="AJ129" s="13">
        <f>AI129*VLOOKUP('Données projet'!$B$10,Paramètres!$A$1:$I$89,3,0)*VLOOKUP('Données projet'!$B$10,Paramètres!$A$1:$I$89,5,0)</f>
        <v>234.09359999999998</v>
      </c>
      <c r="AK129" s="13">
        <f t="shared" si="89"/>
        <v>57.166902703920208</v>
      </c>
      <c r="AL129" s="20">
        <f t="shared" si="58"/>
        <v>507.27870887599425</v>
      </c>
      <c r="AM129" s="59">
        <f t="shared" si="59"/>
        <v>790.50574405641646</v>
      </c>
      <c r="AN129" s="59">
        <f ca="1">AVERAGE(OFFSET($AM$3,0,0,'Données projet'!$E$10+1,1))-AVERAGE(OFFSET($H$3,0,0,'Données projet'!$E$10+1,1))</f>
        <v>480.2304577348516</v>
      </c>
      <c r="AO129" s="59">
        <f t="shared" si="90"/>
        <v>488.3750281502389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62.714064681061046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62.714064681061046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266.99999999999983</v>
      </c>
      <c r="BE129" s="13">
        <f>BD129*VLOOKUP('Données projet'!$B$11,Paramètres!$A$1:$I$89,3,0)*VLOOKUP('Données projet'!$B$11,Paramètres!$A$1:$I$89,5,0)</f>
        <v>258.24239999999986</v>
      </c>
      <c r="BF129" s="13">
        <f t="shared" si="91"/>
        <v>62.347580891234152</v>
      </c>
      <c r="BG129" s="20">
        <f t="shared" si="61"/>
        <v>558.3608833855659</v>
      </c>
      <c r="BH129" s="59">
        <f t="shared" si="62"/>
        <v>841.58791856598805</v>
      </c>
      <c r="BI129" s="59">
        <f ca="1">AVERAGE(OFFSET($BH$3,0,0,'Données projet'!$E$11+1,1))-AVERAGE(OFFSET($H$3,0,0,'Données projet'!$E$11+1,1))</f>
        <v>379.62749807313804</v>
      </c>
      <c r="BJ129" s="59">
        <f t="shared" si="92"/>
        <v>365.4172319777357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17.208066082142373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17.208066082142373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367.99999999999972</v>
      </c>
      <c r="BZ129" s="13">
        <f>BY129*VLOOKUP('Données projet'!$B$12,Paramètres!$A$1:$I$89,3,0)*VLOOKUP('Données projet'!$B$12,Paramètres!$A$1:$I$89,5,0)</f>
        <v>292.78079999999977</v>
      </c>
      <c r="CA129" s="13">
        <f t="shared" si="93"/>
        <v>69.660903052386217</v>
      </c>
      <c r="CB129" s="20">
        <f t="shared" si="64"/>
        <v>631.25263281623893</v>
      </c>
      <c r="CC129" s="59">
        <f t="shared" si="65"/>
        <v>914.47966799666119</v>
      </c>
      <c r="CD129" s="59">
        <f ca="1">AVERAGE(OFFSET($CC$3,0,0,'Données projet'!$E$12+1,1))-AVERAGE(OFFSET($H$3,0,0,'Données projet'!$E$12+1,1))</f>
        <v>429.30603040255431</v>
      </c>
      <c r="CE129" s="59">
        <f t="shared" si="94"/>
        <v>412.18613903804726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24.784016773917326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24.784016773917326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306.99999999999994</v>
      </c>
      <c r="CU129" s="17">
        <f>CT129*VLOOKUP('Données projet'!$B$13,Paramètres!$A$1:$I$89,3,0)*VLOOKUP('Données projet'!$B$13,Paramètres!$A$1:$I$89,5,0)</f>
        <v>277.77359999999993</v>
      </c>
      <c r="CV129" s="13">
        <f t="shared" si="95"/>
        <v>66.496288176842356</v>
      </c>
      <c r="CW129" s="20">
        <f t="shared" si="67"/>
        <v>599.60338857466706</v>
      </c>
      <c r="CX129" s="59">
        <f t="shared" si="68"/>
        <v>882.83042375508921</v>
      </c>
      <c r="CY129" s="59">
        <f ca="1">AVERAGE(OFFSET($CX$3,0,0,'Données projet'!$E$13+1,1))-AVERAGE(OFFSET($H$3,0,0,'Données projet'!$E$13+1,1))</f>
        <v>472.96224519385396</v>
      </c>
      <c r="CZ129" s="59">
        <f t="shared" si="96"/>
        <v>297.32483725004136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80.50316838320316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80.50316838320316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349.00000000000017</v>
      </c>
      <c r="DP129" s="17">
        <f>DO129*VLOOKUP('Données projet'!$B$14,Paramètres!$A$1:$I$89,3,0)*VLOOKUP('Données projet'!$B$14,Paramètres!$A$1:$I$89,5,0)</f>
        <v>272.22000000000014</v>
      </c>
      <c r="DQ129" s="13">
        <f t="shared" si="97"/>
        <v>65.320184547527205</v>
      </c>
      <c r="DR129" s="20">
        <f t="shared" si="70"/>
        <v>587.88248808694345</v>
      </c>
      <c r="DS129" s="59">
        <f t="shared" si="71"/>
        <v>871.1095232673656</v>
      </c>
      <c r="DT129" s="59">
        <f ca="1">AVERAGE(OFFSET($DS$3,0,0,'Données projet'!$E$14+1,1))-AVERAGE(OFFSET($H$3,0,0,'Données projet'!$E$14+1,1))</f>
        <v>381.55743422692029</v>
      </c>
      <c r="DU129" s="59">
        <f t="shared" si="98"/>
        <v>360.34132229290537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28.590806784155465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28.590806784155465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474.99999999999994</v>
      </c>
      <c r="EK129" s="17">
        <f>EJ129*VLOOKUP('Données projet'!$B$15,Paramètres!$A$1:$I$89,3,0)*VLOOKUP('Données projet'!$B$15,Paramètres!$A$1:$I$89,5,0)</f>
        <v>407.55</v>
      </c>
      <c r="EL129" s="13">
        <f t="shared" si="99"/>
        <v>93.305642095357683</v>
      </c>
      <c r="EM129" s="20">
        <f t="shared" si="73"/>
        <v>872.32357664941446</v>
      </c>
      <c r="EN129" s="59">
        <f t="shared" si="74"/>
        <v>1155.5506118298367</v>
      </c>
      <c r="EO129" s="59">
        <f ca="1">AVERAGE(OFFSET($EN$3,0,0,'Données projet'!$E$15+1,1))-AVERAGE(OFFSET($H$3,0,0,'Données projet'!$E$15+1,1))</f>
        <v>569.97793593332699</v>
      </c>
      <c r="EP129" s="59">
        <f t="shared" si="100"/>
        <v>331.25104323342907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108.52827996200293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108.52827996200293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403.99999999999994</v>
      </c>
      <c r="FF129" s="17">
        <f>FE129*VLOOKUP('Données projet'!$B$16,Paramètres!$A$1:$I$89,3,0)*VLOOKUP('Données projet'!$B$16,Paramètres!$A$1:$I$89,5,0)</f>
        <v>327.72479999999996</v>
      </c>
      <c r="FG129" s="13">
        <f t="shared" si="101"/>
        <v>76.958410398004986</v>
      </c>
      <c r="FH129" s="20">
        <f t="shared" si="76"/>
        <v>704.82325810985856</v>
      </c>
      <c r="FI129" s="59">
        <f t="shared" si="77"/>
        <v>988.05029329028071</v>
      </c>
      <c r="FJ129" s="59">
        <f ca="1">AVERAGE(OFFSET($FI$3,0,0,'Données projet'!$E$16+1,1))-AVERAGE(OFFSET($H$3,0,0,'Données projet'!$E$16+1,1))</f>
        <v>458.72067631594132</v>
      </c>
      <c r="FK129" s="59">
        <f t="shared" si="102"/>
        <v>264.165337354597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67.772413184858351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67.772413184858351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6">
        <f t="shared" si="56"/>
        <v>183.33333333333334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306.99999999999994</v>
      </c>
      <c r="O130" s="13">
        <f>N130*VLOOKUP('Données projet'!$B$9,Paramètres!$A$1:$I$89,3,0)*VLOOKUP('Données projet'!$B$9,Paramètres!$A$1:$I$89,5,0)</f>
        <v>311.298</v>
      </c>
      <c r="P130" s="13">
        <f t="shared" si="87"/>
        <v>73.539838278528748</v>
      </c>
      <c r="Q130" s="20">
        <f t="shared" si="107"/>
        <v>670.25923500177089</v>
      </c>
      <c r="R130" s="59">
        <f t="shared" si="55"/>
        <v>953.66159186084838</v>
      </c>
      <c r="S130" s="59">
        <f ca="1">AVERAGE(OFFSET($R$3,0,0,'Données projet'!$E$9+1,1))-AVERAGE(OFFSET($H$3,0,0,'Données projet'!$E$9+1,1))</f>
        <v>520.95202773768222</v>
      </c>
      <c r="T130" s="59">
        <f t="shared" si="88"/>
        <v>325.72635759450861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88.449927120069574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88.449927120069574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245.99999999999994</v>
      </c>
      <c r="AJ130" s="13">
        <f>AI130*VLOOKUP('Données projet'!$B$10,Paramètres!$A$1:$I$89,3,0)*VLOOKUP('Données projet'!$B$10,Paramètres!$A$1:$I$89,5,0)</f>
        <v>234.09359999999998</v>
      </c>
      <c r="AK130" s="13">
        <f t="shared" si="89"/>
        <v>57.166902703920208</v>
      </c>
      <c r="AL130" s="20">
        <f t="shared" si="58"/>
        <v>507.27870887599425</v>
      </c>
      <c r="AM130" s="59">
        <f t="shared" si="59"/>
        <v>790.68106573507168</v>
      </c>
      <c r="AN130" s="59">
        <f ca="1">AVERAGE(OFFSET($AM$3,0,0,'Données projet'!$E$10+1,1))-AVERAGE(OFFSET($H$3,0,0,'Données projet'!$E$10+1,1))</f>
        <v>480.2304577348516</v>
      </c>
      <c r="AO130" s="59">
        <f t="shared" si="90"/>
        <v>488.3750281502389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61.484280124467844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61.484280124467844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266.99999999999983</v>
      </c>
      <c r="BE130" s="13">
        <f>BD130*VLOOKUP('Données projet'!$B$11,Paramètres!$A$1:$I$89,3,0)*VLOOKUP('Données projet'!$B$11,Paramètres!$A$1:$I$89,5,0)</f>
        <v>258.24239999999986</v>
      </c>
      <c r="BF130" s="13">
        <f t="shared" si="91"/>
        <v>62.347580891234152</v>
      </c>
      <c r="BG130" s="20">
        <f t="shared" si="61"/>
        <v>558.3608833855659</v>
      </c>
      <c r="BH130" s="59">
        <f t="shared" si="62"/>
        <v>841.76324024464338</v>
      </c>
      <c r="BI130" s="59">
        <f ca="1">AVERAGE(OFFSET($BH$3,0,0,'Données projet'!$E$11+1,1))-AVERAGE(OFFSET($H$3,0,0,'Données projet'!$E$11+1,1))</f>
        <v>379.62749807313804</v>
      </c>
      <c r="BJ130" s="59">
        <f t="shared" si="92"/>
        <v>365.4172319777357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16.870626402155491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16.870626402155491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367.99999999999972</v>
      </c>
      <c r="BZ130" s="13">
        <f>BY130*VLOOKUP('Données projet'!$B$12,Paramètres!$A$1:$I$89,3,0)*VLOOKUP('Données projet'!$B$12,Paramètres!$A$1:$I$89,5,0)</f>
        <v>292.78079999999977</v>
      </c>
      <c r="CA130" s="13">
        <f t="shared" si="93"/>
        <v>69.660903052386217</v>
      </c>
      <c r="CB130" s="20">
        <f t="shared" si="64"/>
        <v>631.25263281623893</v>
      </c>
      <c r="CC130" s="59">
        <f t="shared" si="65"/>
        <v>914.6549896753163</v>
      </c>
      <c r="CD130" s="59">
        <f ca="1">AVERAGE(OFFSET($CC$3,0,0,'Données projet'!$E$12+1,1))-AVERAGE(OFFSET($H$3,0,0,'Données projet'!$E$12+1,1))</f>
        <v>429.30603040255431</v>
      </c>
      <c r="CE130" s="59">
        <f t="shared" si="94"/>
        <v>412.18613903804726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24.298017321738385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24.298017321738385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306.99999999999994</v>
      </c>
      <c r="CU130" s="17">
        <f>CT130*VLOOKUP('Données projet'!$B$13,Paramètres!$A$1:$I$89,3,0)*VLOOKUP('Données projet'!$B$13,Paramètres!$A$1:$I$89,5,0)</f>
        <v>277.77359999999993</v>
      </c>
      <c r="CV130" s="13">
        <f t="shared" si="95"/>
        <v>66.496288176842356</v>
      </c>
      <c r="CW130" s="20">
        <f t="shared" si="67"/>
        <v>599.60338857466706</v>
      </c>
      <c r="CX130" s="59">
        <f t="shared" si="68"/>
        <v>883.00574543374455</v>
      </c>
      <c r="CY130" s="59">
        <f ca="1">AVERAGE(OFFSET($CX$3,0,0,'Données projet'!$E$13+1,1))-AVERAGE(OFFSET($H$3,0,0,'Données projet'!$E$13+1,1))</f>
        <v>472.96224519385396</v>
      </c>
      <c r="CZ130" s="59">
        <f t="shared" si="96"/>
        <v>297.32483725004136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78.92455035329283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78.92455035329283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349.00000000000017</v>
      </c>
      <c r="DP130" s="17">
        <f>DO130*VLOOKUP('Données projet'!$B$14,Paramètres!$A$1:$I$89,3,0)*VLOOKUP('Données projet'!$B$14,Paramètres!$A$1:$I$89,5,0)</f>
        <v>272.22000000000014</v>
      </c>
      <c r="DQ130" s="13">
        <f t="shared" si="97"/>
        <v>65.320184547527205</v>
      </c>
      <c r="DR130" s="20">
        <f t="shared" si="70"/>
        <v>587.88248808694345</v>
      </c>
      <c r="DS130" s="59">
        <f t="shared" si="71"/>
        <v>871.28484494602094</v>
      </c>
      <c r="DT130" s="59">
        <f ca="1">AVERAGE(OFFSET($DS$3,0,0,'Données projet'!$E$14+1,1))-AVERAGE(OFFSET($H$3,0,0,'Données projet'!$E$14+1,1))</f>
        <v>381.55743422692029</v>
      </c>
      <c r="DU130" s="59">
        <f t="shared" si="98"/>
        <v>360.34132229290537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28.030158501788389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28.030158501788389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474.99999999999994</v>
      </c>
      <c r="EK130" s="17">
        <f>EJ130*VLOOKUP('Données projet'!$B$15,Paramètres!$A$1:$I$89,3,0)*VLOOKUP('Données projet'!$B$15,Paramètres!$A$1:$I$89,5,0)</f>
        <v>407.55</v>
      </c>
      <c r="EL130" s="13">
        <f t="shared" si="99"/>
        <v>93.305642095357683</v>
      </c>
      <c r="EM130" s="20">
        <f t="shared" si="73"/>
        <v>872.32357664941446</v>
      </c>
      <c r="EN130" s="59">
        <f t="shared" si="74"/>
        <v>1155.7259335084918</v>
      </c>
      <c r="EO130" s="59">
        <f ca="1">AVERAGE(OFFSET($EN$3,0,0,'Données projet'!$E$15+1,1))-AVERAGE(OFFSET($H$3,0,0,'Données projet'!$E$15+1,1))</f>
        <v>569.97793593332699</v>
      </c>
      <c r="EP130" s="59">
        <f t="shared" si="100"/>
        <v>331.25104323342907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106.40010658766255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106.40010658766255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403.99999999999994</v>
      </c>
      <c r="FF130" s="17">
        <f>FE130*VLOOKUP('Données projet'!$B$16,Paramètres!$A$1:$I$89,3,0)*VLOOKUP('Données projet'!$B$16,Paramètres!$A$1:$I$89,5,0)</f>
        <v>327.72479999999996</v>
      </c>
      <c r="FG130" s="13">
        <f t="shared" si="101"/>
        <v>76.958410398004986</v>
      </c>
      <c r="FH130" s="20">
        <f t="shared" si="76"/>
        <v>704.82325810985856</v>
      </c>
      <c r="FI130" s="59">
        <f t="shared" si="77"/>
        <v>988.22561496893604</v>
      </c>
      <c r="FJ130" s="59">
        <f ca="1">AVERAGE(OFFSET($FI$3,0,0,'Données projet'!$E$16+1,1))-AVERAGE(OFFSET($H$3,0,0,'Données projet'!$E$16+1,1))</f>
        <v>458.72067631594132</v>
      </c>
      <c r="FK130" s="59">
        <f t="shared" si="102"/>
        <v>264.165337354597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66.443437499393625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66.443437499393625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6">
        <f t="shared" si="56"/>
        <v>183.33333333333334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306.99999999999994</v>
      </c>
      <c r="O131" s="13">
        <f>N131*VLOOKUP('Données projet'!$B$9,Paramètres!$A$1:$I$89,3,0)*VLOOKUP('Données projet'!$B$9,Paramètres!$A$1:$I$89,5,0)</f>
        <v>311.298</v>
      </c>
      <c r="P131" s="13">
        <f t="shared" si="87"/>
        <v>73.539838278528748</v>
      </c>
      <c r="Q131" s="20">
        <f t="shared" ref="Q131:Q153" si="108">(O131+P131)*0.475*44/12</f>
        <v>670.25923500177089</v>
      </c>
      <c r="R131" s="59">
        <f t="shared" ref="R131:R194" si="109">Q131+(I131+J131)*44/12</f>
        <v>953.83387210033948</v>
      </c>
      <c r="S131" s="59">
        <f ca="1">AVERAGE(OFFSET($R$3,0,0,'Données projet'!$E$9+1,1))-AVERAGE(OFFSET($H$3,0,0,'Données projet'!$E$9+1,1))</f>
        <v>520.95202773768222</v>
      </c>
      <c r="T131" s="59">
        <f t="shared" si="88"/>
        <v>325.72635759450861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86.715477998373515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86.715477998373515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245.99999999999994</v>
      </c>
      <c r="AJ131" s="13">
        <f>AI131*VLOOKUP('Données projet'!$B$10,Paramètres!$A$1:$I$89,3,0)*VLOOKUP('Données projet'!$B$10,Paramètres!$A$1:$I$89,5,0)</f>
        <v>234.09359999999998</v>
      </c>
      <c r="AK131" s="13">
        <f t="shared" si="89"/>
        <v>57.166902703920208</v>
      </c>
      <c r="AL131" s="20">
        <f t="shared" si="58"/>
        <v>507.27870887599425</v>
      </c>
      <c r="AM131" s="59">
        <f t="shared" si="59"/>
        <v>790.85334597456279</v>
      </c>
      <c r="AN131" s="59">
        <f ca="1">AVERAGE(OFFSET($AM$3,0,0,'Données projet'!$E$10+1,1))-AVERAGE(OFFSET($H$3,0,0,'Données projet'!$E$10+1,1))</f>
        <v>480.2304577348516</v>
      </c>
      <c r="AO131" s="59">
        <f t="shared" si="90"/>
        <v>488.3750281502389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60.278610892934921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60.278610892934921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266.99999999999983</v>
      </c>
      <c r="BE131" s="13">
        <f>BD131*VLOOKUP('Données projet'!$B$11,Paramètres!$A$1:$I$89,3,0)*VLOOKUP('Données projet'!$B$11,Paramètres!$A$1:$I$89,5,0)</f>
        <v>258.24239999999986</v>
      </c>
      <c r="BF131" s="13">
        <f t="shared" si="91"/>
        <v>62.347580891234152</v>
      </c>
      <c r="BG131" s="20">
        <f t="shared" si="61"/>
        <v>558.3608833855659</v>
      </c>
      <c r="BH131" s="59">
        <f t="shared" si="62"/>
        <v>841.93552048413449</v>
      </c>
      <c r="BI131" s="59">
        <f ca="1">AVERAGE(OFFSET($BH$3,0,0,'Données projet'!$E$11+1,1))-AVERAGE(OFFSET($H$3,0,0,'Données projet'!$E$11+1,1))</f>
        <v>379.62749807313804</v>
      </c>
      <c r="BJ131" s="59">
        <f t="shared" si="92"/>
        <v>365.4172319777357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16.539803708475269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16.539803708475269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367.99999999999972</v>
      </c>
      <c r="BZ131" s="13">
        <f>BY131*VLOOKUP('Données projet'!$B$12,Paramètres!$A$1:$I$89,3,0)*VLOOKUP('Données projet'!$B$12,Paramètres!$A$1:$I$89,5,0)</f>
        <v>292.78079999999977</v>
      </c>
      <c r="CA131" s="13">
        <f t="shared" si="93"/>
        <v>69.660903052386217</v>
      </c>
      <c r="CB131" s="20">
        <f t="shared" si="64"/>
        <v>631.25263281623893</v>
      </c>
      <c r="CC131" s="59">
        <f t="shared" si="65"/>
        <v>914.8272699148074</v>
      </c>
      <c r="CD131" s="59">
        <f ca="1">AVERAGE(OFFSET($CC$3,0,0,'Données projet'!$E$12+1,1))-AVERAGE(OFFSET($H$3,0,0,'Données projet'!$E$12+1,1))</f>
        <v>429.30603040255431</v>
      </c>
      <c r="CE131" s="59">
        <f t="shared" si="94"/>
        <v>412.18613903804726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23.821548022386274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23.821548022386274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306.99999999999994</v>
      </c>
      <c r="CU131" s="17">
        <f>CT131*VLOOKUP('Données projet'!$B$13,Paramètres!$A$1:$I$89,3,0)*VLOOKUP('Données projet'!$B$13,Paramètres!$A$1:$I$89,5,0)</f>
        <v>277.77359999999993</v>
      </c>
      <c r="CV131" s="13">
        <f t="shared" si="95"/>
        <v>66.496288176842356</v>
      </c>
      <c r="CW131" s="20">
        <f t="shared" si="67"/>
        <v>599.60338857466706</v>
      </c>
      <c r="CX131" s="59">
        <f t="shared" si="68"/>
        <v>883.17802567323565</v>
      </c>
      <c r="CY131" s="59">
        <f ca="1">AVERAGE(OFFSET($CX$3,0,0,'Données projet'!$E$13+1,1))-AVERAGE(OFFSET($H$3,0,0,'Données projet'!$E$13+1,1))</f>
        <v>472.96224519385396</v>
      </c>
      <c r="CZ131" s="59">
        <f t="shared" si="96"/>
        <v>297.32483725004136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77.376888060087126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77.376888060087126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349.00000000000017</v>
      </c>
      <c r="DP131" s="17">
        <f>DO131*VLOOKUP('Données projet'!$B$14,Paramètres!$A$1:$I$89,3,0)*VLOOKUP('Données projet'!$B$14,Paramètres!$A$1:$I$89,5,0)</f>
        <v>272.22000000000014</v>
      </c>
      <c r="DQ131" s="13">
        <f t="shared" si="97"/>
        <v>65.320184547527205</v>
      </c>
      <c r="DR131" s="20">
        <f t="shared" si="70"/>
        <v>587.88248808694345</v>
      </c>
      <c r="DS131" s="59">
        <f t="shared" si="71"/>
        <v>871.45712518551204</v>
      </c>
      <c r="DT131" s="59">
        <f ca="1">AVERAGE(OFFSET($DS$3,0,0,'Données projet'!$E$14+1,1))-AVERAGE(OFFSET($H$3,0,0,'Données projet'!$E$14+1,1))</f>
        <v>381.55743422692029</v>
      </c>
      <c r="DU131" s="59">
        <f t="shared" si="98"/>
        <v>360.34132229290537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27.480504190276847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27.480504190276847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474.99999999999994</v>
      </c>
      <c r="EK131" s="17">
        <f>EJ131*VLOOKUP('Données projet'!$B$15,Paramètres!$A$1:$I$89,3,0)*VLOOKUP('Données projet'!$B$15,Paramètres!$A$1:$I$89,5,0)</f>
        <v>407.55</v>
      </c>
      <c r="EL131" s="13">
        <f t="shared" si="99"/>
        <v>93.305642095357683</v>
      </c>
      <c r="EM131" s="20">
        <f t="shared" si="73"/>
        <v>872.32357664941446</v>
      </c>
      <c r="EN131" s="59">
        <f t="shared" si="74"/>
        <v>1155.8982137479829</v>
      </c>
      <c r="EO131" s="59">
        <f ca="1">AVERAGE(OFFSET($EN$3,0,0,'Données projet'!$E$15+1,1))-AVERAGE(OFFSET($H$3,0,0,'Données projet'!$E$15+1,1))</f>
        <v>569.97793593332699</v>
      </c>
      <c r="EP131" s="59">
        <f t="shared" si="100"/>
        <v>331.25104323342907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104.31366539513539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104.31366539513539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403.99999999999994</v>
      </c>
      <c r="FF131" s="17">
        <f>FE131*VLOOKUP('Données projet'!$B$16,Paramètres!$A$1:$I$89,3,0)*VLOOKUP('Données projet'!$B$16,Paramètres!$A$1:$I$89,5,0)</f>
        <v>327.72479999999996</v>
      </c>
      <c r="FG131" s="13">
        <f t="shared" si="101"/>
        <v>76.958410398004986</v>
      </c>
      <c r="FH131" s="20">
        <f t="shared" si="76"/>
        <v>704.82325810985856</v>
      </c>
      <c r="FI131" s="59">
        <f t="shared" si="77"/>
        <v>988.39789520842714</v>
      </c>
      <c r="FJ131" s="59">
        <f ca="1">AVERAGE(OFFSET($FI$3,0,0,'Données projet'!$E$16+1,1))-AVERAGE(OFFSET($H$3,0,0,'Données projet'!$E$16+1,1))</f>
        <v>458.72067631594132</v>
      </c>
      <c r="FK131" s="59">
        <f t="shared" si="102"/>
        <v>264.165337354597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65.140522216525724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65.140522216525724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6">
        <f t="shared" ref="H132:H195" si="110">(B132+E132+F132)*44/12+(C132+D132)*0.475*44/12</f>
        <v>183.33333333333334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306.99999999999994</v>
      </c>
      <c r="O132" s="13">
        <f>N132*VLOOKUP('Données projet'!$B$9,Paramètres!$A$1:$I$89,3,0)*VLOOKUP('Données projet'!$B$9,Paramètres!$A$1:$I$89,5,0)</f>
        <v>311.298</v>
      </c>
      <c r="P132" s="13">
        <f t="shared" si="87"/>
        <v>73.539838278528748</v>
      </c>
      <c r="Q132" s="20">
        <f t="shared" si="108"/>
        <v>670.25923500177089</v>
      </c>
      <c r="R132" s="59">
        <f t="shared" si="109"/>
        <v>954.00316366283619</v>
      </c>
      <c r="S132" s="59">
        <f ca="1">AVERAGE(OFFSET($R$3,0,0,'Données projet'!$E$9+1,1))-AVERAGE(OFFSET($H$3,0,0,'Données projet'!$E$9+1,1))</f>
        <v>520.95202773768222</v>
      </c>
      <c r="T132" s="59">
        <f t="shared" si="88"/>
        <v>325.72635759450861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85.015040366044417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85.015040366044417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245.99999999999994</v>
      </c>
      <c r="AJ132" s="13">
        <f>AI132*VLOOKUP('Données projet'!$B$10,Paramètres!$A$1:$I$89,3,0)*VLOOKUP('Données projet'!$B$10,Paramètres!$A$1:$I$89,5,0)</f>
        <v>234.09359999999998</v>
      </c>
      <c r="AK132" s="13">
        <f t="shared" si="89"/>
        <v>57.166902703920208</v>
      </c>
      <c r="AL132" s="20">
        <f t="shared" ref="AL132:AL153" si="112">(AJ132+AK132)*0.475*44/12</f>
        <v>507.27870887599425</v>
      </c>
      <c r="AM132" s="59">
        <f t="shared" ref="AM132:AM195" si="113">AL132+(AD132+AE132)*44/12</f>
        <v>791.02263753705961</v>
      </c>
      <c r="AN132" s="59">
        <f ca="1">AVERAGE(OFFSET($AM$3,0,0,'Données projet'!$E$10+1,1))-AVERAGE(OFFSET($H$3,0,0,'Données projet'!$E$10+1,1))</f>
        <v>480.2304577348516</v>
      </c>
      <c r="AO132" s="59">
        <f t="shared" si="90"/>
        <v>488.3750281502389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59.096584099646741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59.096584099646741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266.99999999999983</v>
      </c>
      <c r="BE132" s="13">
        <f>BD132*VLOOKUP('Données projet'!$B$11,Paramètres!$A$1:$I$89,3,0)*VLOOKUP('Données projet'!$B$11,Paramètres!$A$1:$I$89,5,0)</f>
        <v>258.24239999999986</v>
      </c>
      <c r="BF132" s="13">
        <f t="shared" si="91"/>
        <v>62.347580891234152</v>
      </c>
      <c r="BG132" s="20">
        <f t="shared" ref="BG132:BG153" si="115">(BE132+BF132)*0.475*44/12</f>
        <v>558.3608833855659</v>
      </c>
      <c r="BH132" s="59">
        <f t="shared" ref="BH132:BH195" si="116">BG132+(AY132+AZ132)*44/12</f>
        <v>842.1048120466312</v>
      </c>
      <c r="BI132" s="59">
        <f ca="1">AVERAGE(OFFSET($BH$3,0,0,'Données projet'!$E$11+1,1))-AVERAGE(OFFSET($H$3,0,0,'Données projet'!$E$11+1,1))</f>
        <v>379.62749807313804</v>
      </c>
      <c r="BJ132" s="59">
        <f t="shared" si="92"/>
        <v>365.4172319777357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16.215468246036195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16.215468246036195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367.99999999999972</v>
      </c>
      <c r="BZ132" s="13">
        <f>BY132*VLOOKUP('Données projet'!$B$12,Paramètres!$A$1:$I$89,3,0)*VLOOKUP('Données projet'!$B$12,Paramètres!$A$1:$I$89,5,0)</f>
        <v>292.78079999999977</v>
      </c>
      <c r="CA132" s="13">
        <f t="shared" si="93"/>
        <v>69.660903052386217</v>
      </c>
      <c r="CB132" s="20">
        <f t="shared" ref="CB132:CB153" si="118">(BZ132+CA132)*0.475*44/12</f>
        <v>631.25263281623893</v>
      </c>
      <c r="CC132" s="59">
        <f t="shared" ref="CC132:CC195" si="119">CB132+(BT132+BU132)*44/12</f>
        <v>914.99656147730434</v>
      </c>
      <c r="CD132" s="59">
        <f ca="1">AVERAGE(OFFSET($CC$3,0,0,'Données projet'!$E$12+1,1))-AVERAGE(OFFSET($H$3,0,0,'Données projet'!$E$12+1,1))</f>
        <v>429.30603040255431</v>
      </c>
      <c r="CE132" s="59">
        <f t="shared" si="94"/>
        <v>412.18613903804726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23.354421995376882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23.354421995376882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306.99999999999994</v>
      </c>
      <c r="CU132" s="17">
        <f>CT132*VLOOKUP('Données projet'!$B$13,Paramètres!$A$1:$I$89,3,0)*VLOOKUP('Données projet'!$B$13,Paramètres!$A$1:$I$89,5,0)</f>
        <v>277.77359999999993</v>
      </c>
      <c r="CV132" s="13">
        <f t="shared" si="95"/>
        <v>66.496288176842356</v>
      </c>
      <c r="CW132" s="20">
        <f t="shared" ref="CW132:CW153" si="121">(CU132+CV132)*0.475*44/12</f>
        <v>599.60338857466706</v>
      </c>
      <c r="CX132" s="59">
        <f t="shared" ref="CX132:CX195" si="122">CW132+(CO132+CP132)*44/12</f>
        <v>883.34731723573236</v>
      </c>
      <c r="CY132" s="59">
        <f ca="1">AVERAGE(OFFSET($CX$3,0,0,'Données projet'!$E$13+1,1))-AVERAGE(OFFSET($H$3,0,0,'Données projet'!$E$13+1,1))</f>
        <v>472.96224519385396</v>
      </c>
      <c r="CZ132" s="59">
        <f t="shared" si="96"/>
        <v>297.32483725004136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75.859574480470386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75.859574480470386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349.00000000000017</v>
      </c>
      <c r="DP132" s="17">
        <f>DO132*VLOOKUP('Données projet'!$B$14,Paramètres!$A$1:$I$89,3,0)*VLOOKUP('Données projet'!$B$14,Paramètres!$A$1:$I$89,5,0)</f>
        <v>272.22000000000014</v>
      </c>
      <c r="DQ132" s="13">
        <f t="shared" si="97"/>
        <v>65.320184547527205</v>
      </c>
      <c r="DR132" s="20">
        <f t="shared" ref="DR132:DR153" si="124">(DP132+DQ132)*0.475*44/12</f>
        <v>587.88248808694345</v>
      </c>
      <c r="DS132" s="59">
        <f t="shared" ref="DS132:DS195" si="125">DR132+(DJ132+DK132)*44/12</f>
        <v>871.62641674800875</v>
      </c>
      <c r="DT132" s="59">
        <f ca="1">AVERAGE(OFFSET($DS$3,0,0,'Données projet'!$E$14+1,1))-AVERAGE(OFFSET($H$3,0,0,'Données projet'!$E$14+1,1))</f>
        <v>381.55743422692029</v>
      </c>
      <c r="DU132" s="59">
        <f t="shared" si="98"/>
        <v>360.34132229290537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26.941628264558016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26.941628264558016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474.99999999999994</v>
      </c>
      <c r="EK132" s="17">
        <f>EJ132*VLOOKUP('Données projet'!$B$15,Paramètres!$A$1:$I$89,3,0)*VLOOKUP('Données projet'!$B$15,Paramètres!$A$1:$I$89,5,0)</f>
        <v>407.55</v>
      </c>
      <c r="EL132" s="13">
        <f t="shared" si="99"/>
        <v>93.305642095357683</v>
      </c>
      <c r="EM132" s="20">
        <f t="shared" ref="EM132:EM153" si="127">(EK132+EL132)*0.475*44/12</f>
        <v>872.32357664941446</v>
      </c>
      <c r="EN132" s="59">
        <f t="shared" ref="EN132:EN195" si="128">EM132+(EE132+EF132)*44/12</f>
        <v>1156.0675053104799</v>
      </c>
      <c r="EO132" s="59">
        <f ca="1">AVERAGE(OFFSET($EN$3,0,0,'Données projet'!$E$15+1,1))-AVERAGE(OFFSET($H$3,0,0,'Données projet'!$E$15+1,1))</f>
        <v>569.97793593332699</v>
      </c>
      <c r="EP132" s="59">
        <f t="shared" si="100"/>
        <v>331.25104323342907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102.26813804179022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102.26813804179022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403.99999999999994</v>
      </c>
      <c r="FF132" s="17">
        <f>FE132*VLOOKUP('Données projet'!$B$16,Paramètres!$A$1:$I$89,3,0)*VLOOKUP('Données projet'!$B$16,Paramètres!$A$1:$I$89,5,0)</f>
        <v>327.72479999999996</v>
      </c>
      <c r="FG132" s="13">
        <f t="shared" si="101"/>
        <v>76.958410398004986</v>
      </c>
      <c r="FH132" s="20">
        <f t="shared" ref="FH132:FH153" si="130">(FF132+FG132)*0.475*44/12</f>
        <v>704.82325810985856</v>
      </c>
      <c r="FI132" s="59">
        <f t="shared" ref="FI132:FI195" si="131">FH132+(EZ132+FA132)*44/12</f>
        <v>988.56718677092385</v>
      </c>
      <c r="FJ132" s="59">
        <f ca="1">AVERAGE(OFFSET($FI$3,0,0,'Données projet'!$E$16+1,1))-AVERAGE(OFFSET($H$3,0,0,'Données projet'!$E$16+1,1))</f>
        <v>458.72067631594132</v>
      </c>
      <c r="FK132" s="59">
        <f t="shared" si="102"/>
        <v>264.165337354597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63.863156307655018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63.863156307655018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6">
        <f t="shared" si="110"/>
        <v>183.33333333333334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306.99999999999994</v>
      </c>
      <c r="O133" s="13">
        <f>N133*VLOOKUP('Données projet'!$B$9,Paramètres!$A$1:$I$89,3,0)*VLOOKUP('Données projet'!$B$9,Paramètres!$A$1:$I$89,5,0)</f>
        <v>311.298</v>
      </c>
      <c r="P133" s="13">
        <f t="shared" ref="P133:P196" si="141">EXP(-1.0587+0.8836*LN(O133)+0.284)</f>
        <v>73.539838278528748</v>
      </c>
      <c r="Q133" s="20">
        <f t="shared" si="108"/>
        <v>670.25923500177089</v>
      </c>
      <c r="R133" s="59">
        <f t="shared" si="109"/>
        <v>954.169518395203</v>
      </c>
      <c r="S133" s="59">
        <f ca="1">AVERAGE(OFFSET($R$3,0,0,'Données projet'!$E$9+1,1))-AVERAGE(OFFSET($H$3,0,0,'Données projet'!$E$9+1,1))</f>
        <v>520.95202773768222</v>
      </c>
      <c r="T133" s="59">
        <f t="shared" ref="T133:T196" si="142">$T$3</f>
        <v>325.72635759450861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83.347947278520749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83.347947278520749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245.99999999999994</v>
      </c>
      <c r="AJ133" s="13">
        <f>AI133*VLOOKUP('Données projet'!$B$10,Paramètres!$A$1:$I$89,3,0)*VLOOKUP('Données projet'!$B$10,Paramètres!$A$1:$I$89,5,0)</f>
        <v>234.09359999999998</v>
      </c>
      <c r="AK133" s="13">
        <f t="shared" ref="AK133:AK153" si="143">EXP(-1.0587+0.8836*LN(AJ133)+0.284)</f>
        <v>57.166902703920208</v>
      </c>
      <c r="AL133" s="20">
        <f t="shared" si="112"/>
        <v>507.27870887599425</v>
      </c>
      <c r="AM133" s="59">
        <f t="shared" si="113"/>
        <v>791.18899226942631</v>
      </c>
      <c r="AN133" s="59">
        <f ca="1">AVERAGE(OFFSET($AM$3,0,0,'Données projet'!$E$10+1,1))-AVERAGE(OFFSET($H$3,0,0,'Données projet'!$E$10+1,1))</f>
        <v>480.2304577348516</v>
      </c>
      <c r="AO133" s="59">
        <f t="shared" ref="AO133:AO196" si="144">$AO$3</f>
        <v>488.3750281502389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57.937736130809789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57.937736130809789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266.99999999999983</v>
      </c>
      <c r="BE133" s="13">
        <f>BD133*VLOOKUP('Données projet'!$B$11,Paramètres!$A$1:$I$89,3,0)*VLOOKUP('Données projet'!$B$11,Paramètres!$A$1:$I$89,5,0)</f>
        <v>258.24239999999986</v>
      </c>
      <c r="BF133" s="13">
        <f t="shared" ref="BF133:BF153" si="145">EXP(-1.0587+0.8836*LN(BE133)+0.284)</f>
        <v>62.347580891234152</v>
      </c>
      <c r="BG133" s="20">
        <f t="shared" si="115"/>
        <v>558.3608833855659</v>
      </c>
      <c r="BH133" s="59">
        <f t="shared" si="116"/>
        <v>842.27116677899801</v>
      </c>
      <c r="BI133" s="59">
        <f ca="1">AVERAGE(OFFSET($BH$3,0,0,'Données projet'!$E$11+1,1))-AVERAGE(OFFSET($H$3,0,0,'Données projet'!$E$11+1,1))</f>
        <v>379.62749807313804</v>
      </c>
      <c r="BJ133" s="59">
        <f t="shared" ref="BJ133:BJ196" si="146">$BJ$3</f>
        <v>365.4172319777357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15.897492804190454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15.897492804190454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367.99999999999972</v>
      </c>
      <c r="BZ133" s="13">
        <f>BY133*VLOOKUP('Données projet'!$B$12,Paramètres!$A$1:$I$89,3,0)*VLOOKUP('Données projet'!$B$12,Paramètres!$A$1:$I$89,5,0)</f>
        <v>292.78079999999977</v>
      </c>
      <c r="CA133" s="13">
        <f t="shared" ref="CA133:CA153" si="147">EXP(-1.0587+0.8836*LN(BZ133)+0.284)</f>
        <v>69.660903052386217</v>
      </c>
      <c r="CB133" s="20">
        <f t="shared" si="118"/>
        <v>631.25263281623893</v>
      </c>
      <c r="CC133" s="59">
        <f t="shared" si="119"/>
        <v>915.16291620967104</v>
      </c>
      <c r="CD133" s="59">
        <f ca="1">AVERAGE(OFFSET($CC$3,0,0,'Données projet'!$E$12+1,1))-AVERAGE(OFFSET($H$3,0,0,'Données projet'!$E$12+1,1))</f>
        <v>429.30603040255431</v>
      </c>
      <c r="CE133" s="59">
        <f t="shared" ref="CE133:CE196" si="148">$CE$3</f>
        <v>412.18613903804726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22.8964560248384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22.8964560248384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306.99999999999994</v>
      </c>
      <c r="CU133" s="17">
        <f>CT133*VLOOKUP('Données projet'!$B$13,Paramètres!$A$1:$I$89,3,0)*VLOOKUP('Données projet'!$B$13,Paramètres!$A$1:$I$89,5,0)</f>
        <v>277.77359999999993</v>
      </c>
      <c r="CV133" s="13">
        <f t="shared" ref="CV133:CV153" si="149">EXP(-1.0587+0.8836*LN(CU133)+0.284)</f>
        <v>66.496288176842356</v>
      </c>
      <c r="CW133" s="20">
        <f t="shared" si="121"/>
        <v>599.60338857466706</v>
      </c>
      <c r="CX133" s="59">
        <f t="shared" si="122"/>
        <v>883.51367196809917</v>
      </c>
      <c r="CY133" s="59">
        <f ca="1">AVERAGE(OFFSET($CX$3,0,0,'Données projet'!$E$13+1,1))-AVERAGE(OFFSET($H$3,0,0,'Données projet'!$E$13+1,1))</f>
        <v>472.96224519385396</v>
      </c>
      <c r="CZ133" s="59">
        <f t="shared" ref="CZ133:CZ196" si="150">$CZ$3</f>
        <v>297.32483725004136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74.37201449468003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74.37201449468003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349.00000000000017</v>
      </c>
      <c r="DP133" s="17">
        <f>DO133*VLOOKUP('Données projet'!$B$14,Paramètres!$A$1:$I$89,3,0)*VLOOKUP('Données projet'!$B$14,Paramètres!$A$1:$I$89,5,0)</f>
        <v>272.22000000000014</v>
      </c>
      <c r="DQ133" s="13">
        <f t="shared" ref="DQ133:DQ153" si="151">EXP(-1.0587+0.8836*LN(DP133)+0.284)</f>
        <v>65.320184547527205</v>
      </c>
      <c r="DR133" s="20">
        <f t="shared" si="124"/>
        <v>587.88248808694345</v>
      </c>
      <c r="DS133" s="59">
        <f t="shared" si="125"/>
        <v>871.79277148037556</v>
      </c>
      <c r="DT133" s="59">
        <f ca="1">AVERAGE(OFFSET($DS$3,0,0,'Données projet'!$E$14+1,1))-AVERAGE(OFFSET($H$3,0,0,'Données projet'!$E$14+1,1))</f>
        <v>381.55743422692029</v>
      </c>
      <c r="DU133" s="59">
        <f t="shared" ref="DU133:DU196" si="152">$DU$3</f>
        <v>360.34132229290537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26.413319367060673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26.413319367060673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474.99999999999994</v>
      </c>
      <c r="EK133" s="17">
        <f>EJ133*VLOOKUP('Données projet'!$B$15,Paramètres!$A$1:$I$89,3,0)*VLOOKUP('Données projet'!$B$15,Paramètres!$A$1:$I$89,5,0)</f>
        <v>407.55</v>
      </c>
      <c r="EL133" s="13">
        <f t="shared" ref="EL133:EL153" si="153">EXP(-1.0587+0.8836*LN(EK133)+0.284)</f>
        <v>93.305642095357683</v>
      </c>
      <c r="EM133" s="20">
        <f t="shared" si="127"/>
        <v>872.32357664941446</v>
      </c>
      <c r="EN133" s="59">
        <f t="shared" si="128"/>
        <v>1156.2338600428466</v>
      </c>
      <c r="EO133" s="59">
        <f ca="1">AVERAGE(OFFSET($EN$3,0,0,'Données projet'!$E$15+1,1))-AVERAGE(OFFSET($H$3,0,0,'Données projet'!$E$15+1,1))</f>
        <v>569.97793593332699</v>
      </c>
      <c r="EP133" s="59">
        <f t="shared" ref="EP133:EP196" si="154">$EP$3</f>
        <v>331.25104323342907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100.26272223219567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100.26272223219567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403.99999999999994</v>
      </c>
      <c r="FF133" s="17">
        <f>FE133*VLOOKUP('Données projet'!$B$16,Paramètres!$A$1:$I$89,3,0)*VLOOKUP('Données projet'!$B$16,Paramètres!$A$1:$I$89,5,0)</f>
        <v>327.72479999999996</v>
      </c>
      <c r="FG133" s="13">
        <f t="shared" ref="FG133:FG153" si="155">EXP(-1.0587+0.8836*LN(FF133)+0.284)</f>
        <v>76.958410398004986</v>
      </c>
      <c r="FH133" s="20">
        <f t="shared" si="130"/>
        <v>704.82325810985856</v>
      </c>
      <c r="FI133" s="59">
        <f t="shared" si="131"/>
        <v>988.73354150329067</v>
      </c>
      <c r="FJ133" s="59">
        <f ca="1">AVERAGE(OFFSET($FI$3,0,0,'Données projet'!$E$16+1,1))-AVERAGE(OFFSET($H$3,0,0,'Données projet'!$E$16+1,1))</f>
        <v>458.72067631594132</v>
      </c>
      <c r="FK133" s="59">
        <f t="shared" ref="FK133:FK196" si="156">$FK$3</f>
        <v>264.165337354597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62.61083876514099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62.61083876514099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6">
        <f t="shared" si="110"/>
        <v>183.33333333333334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306.99999999999994</v>
      </c>
      <c r="O134" s="13">
        <f>N134*VLOOKUP('Données projet'!$B$9,Paramètres!$A$1:$I$89,3,0)*VLOOKUP('Données projet'!$B$9,Paramètres!$A$1:$I$89,5,0)</f>
        <v>311.298</v>
      </c>
      <c r="P134" s="13">
        <f t="shared" si="141"/>
        <v>73.539838278528748</v>
      </c>
      <c r="Q134" s="20">
        <f t="shared" si="108"/>
        <v>670.25923500177089</v>
      </c>
      <c r="R134" s="59">
        <f t="shared" si="109"/>
        <v>954.33298724487668</v>
      </c>
      <c r="S134" s="59">
        <f ca="1">AVERAGE(OFFSET($R$3,0,0,'Données projet'!$E$9+1,1))-AVERAGE(OFFSET($H$3,0,0,'Données projet'!$E$9+1,1))</f>
        <v>520.95202773768222</v>
      </c>
      <c r="T134" s="59">
        <f t="shared" si="142"/>
        <v>325.72635759450861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81.713544869617039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81.713544869617039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245.99999999999994</v>
      </c>
      <c r="AJ134" s="13">
        <f>AI134*VLOOKUP('Données projet'!$B$10,Paramètres!$A$1:$I$89,3,0)*VLOOKUP('Données projet'!$B$10,Paramètres!$A$1:$I$89,5,0)</f>
        <v>234.09359999999998</v>
      </c>
      <c r="AK134" s="13">
        <f t="shared" si="143"/>
        <v>57.166902703920208</v>
      </c>
      <c r="AL134" s="20">
        <f t="shared" si="112"/>
        <v>507.27870887599425</v>
      </c>
      <c r="AM134" s="59">
        <f t="shared" si="113"/>
        <v>791.35246111909998</v>
      </c>
      <c r="AN134" s="59">
        <f ca="1">AVERAGE(OFFSET($AM$3,0,0,'Données projet'!$E$10+1,1))-AVERAGE(OFFSET($H$3,0,0,'Données projet'!$E$10+1,1))</f>
        <v>480.2304577348516</v>
      </c>
      <c r="AO134" s="59">
        <f t="shared" si="144"/>
        <v>488.3750281502389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56.801612463814259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56.801612463814259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266.99999999999983</v>
      </c>
      <c r="BE134" s="13">
        <f>BD134*VLOOKUP('Données projet'!$B$11,Paramètres!$A$1:$I$89,3,0)*VLOOKUP('Données projet'!$B$11,Paramètres!$A$1:$I$89,5,0)</f>
        <v>258.24239999999986</v>
      </c>
      <c r="BF134" s="13">
        <f t="shared" si="145"/>
        <v>62.347580891234152</v>
      </c>
      <c r="BG134" s="20">
        <f t="shared" si="115"/>
        <v>558.3608833855659</v>
      </c>
      <c r="BH134" s="59">
        <f t="shared" si="116"/>
        <v>842.43463562867169</v>
      </c>
      <c r="BI134" s="59">
        <f ca="1">AVERAGE(OFFSET($BH$3,0,0,'Données projet'!$E$11+1,1))-AVERAGE(OFFSET($H$3,0,0,'Données projet'!$E$11+1,1))</f>
        <v>379.62749807313804</v>
      </c>
      <c r="BJ134" s="59">
        <f t="shared" si="146"/>
        <v>365.4172319777357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15.585752666813439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15.585752666813439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367.99999999999972</v>
      </c>
      <c r="BZ134" s="13">
        <f>BY134*VLOOKUP('Données projet'!$B$12,Paramètres!$A$1:$I$89,3,0)*VLOOKUP('Données projet'!$B$12,Paramètres!$A$1:$I$89,5,0)</f>
        <v>292.78079999999977</v>
      </c>
      <c r="CA134" s="13">
        <f t="shared" si="147"/>
        <v>69.660903052386217</v>
      </c>
      <c r="CB134" s="20">
        <f t="shared" si="118"/>
        <v>631.25263281623893</v>
      </c>
      <c r="CC134" s="59">
        <f t="shared" si="119"/>
        <v>915.3263850593446</v>
      </c>
      <c r="CD134" s="59">
        <f ca="1">AVERAGE(OFFSET($CC$3,0,0,'Données projet'!$E$12+1,1))-AVERAGE(OFFSET($H$3,0,0,'Données projet'!$E$12+1,1))</f>
        <v>429.30603040255431</v>
      </c>
      <c r="CE134" s="59">
        <f t="shared" si="148"/>
        <v>412.18613903804726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22.44747048765052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22.44747048765052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306.99999999999994</v>
      </c>
      <c r="CU134" s="17">
        <f>CT134*VLOOKUP('Données projet'!$B$13,Paramètres!$A$1:$I$89,3,0)*VLOOKUP('Données projet'!$B$13,Paramètres!$A$1:$I$89,5,0)</f>
        <v>277.77359999999993</v>
      </c>
      <c r="CV134" s="13">
        <f t="shared" si="149"/>
        <v>66.496288176842356</v>
      </c>
      <c r="CW134" s="20">
        <f t="shared" si="121"/>
        <v>599.60338857466706</v>
      </c>
      <c r="CX134" s="59">
        <f t="shared" si="122"/>
        <v>883.67714081777285</v>
      </c>
      <c r="CY134" s="59">
        <f ca="1">AVERAGE(OFFSET($CX$3,0,0,'Données projet'!$E$13+1,1))-AVERAGE(OFFSET($H$3,0,0,'Données projet'!$E$13+1,1))</f>
        <v>472.96224519385396</v>
      </c>
      <c r="CZ134" s="59">
        <f t="shared" si="150"/>
        <v>297.32483725004136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72.913624652889027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72.913624652889027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349.00000000000017</v>
      </c>
      <c r="DP134" s="17">
        <f>DO134*VLOOKUP('Données projet'!$B$14,Paramètres!$A$1:$I$89,3,0)*VLOOKUP('Données projet'!$B$14,Paramètres!$A$1:$I$89,5,0)</f>
        <v>272.22000000000014</v>
      </c>
      <c r="DQ134" s="13">
        <f t="shared" si="151"/>
        <v>65.320184547527205</v>
      </c>
      <c r="DR134" s="20">
        <f t="shared" si="124"/>
        <v>587.88248808694345</v>
      </c>
      <c r="DS134" s="59">
        <f t="shared" si="125"/>
        <v>871.95624033004924</v>
      </c>
      <c r="DT134" s="59">
        <f ca="1">AVERAGE(OFFSET($DS$3,0,0,'Données projet'!$E$14+1,1))-AVERAGE(OFFSET($H$3,0,0,'Données projet'!$E$14+1,1))</f>
        <v>381.55743422692029</v>
      </c>
      <c r="DU134" s="59">
        <f t="shared" si="152"/>
        <v>360.34132229290537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25.895370284806646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25.895370284806646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474.99999999999994</v>
      </c>
      <c r="EK134" s="17">
        <f>EJ134*VLOOKUP('Données projet'!$B$15,Paramètres!$A$1:$I$89,3,0)*VLOOKUP('Données projet'!$B$15,Paramètres!$A$1:$I$89,5,0)</f>
        <v>407.55</v>
      </c>
      <c r="EL134" s="13">
        <f t="shared" si="153"/>
        <v>93.305642095357683</v>
      </c>
      <c r="EM134" s="20">
        <f t="shared" si="127"/>
        <v>872.32357664941446</v>
      </c>
      <c r="EN134" s="59">
        <f t="shared" si="128"/>
        <v>1156.3973288925201</v>
      </c>
      <c r="EO134" s="59">
        <f ca="1">AVERAGE(OFFSET($EN$3,0,0,'Données projet'!$E$15+1,1))-AVERAGE(OFFSET($H$3,0,0,'Données projet'!$E$15+1,1))</f>
        <v>569.97793593332699</v>
      </c>
      <c r="EP134" s="59">
        <f t="shared" si="154"/>
        <v>331.25104323342907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98.296631403444394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98.296631403444394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403.99999999999994</v>
      </c>
      <c r="FF134" s="17">
        <f>FE134*VLOOKUP('Données projet'!$B$16,Paramètres!$A$1:$I$89,3,0)*VLOOKUP('Données projet'!$B$16,Paramètres!$A$1:$I$89,5,0)</f>
        <v>327.72479999999996</v>
      </c>
      <c r="FG134" s="13">
        <f t="shared" si="155"/>
        <v>76.958410398004986</v>
      </c>
      <c r="FH134" s="20">
        <f t="shared" si="130"/>
        <v>704.82325810985856</v>
      </c>
      <c r="FI134" s="59">
        <f t="shared" si="131"/>
        <v>988.89701035296434</v>
      </c>
      <c r="FJ134" s="59">
        <f ca="1">AVERAGE(OFFSET($FI$3,0,0,'Données projet'!$E$16+1,1))-AVERAGE(OFFSET($H$3,0,0,'Données projet'!$E$16+1,1))</f>
        <v>458.72067631594132</v>
      </c>
      <c r="FK134" s="59">
        <f t="shared" si="156"/>
        <v>264.165337354597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61.383078405797384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61.383078405797384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6">
        <f t="shared" si="110"/>
        <v>183.33333333333334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306.99999999999994</v>
      </c>
      <c r="O135" s="13">
        <f>N135*VLOOKUP('Données projet'!$B$9,Paramètres!$A$1:$I$89,3,0)*VLOOKUP('Données projet'!$B$9,Paramètres!$A$1:$I$89,5,0)</f>
        <v>311.298</v>
      </c>
      <c r="P135" s="13">
        <f t="shared" si="141"/>
        <v>73.539838278528748</v>
      </c>
      <c r="Q135" s="20">
        <f t="shared" si="108"/>
        <v>670.25923500177089</v>
      </c>
      <c r="R135" s="59">
        <f t="shared" si="109"/>
        <v>954.49362027546999</v>
      </c>
      <c r="S135" s="59">
        <f ca="1">AVERAGE(OFFSET($R$3,0,0,'Données projet'!$E$9+1,1))-AVERAGE(OFFSET($H$3,0,0,'Données projet'!$E$9+1,1))</f>
        <v>520.95202773768222</v>
      </c>
      <c r="T135" s="59">
        <f t="shared" si="142"/>
        <v>325.72635759450861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80.111192095064894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80.111192095064894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245.99999999999994</v>
      </c>
      <c r="AJ135" s="13">
        <f>AI135*VLOOKUP('Données projet'!$B$10,Paramètres!$A$1:$I$89,3,0)*VLOOKUP('Données projet'!$B$10,Paramètres!$A$1:$I$89,5,0)</f>
        <v>234.09359999999998</v>
      </c>
      <c r="AK135" s="13">
        <f t="shared" si="143"/>
        <v>57.166902703920208</v>
      </c>
      <c r="AL135" s="20">
        <f t="shared" si="112"/>
        <v>507.27870887599425</v>
      </c>
      <c r="AM135" s="59">
        <f t="shared" si="113"/>
        <v>791.51309414969342</v>
      </c>
      <c r="AN135" s="59">
        <f ca="1">AVERAGE(OFFSET($AM$3,0,0,'Données projet'!$E$10+1,1))-AVERAGE(OFFSET($H$3,0,0,'Données projet'!$E$10+1,1))</f>
        <v>480.2304577348516</v>
      </c>
      <c r="AO135" s="59">
        <f t="shared" si="144"/>
        <v>488.3750281502389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55.687767488961498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55.687767488961498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266.99999999999983</v>
      </c>
      <c r="BE135" s="13">
        <f>BD135*VLOOKUP('Données projet'!$B$11,Paramètres!$A$1:$I$89,3,0)*VLOOKUP('Données projet'!$B$11,Paramètres!$A$1:$I$89,5,0)</f>
        <v>258.24239999999986</v>
      </c>
      <c r="BF135" s="13">
        <f t="shared" si="145"/>
        <v>62.347580891234152</v>
      </c>
      <c r="BG135" s="20">
        <f t="shared" si="115"/>
        <v>558.3608833855659</v>
      </c>
      <c r="BH135" s="59">
        <f t="shared" si="116"/>
        <v>842.595268659265</v>
      </c>
      <c r="BI135" s="59">
        <f ca="1">AVERAGE(OFFSET($BH$3,0,0,'Données projet'!$E$11+1,1))-AVERAGE(OFFSET($H$3,0,0,'Données projet'!$E$11+1,1))</f>
        <v>379.62749807313804</v>
      </c>
      <c r="BJ135" s="59">
        <f t="shared" si="146"/>
        <v>365.4172319777357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15.280125563387678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15.280125563387678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367.99999999999972</v>
      </c>
      <c r="BZ135" s="13">
        <f>BY135*VLOOKUP('Données projet'!$B$12,Paramètres!$A$1:$I$89,3,0)*VLOOKUP('Données projet'!$B$12,Paramètres!$A$1:$I$89,5,0)</f>
        <v>292.78079999999977</v>
      </c>
      <c r="CA135" s="13">
        <f t="shared" si="147"/>
        <v>69.660903052386217</v>
      </c>
      <c r="CB135" s="20">
        <f t="shared" si="118"/>
        <v>631.25263281623893</v>
      </c>
      <c r="CC135" s="59">
        <f t="shared" si="119"/>
        <v>915.48701808993815</v>
      </c>
      <c r="CD135" s="59">
        <f ca="1">AVERAGE(OFFSET($CC$3,0,0,'Données projet'!$E$12+1,1))-AVERAGE(OFFSET($H$3,0,0,'Données projet'!$E$12+1,1))</f>
        <v>429.30603040255431</v>
      </c>
      <c r="CE135" s="59">
        <f t="shared" si="148"/>
        <v>412.18613903804726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22.007289282992758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22.007289282992758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306.99999999999994</v>
      </c>
      <c r="CU135" s="17">
        <f>CT135*VLOOKUP('Données projet'!$B$13,Paramètres!$A$1:$I$89,3,0)*VLOOKUP('Données projet'!$B$13,Paramètres!$A$1:$I$89,5,0)</f>
        <v>277.77359999999993</v>
      </c>
      <c r="CV135" s="13">
        <f t="shared" si="149"/>
        <v>66.496288176842356</v>
      </c>
      <c r="CW135" s="20">
        <f t="shared" si="121"/>
        <v>599.60338857466706</v>
      </c>
      <c r="CX135" s="59">
        <f t="shared" si="122"/>
        <v>883.83777384836617</v>
      </c>
      <c r="CY135" s="59">
        <f ca="1">AVERAGE(OFFSET($CX$3,0,0,'Données projet'!$E$13+1,1))-AVERAGE(OFFSET($H$3,0,0,'Données projet'!$E$13+1,1))</f>
        <v>472.96224519385396</v>
      </c>
      <c r="CZ135" s="59">
        <f t="shared" si="150"/>
        <v>297.32483725004136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71.483832946365581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71.483832946365581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349.00000000000017</v>
      </c>
      <c r="DP135" s="17">
        <f>DO135*VLOOKUP('Données projet'!$B$14,Paramètres!$A$1:$I$89,3,0)*VLOOKUP('Données projet'!$B$14,Paramètres!$A$1:$I$89,5,0)</f>
        <v>272.22000000000014</v>
      </c>
      <c r="DQ135" s="13">
        <f t="shared" si="151"/>
        <v>65.320184547527205</v>
      </c>
      <c r="DR135" s="20">
        <f t="shared" si="124"/>
        <v>587.88248808694345</v>
      </c>
      <c r="DS135" s="59">
        <f t="shared" si="125"/>
        <v>872.11687336064256</v>
      </c>
      <c r="DT135" s="59">
        <f ca="1">AVERAGE(OFFSET($DS$3,0,0,'Données projet'!$E$14+1,1))-AVERAGE(OFFSET($H$3,0,0,'Données projet'!$E$14+1,1))</f>
        <v>381.55743422692029</v>
      </c>
      <c r="DU135" s="59">
        <f t="shared" si="152"/>
        <v>360.34132229290537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25.387577868137871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25.387577868137871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474.99999999999994</v>
      </c>
      <c r="EK135" s="17">
        <f>EJ135*VLOOKUP('Données projet'!$B$15,Paramètres!$A$1:$I$89,3,0)*VLOOKUP('Données projet'!$B$15,Paramètres!$A$1:$I$89,5,0)</f>
        <v>407.55</v>
      </c>
      <c r="EL135" s="13">
        <f t="shared" si="153"/>
        <v>93.305642095357683</v>
      </c>
      <c r="EM135" s="20">
        <f t="shared" si="127"/>
        <v>872.32357664941446</v>
      </c>
      <c r="EN135" s="59">
        <f t="shared" si="128"/>
        <v>1156.5579619231137</v>
      </c>
      <c r="EO135" s="59">
        <f ca="1">AVERAGE(OFFSET($EN$3,0,0,'Données projet'!$E$15+1,1))-AVERAGE(OFFSET($H$3,0,0,'Données projet'!$E$15+1,1))</f>
        <v>569.97793593332699</v>
      </c>
      <c r="EP135" s="59">
        <f t="shared" si="154"/>
        <v>331.25104323342907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96.36909441664794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96.36909441664794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403.99999999999994</v>
      </c>
      <c r="FF135" s="17">
        <f>FE135*VLOOKUP('Données projet'!$B$16,Paramètres!$A$1:$I$89,3,0)*VLOOKUP('Données projet'!$B$16,Paramètres!$A$1:$I$89,5,0)</f>
        <v>327.72479999999996</v>
      </c>
      <c r="FG135" s="13">
        <f t="shared" si="155"/>
        <v>76.958410398004986</v>
      </c>
      <c r="FH135" s="20">
        <f t="shared" si="130"/>
        <v>704.82325810985856</v>
      </c>
      <c r="FI135" s="59">
        <f t="shared" si="131"/>
        <v>989.05764338355766</v>
      </c>
      <c r="FJ135" s="59">
        <f ca="1">AVERAGE(OFFSET($FI$3,0,0,'Données projet'!$E$16+1,1))-AVERAGE(OFFSET($H$3,0,0,'Données projet'!$E$16+1,1))</f>
        <v>458.72067631594132</v>
      </c>
      <c r="FK135" s="59">
        <f t="shared" si="156"/>
        <v>264.165337354597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60.179393678240636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60.179393678240636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6">
        <f t="shared" si="110"/>
        <v>183.33333333333334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306.99999999999994</v>
      </c>
      <c r="O136" s="13">
        <f>N136*VLOOKUP('Données projet'!$B$9,Paramètres!$A$1:$I$89,3,0)*VLOOKUP('Données projet'!$B$9,Paramètres!$A$1:$I$89,5,0)</f>
        <v>311.298</v>
      </c>
      <c r="P136" s="13">
        <f t="shared" si="141"/>
        <v>73.539838278528748</v>
      </c>
      <c r="Q136" s="20">
        <f t="shared" si="108"/>
        <v>670.25923500177089</v>
      </c>
      <c r="R136" s="59">
        <f t="shared" si="109"/>
        <v>954.65146668210423</v>
      </c>
      <c r="S136" s="59">
        <f ca="1">AVERAGE(OFFSET($R$3,0,0,'Données projet'!$E$9+1,1))-AVERAGE(OFFSET($H$3,0,0,'Données projet'!$E$9+1,1))</f>
        <v>520.95202773768222</v>
      </c>
      <c r="T136" s="59">
        <f t="shared" si="142"/>
        <v>325.72635759450861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78.540260481083024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78.540260481083024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245.99999999999994</v>
      </c>
      <c r="AJ136" s="13">
        <f>AI136*VLOOKUP('Données projet'!$B$10,Paramètres!$A$1:$I$89,3,0)*VLOOKUP('Données projet'!$B$10,Paramètres!$A$1:$I$89,5,0)</f>
        <v>234.09359999999998</v>
      </c>
      <c r="AK136" s="13">
        <f t="shared" si="143"/>
        <v>57.166902703920208</v>
      </c>
      <c r="AL136" s="20">
        <f t="shared" si="112"/>
        <v>507.27870887599425</v>
      </c>
      <c r="AM136" s="59">
        <f t="shared" si="113"/>
        <v>791.67094055632765</v>
      </c>
      <c r="AN136" s="59">
        <f ca="1">AVERAGE(OFFSET($AM$3,0,0,'Données projet'!$E$10+1,1))-AVERAGE(OFFSET($H$3,0,0,'Données projet'!$E$10+1,1))</f>
        <v>480.2304577348516</v>
      </c>
      <c r="AO136" s="59">
        <f t="shared" si="144"/>
        <v>488.3750281502389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54.595764334687246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54.595764334687246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266.99999999999983</v>
      </c>
      <c r="BE136" s="13">
        <f>BD136*VLOOKUP('Données projet'!$B$11,Paramètres!$A$1:$I$89,3,0)*VLOOKUP('Données projet'!$B$11,Paramètres!$A$1:$I$89,5,0)</f>
        <v>258.24239999999986</v>
      </c>
      <c r="BF136" s="13">
        <f t="shared" si="145"/>
        <v>62.347580891234152</v>
      </c>
      <c r="BG136" s="20">
        <f t="shared" si="115"/>
        <v>558.3608833855659</v>
      </c>
      <c r="BH136" s="59">
        <f t="shared" si="116"/>
        <v>842.75311506589924</v>
      </c>
      <c r="BI136" s="59">
        <f ca="1">AVERAGE(OFFSET($BH$3,0,0,'Données projet'!$E$11+1,1))-AVERAGE(OFFSET($H$3,0,0,'Données projet'!$E$11+1,1))</f>
        <v>379.62749807313804</v>
      </c>
      <c r="BJ136" s="59">
        <f t="shared" si="146"/>
        <v>365.4172319777357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14.980491621045969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14.980491621045969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367.99999999999972</v>
      </c>
      <c r="BZ136" s="13">
        <f>BY136*VLOOKUP('Données projet'!$B$12,Paramètres!$A$1:$I$89,3,0)*VLOOKUP('Données projet'!$B$12,Paramètres!$A$1:$I$89,5,0)</f>
        <v>292.78079999999977</v>
      </c>
      <c r="CA136" s="13">
        <f t="shared" si="147"/>
        <v>69.660903052386217</v>
      </c>
      <c r="CB136" s="20">
        <f t="shared" si="118"/>
        <v>631.25263281623893</v>
      </c>
      <c r="CC136" s="59">
        <f t="shared" si="119"/>
        <v>915.64486449657238</v>
      </c>
      <c r="CD136" s="59">
        <f ca="1">AVERAGE(OFFSET($CC$3,0,0,'Données projet'!$E$12+1,1))-AVERAGE(OFFSET($H$3,0,0,'Données projet'!$E$12+1,1))</f>
        <v>429.30603040255431</v>
      </c>
      <c r="CE136" s="59">
        <f t="shared" si="148"/>
        <v>412.18613903804726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21.57573976327431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21.57573976327431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306.99999999999994</v>
      </c>
      <c r="CU136" s="17">
        <f>CT136*VLOOKUP('Données projet'!$B$13,Paramètres!$A$1:$I$89,3,0)*VLOOKUP('Données projet'!$B$13,Paramètres!$A$1:$I$89,5,0)</f>
        <v>277.77359999999993</v>
      </c>
      <c r="CV136" s="13">
        <f t="shared" si="149"/>
        <v>66.496288176842356</v>
      </c>
      <c r="CW136" s="20">
        <f t="shared" si="121"/>
        <v>599.60338857466706</v>
      </c>
      <c r="CX136" s="59">
        <f t="shared" si="122"/>
        <v>883.9956202550004</v>
      </c>
      <c r="CY136" s="59">
        <f ca="1">AVERAGE(OFFSET($CX$3,0,0,'Données projet'!$E$13+1,1))-AVERAGE(OFFSET($H$3,0,0,'Données projet'!$E$13+1,1))</f>
        <v>472.96224519385396</v>
      </c>
      <c r="CZ136" s="59">
        <f t="shared" si="150"/>
        <v>297.32483725004136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70.082078583120222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70.082078583120222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349.00000000000017</v>
      </c>
      <c r="DP136" s="17">
        <f>DO136*VLOOKUP('Données projet'!$B$14,Paramètres!$A$1:$I$89,3,0)*VLOOKUP('Données projet'!$B$14,Paramètres!$A$1:$I$89,5,0)</f>
        <v>272.22000000000014</v>
      </c>
      <c r="DQ136" s="13">
        <f t="shared" si="151"/>
        <v>65.320184547527205</v>
      </c>
      <c r="DR136" s="20">
        <f t="shared" si="124"/>
        <v>587.88248808694345</v>
      </c>
      <c r="DS136" s="59">
        <f t="shared" si="125"/>
        <v>872.27471976727679</v>
      </c>
      <c r="DT136" s="59">
        <f ca="1">AVERAGE(OFFSET($DS$3,0,0,'Données projet'!$E$14+1,1))-AVERAGE(OFFSET($H$3,0,0,'Données projet'!$E$14+1,1))</f>
        <v>381.55743422692029</v>
      </c>
      <c r="DU136" s="59">
        <f t="shared" si="152"/>
        <v>360.34132229290537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24.889742951037181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24.889742951037181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474.99999999999994</v>
      </c>
      <c r="EK136" s="17">
        <f>EJ136*VLOOKUP('Données projet'!$B$15,Paramètres!$A$1:$I$89,3,0)*VLOOKUP('Données projet'!$B$15,Paramètres!$A$1:$I$89,5,0)</f>
        <v>407.55</v>
      </c>
      <c r="EL136" s="13">
        <f t="shared" si="153"/>
        <v>93.305642095357683</v>
      </c>
      <c r="EM136" s="20">
        <f t="shared" si="127"/>
        <v>872.32357664941446</v>
      </c>
      <c r="EN136" s="59">
        <f t="shared" si="128"/>
        <v>1156.7158083297479</v>
      </c>
      <c r="EO136" s="59">
        <f ca="1">AVERAGE(OFFSET($EN$3,0,0,'Données projet'!$E$15+1,1))-AVERAGE(OFFSET($H$3,0,0,'Données projet'!$E$15+1,1))</f>
        <v>569.97793593332699</v>
      </c>
      <c r="EP136" s="59">
        <f t="shared" si="154"/>
        <v>331.25104323342907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94.479355254481092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94.479355254481092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403.99999999999994</v>
      </c>
      <c r="FF136" s="17">
        <f>FE136*VLOOKUP('Données projet'!$B$16,Paramètres!$A$1:$I$89,3,0)*VLOOKUP('Données projet'!$B$16,Paramètres!$A$1:$I$89,5,0)</f>
        <v>327.72479999999996</v>
      </c>
      <c r="FG136" s="13">
        <f t="shared" si="155"/>
        <v>76.958410398004986</v>
      </c>
      <c r="FH136" s="20">
        <f t="shared" si="130"/>
        <v>704.82325810985856</v>
      </c>
      <c r="FI136" s="59">
        <f t="shared" si="131"/>
        <v>989.2154897901919</v>
      </c>
      <c r="FJ136" s="59">
        <f ca="1">AVERAGE(OFFSET($FI$3,0,0,'Données projet'!$E$16+1,1))-AVERAGE(OFFSET($H$3,0,0,'Données projet'!$E$16+1,1))</f>
        <v>458.72067631594132</v>
      </c>
      <c r="FK136" s="59">
        <f t="shared" si="156"/>
        <v>264.165337354597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58.999312474016087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58.999312474016087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6">
        <f t="shared" si="110"/>
        <v>183.33333333333334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306.99999999999994</v>
      </c>
      <c r="O137" s="13">
        <f>N137*VLOOKUP('Données projet'!$B$9,Paramètres!$A$1:$I$89,3,0)*VLOOKUP('Données projet'!$B$9,Paramètres!$A$1:$I$89,5,0)</f>
        <v>311.298</v>
      </c>
      <c r="P137" s="13">
        <f t="shared" si="141"/>
        <v>73.539838278528748</v>
      </c>
      <c r="Q137" s="20">
        <f t="shared" si="108"/>
        <v>670.25923500177089</v>
      </c>
      <c r="R137" s="59">
        <f t="shared" si="109"/>
        <v>954.80657480647517</v>
      </c>
      <c r="S137" s="59">
        <f ca="1">AVERAGE(OFFSET($R$3,0,0,'Données projet'!$E$9+1,1))-AVERAGE(OFFSET($H$3,0,0,'Données projet'!$E$9+1,1))</f>
        <v>520.95202773768222</v>
      </c>
      <c r="T137" s="59">
        <f t="shared" si="142"/>
        <v>325.72635759450861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77.000133877877673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77.000133877877673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245.99999999999994</v>
      </c>
      <c r="AJ137" s="13">
        <f>AI137*VLOOKUP('Données projet'!$B$10,Paramètres!$A$1:$I$89,3,0)*VLOOKUP('Données projet'!$B$10,Paramètres!$A$1:$I$89,5,0)</f>
        <v>234.09359999999998</v>
      </c>
      <c r="AK137" s="13">
        <f t="shared" si="143"/>
        <v>57.166902703920208</v>
      </c>
      <c r="AL137" s="20">
        <f t="shared" si="112"/>
        <v>507.27870887599425</v>
      </c>
      <c r="AM137" s="59">
        <f t="shared" si="113"/>
        <v>791.82604868069848</v>
      </c>
      <c r="AN137" s="59">
        <f ca="1">AVERAGE(OFFSET($AM$3,0,0,'Données projet'!$E$10+1,1))-AVERAGE(OFFSET($H$3,0,0,'Données projet'!$E$10+1,1))</f>
        <v>480.2304577348516</v>
      </c>
      <c r="AO137" s="59">
        <f t="shared" si="144"/>
        <v>488.3750281502389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53.525174696212162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53.525174696212162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266.99999999999983</v>
      </c>
      <c r="BE137" s="13">
        <f>BD137*VLOOKUP('Données projet'!$B$11,Paramètres!$A$1:$I$89,3,0)*VLOOKUP('Données projet'!$B$11,Paramètres!$A$1:$I$89,5,0)</f>
        <v>258.24239999999986</v>
      </c>
      <c r="BF137" s="13">
        <f t="shared" si="145"/>
        <v>62.347580891234152</v>
      </c>
      <c r="BG137" s="20">
        <f t="shared" si="115"/>
        <v>558.3608833855659</v>
      </c>
      <c r="BH137" s="59">
        <f t="shared" si="116"/>
        <v>842.90822319027018</v>
      </c>
      <c r="BI137" s="59">
        <f ca="1">AVERAGE(OFFSET($BH$3,0,0,'Données projet'!$E$11+1,1))-AVERAGE(OFFSET($H$3,0,0,'Données projet'!$E$11+1,1))</f>
        <v>379.62749807313804</v>
      </c>
      <c r="BJ137" s="59">
        <f t="shared" si="146"/>
        <v>365.4172319777357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14.686733317554923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14.686733317554923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367.99999999999972</v>
      </c>
      <c r="BZ137" s="13">
        <f>BY137*VLOOKUP('Données projet'!$B$12,Paramètres!$A$1:$I$89,3,0)*VLOOKUP('Données projet'!$B$12,Paramètres!$A$1:$I$89,5,0)</f>
        <v>292.78079999999977</v>
      </c>
      <c r="CA137" s="13">
        <f t="shared" si="147"/>
        <v>69.660903052386217</v>
      </c>
      <c r="CB137" s="20">
        <f t="shared" si="118"/>
        <v>631.25263281623893</v>
      </c>
      <c r="CC137" s="59">
        <f t="shared" si="119"/>
        <v>915.79997262094321</v>
      </c>
      <c r="CD137" s="59">
        <f ca="1">AVERAGE(OFFSET($CC$3,0,0,'Données projet'!$E$12+1,1))-AVERAGE(OFFSET($H$3,0,0,'Données projet'!$E$12+1,1))</f>
        <v>429.30603040255431</v>
      </c>
      <c r="CE137" s="59">
        <f t="shared" si="148"/>
        <v>412.18613903804726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21.152652666418323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21.152652666418323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306.99999999999994</v>
      </c>
      <c r="CU137" s="17">
        <f>CT137*VLOOKUP('Données projet'!$B$13,Paramètres!$A$1:$I$89,3,0)*VLOOKUP('Données projet'!$B$13,Paramètres!$A$1:$I$89,5,0)</f>
        <v>277.77359999999993</v>
      </c>
      <c r="CV137" s="13">
        <f t="shared" si="149"/>
        <v>66.496288176842356</v>
      </c>
      <c r="CW137" s="20">
        <f t="shared" si="121"/>
        <v>599.60338857466706</v>
      </c>
      <c r="CX137" s="59">
        <f t="shared" si="122"/>
        <v>884.15072837937134</v>
      </c>
      <c r="CY137" s="59">
        <f ca="1">AVERAGE(OFFSET($CX$3,0,0,'Données projet'!$E$13+1,1))-AVERAGE(OFFSET($H$3,0,0,'Données projet'!$E$13+1,1))</f>
        <v>472.96224519385396</v>
      </c>
      <c r="CZ137" s="59">
        <f t="shared" si="150"/>
        <v>297.32483725004136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68.707811767952364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68.707811767952364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349.00000000000017</v>
      </c>
      <c r="DP137" s="17">
        <f>DO137*VLOOKUP('Données projet'!$B$14,Paramètres!$A$1:$I$89,3,0)*VLOOKUP('Données projet'!$B$14,Paramètres!$A$1:$I$89,5,0)</f>
        <v>272.22000000000014</v>
      </c>
      <c r="DQ137" s="13">
        <f t="shared" si="151"/>
        <v>65.320184547527205</v>
      </c>
      <c r="DR137" s="20">
        <f t="shared" si="124"/>
        <v>587.88248808694345</v>
      </c>
      <c r="DS137" s="59">
        <f t="shared" si="125"/>
        <v>872.42982789164773</v>
      </c>
      <c r="DT137" s="59">
        <f ca="1">AVERAGE(OFFSET($DS$3,0,0,'Données projet'!$E$14+1,1))-AVERAGE(OFFSET($H$3,0,0,'Données projet'!$E$14+1,1))</f>
        <v>381.55743422692029</v>
      </c>
      <c r="DU137" s="59">
        <f t="shared" si="152"/>
        <v>360.34132229290537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24.401670273011518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24.401670273011518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474.99999999999994</v>
      </c>
      <c r="EK137" s="17">
        <f>EJ137*VLOOKUP('Données projet'!$B$15,Paramètres!$A$1:$I$89,3,0)*VLOOKUP('Données projet'!$B$15,Paramètres!$A$1:$I$89,5,0)</f>
        <v>407.55</v>
      </c>
      <c r="EL137" s="13">
        <f t="shared" si="153"/>
        <v>93.305642095357683</v>
      </c>
      <c r="EM137" s="20">
        <f t="shared" si="127"/>
        <v>872.32357664941446</v>
      </c>
      <c r="EN137" s="59">
        <f t="shared" si="128"/>
        <v>1156.8709164541187</v>
      </c>
      <c r="EO137" s="59">
        <f ca="1">AVERAGE(OFFSET($EN$3,0,0,'Données projet'!$E$15+1,1))-AVERAGE(OFFSET($H$3,0,0,'Données projet'!$E$15+1,1))</f>
        <v>569.97793593332699</v>
      </c>
      <c r="EP137" s="59">
        <f t="shared" si="154"/>
        <v>331.25104323342907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92.626672724657254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92.626672724657254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403.99999999999994</v>
      </c>
      <c r="FF137" s="17">
        <f>FE137*VLOOKUP('Données projet'!$B$16,Paramètres!$A$1:$I$89,3,0)*VLOOKUP('Données projet'!$B$16,Paramètres!$A$1:$I$89,5,0)</f>
        <v>327.72479999999996</v>
      </c>
      <c r="FG137" s="13">
        <f t="shared" si="155"/>
        <v>76.958410398004986</v>
      </c>
      <c r="FH137" s="20">
        <f t="shared" si="130"/>
        <v>704.82325810985856</v>
      </c>
      <c r="FI137" s="59">
        <f t="shared" si="131"/>
        <v>989.37059791456284</v>
      </c>
      <c r="FJ137" s="59">
        <f ca="1">AVERAGE(OFFSET($FI$3,0,0,'Données projet'!$E$16+1,1))-AVERAGE(OFFSET($H$3,0,0,'Données projet'!$E$16+1,1))</f>
        <v>458.72067631594132</v>
      </c>
      <c r="FK137" s="59">
        <f t="shared" si="156"/>
        <v>264.165337354597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57.842371942427917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57.842371942427917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6">
        <f t="shared" si="110"/>
        <v>183.33333333333334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306.99999999999994</v>
      </c>
      <c r="O138" s="13">
        <f>N138*VLOOKUP('Données projet'!$B$9,Paramètres!$A$1:$I$89,3,0)*VLOOKUP('Données projet'!$B$9,Paramètres!$A$1:$I$89,5,0)</f>
        <v>311.298</v>
      </c>
      <c r="P138" s="13">
        <f t="shared" si="141"/>
        <v>73.539838278528748</v>
      </c>
      <c r="Q138" s="20">
        <f t="shared" si="108"/>
        <v>670.25923500177089</v>
      </c>
      <c r="R138" s="59">
        <f t="shared" si="109"/>
        <v>954.95899215165809</v>
      </c>
      <c r="S138" s="59">
        <f ca="1">AVERAGE(OFFSET($R$3,0,0,'Données projet'!$E$9+1,1))-AVERAGE(OFFSET($H$3,0,0,'Données projet'!$E$9+1,1))</f>
        <v>520.95202773768222</v>
      </c>
      <c r="T138" s="59">
        <f t="shared" si="142"/>
        <v>325.72635759450861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75.490208217976701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75.490208217976701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245.99999999999994</v>
      </c>
      <c r="AJ138" s="13">
        <f>AI138*VLOOKUP('Données projet'!$B$10,Paramètres!$A$1:$I$89,3,0)*VLOOKUP('Données projet'!$B$10,Paramètres!$A$1:$I$89,5,0)</f>
        <v>234.09359999999998</v>
      </c>
      <c r="AK138" s="13">
        <f t="shared" si="143"/>
        <v>57.166902703920208</v>
      </c>
      <c r="AL138" s="20">
        <f t="shared" si="112"/>
        <v>507.27870887599425</v>
      </c>
      <c r="AM138" s="59">
        <f t="shared" si="113"/>
        <v>791.9784660258814</v>
      </c>
      <c r="AN138" s="59">
        <f ca="1">AVERAGE(OFFSET($AM$3,0,0,'Données projet'!$E$10+1,1))-AVERAGE(OFFSET($H$3,0,0,'Données projet'!$E$10+1,1))</f>
        <v>480.2304577348516</v>
      </c>
      <c r="AO138" s="59">
        <f t="shared" si="144"/>
        <v>488.3750281502389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52.475578667552369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52.475578667552369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266.99999999999983</v>
      </c>
      <c r="BE138" s="13">
        <f>BD138*VLOOKUP('Données projet'!$B$11,Paramètres!$A$1:$I$89,3,0)*VLOOKUP('Données projet'!$B$11,Paramètres!$A$1:$I$89,5,0)</f>
        <v>258.24239999999986</v>
      </c>
      <c r="BF138" s="13">
        <f t="shared" si="145"/>
        <v>62.347580891234152</v>
      </c>
      <c r="BG138" s="20">
        <f t="shared" si="115"/>
        <v>558.3608833855659</v>
      </c>
      <c r="BH138" s="59">
        <f t="shared" si="116"/>
        <v>843.0606405354531</v>
      </c>
      <c r="BI138" s="59">
        <f ca="1">AVERAGE(OFFSET($BH$3,0,0,'Données projet'!$E$11+1,1))-AVERAGE(OFFSET($H$3,0,0,'Données projet'!$E$11+1,1))</f>
        <v>379.62749807313804</v>
      </c>
      <c r="BJ138" s="59">
        <f t="shared" si="146"/>
        <v>365.4172319777357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14.398735435220463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14.398735435220463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367.99999999999972</v>
      </c>
      <c r="BZ138" s="13">
        <f>BY138*VLOOKUP('Données projet'!$B$12,Paramètres!$A$1:$I$89,3,0)*VLOOKUP('Données projet'!$B$12,Paramètres!$A$1:$I$89,5,0)</f>
        <v>292.78079999999977</v>
      </c>
      <c r="CA138" s="13">
        <f t="shared" si="147"/>
        <v>69.660903052386217</v>
      </c>
      <c r="CB138" s="20">
        <f t="shared" si="118"/>
        <v>631.25263281623893</v>
      </c>
      <c r="CC138" s="59">
        <f t="shared" si="119"/>
        <v>915.95238996612602</v>
      </c>
      <c r="CD138" s="59">
        <f ca="1">AVERAGE(OFFSET($CC$3,0,0,'Données projet'!$E$12+1,1))-AVERAGE(OFFSET($H$3,0,0,'Données projet'!$E$12+1,1))</f>
        <v>429.30603040255431</v>
      </c>
      <c r="CE138" s="59">
        <f t="shared" si="148"/>
        <v>412.18613903804726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20.737862049474035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20.737862049474035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306.99999999999994</v>
      </c>
      <c r="CU138" s="17">
        <f>CT138*VLOOKUP('Données projet'!$B$13,Paramètres!$A$1:$I$89,3,0)*VLOOKUP('Données projet'!$B$13,Paramètres!$A$1:$I$89,5,0)</f>
        <v>277.77359999999993</v>
      </c>
      <c r="CV138" s="13">
        <f t="shared" si="149"/>
        <v>66.496288176842356</v>
      </c>
      <c r="CW138" s="20">
        <f t="shared" si="121"/>
        <v>599.60338857466706</v>
      </c>
      <c r="CX138" s="59">
        <f t="shared" si="122"/>
        <v>884.30314572455427</v>
      </c>
      <c r="CY138" s="59">
        <f ca="1">AVERAGE(OFFSET($CX$3,0,0,'Données projet'!$E$13+1,1))-AVERAGE(OFFSET($H$3,0,0,'Données projet'!$E$13+1,1))</f>
        <v>472.96224519385396</v>
      </c>
      <c r="CZ138" s="59">
        <f t="shared" si="150"/>
        <v>297.32483725004136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67.360493486809958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67.360493486809958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349.00000000000017</v>
      </c>
      <c r="DP138" s="17">
        <f>DO138*VLOOKUP('Données projet'!$B$14,Paramètres!$A$1:$I$89,3,0)*VLOOKUP('Données projet'!$B$14,Paramètres!$A$1:$I$89,5,0)</f>
        <v>272.22000000000014</v>
      </c>
      <c r="DQ138" s="13">
        <f t="shared" si="151"/>
        <v>65.320184547527205</v>
      </c>
      <c r="DR138" s="20">
        <f t="shared" si="124"/>
        <v>587.88248808694345</v>
      </c>
      <c r="DS138" s="59">
        <f t="shared" si="125"/>
        <v>872.58224523683066</v>
      </c>
      <c r="DT138" s="59">
        <f ca="1">AVERAGE(OFFSET($DS$3,0,0,'Données projet'!$E$14+1,1))-AVERAGE(OFFSET($H$3,0,0,'Données projet'!$E$14+1,1))</f>
        <v>381.55743422692029</v>
      </c>
      <c r="DU138" s="59">
        <f t="shared" si="152"/>
        <v>360.34132229290537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23.923168402507002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23.923168402507002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474.99999999999994</v>
      </c>
      <c r="EK138" s="17">
        <f>EJ138*VLOOKUP('Données projet'!$B$15,Paramètres!$A$1:$I$89,3,0)*VLOOKUP('Données projet'!$B$15,Paramètres!$A$1:$I$89,5,0)</f>
        <v>407.55</v>
      </c>
      <c r="EL138" s="13">
        <f t="shared" si="153"/>
        <v>93.305642095357683</v>
      </c>
      <c r="EM138" s="20">
        <f t="shared" si="127"/>
        <v>872.32357664941446</v>
      </c>
      <c r="EN138" s="59">
        <f t="shared" si="128"/>
        <v>1157.0233337993016</v>
      </c>
      <c r="EO138" s="59">
        <f ca="1">AVERAGE(OFFSET($EN$3,0,0,'Données projet'!$E$15+1,1))-AVERAGE(OFFSET($H$3,0,0,'Données projet'!$E$15+1,1))</f>
        <v>569.97793593332699</v>
      </c>
      <c r="EP138" s="59">
        <f t="shared" si="154"/>
        <v>331.25104323342907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90.8103201692185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90.8103201692185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403.99999999999994</v>
      </c>
      <c r="FF138" s="17">
        <f>FE138*VLOOKUP('Données projet'!$B$16,Paramètres!$A$1:$I$89,3,0)*VLOOKUP('Données projet'!$B$16,Paramètres!$A$1:$I$89,5,0)</f>
        <v>327.72479999999996</v>
      </c>
      <c r="FG138" s="13">
        <f t="shared" si="155"/>
        <v>76.958410398004986</v>
      </c>
      <c r="FH138" s="20">
        <f t="shared" si="130"/>
        <v>704.82325810985856</v>
      </c>
      <c r="FI138" s="59">
        <f t="shared" si="131"/>
        <v>989.52301525974576</v>
      </c>
      <c r="FJ138" s="59">
        <f ca="1">AVERAGE(OFFSET($FI$3,0,0,'Données projet'!$E$16+1,1))-AVERAGE(OFFSET($H$3,0,0,'Données projet'!$E$16+1,1))</f>
        <v>458.72067631594132</v>
      </c>
      <c r="FK138" s="59">
        <f t="shared" si="156"/>
        <v>264.165337354597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56.708118309000142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56.708118309000142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6">
        <f t="shared" si="110"/>
        <v>183.33333333333334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306.99999999999994</v>
      </c>
      <c r="O139" s="13">
        <f>N139*VLOOKUP('Données projet'!$B$9,Paramètres!$A$1:$I$89,3,0)*VLOOKUP('Données projet'!$B$9,Paramètres!$A$1:$I$89,5,0)</f>
        <v>311.298</v>
      </c>
      <c r="P139" s="13">
        <f t="shared" si="141"/>
        <v>73.539838278528748</v>
      </c>
      <c r="Q139" s="20">
        <f t="shared" si="108"/>
        <v>670.25923500177089</v>
      </c>
      <c r="R139" s="59">
        <f t="shared" si="109"/>
        <v>955.10876539665605</v>
      </c>
      <c r="S139" s="59">
        <f ca="1">AVERAGE(OFFSET($R$3,0,0,'Données projet'!$E$9+1,1))-AVERAGE(OFFSET($H$3,0,0,'Données projet'!$E$9+1,1))</f>
        <v>520.95202773768222</v>
      </c>
      <c r="T139" s="59">
        <f t="shared" si="142"/>
        <v>325.72635759450861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74.009891279302678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74.009891279302678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245.99999999999994</v>
      </c>
      <c r="AJ139" s="13">
        <f>AI139*VLOOKUP('Données projet'!$B$10,Paramètres!$A$1:$I$89,3,0)*VLOOKUP('Données projet'!$B$10,Paramètres!$A$1:$I$89,5,0)</f>
        <v>234.09359999999998</v>
      </c>
      <c r="AK139" s="13">
        <f t="shared" si="143"/>
        <v>57.166902703920208</v>
      </c>
      <c r="AL139" s="20">
        <f t="shared" si="112"/>
        <v>507.27870887599425</v>
      </c>
      <c r="AM139" s="59">
        <f t="shared" si="113"/>
        <v>792.12823927087948</v>
      </c>
      <c r="AN139" s="59">
        <f ca="1">AVERAGE(OFFSET($AM$3,0,0,'Données projet'!$E$10+1,1))-AVERAGE(OFFSET($H$3,0,0,'Données projet'!$E$10+1,1))</f>
        <v>480.2304577348516</v>
      </c>
      <c r="AO139" s="59">
        <f t="shared" si="144"/>
        <v>488.3750281502389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51.44656457682423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51.44656457682423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266.99999999999983</v>
      </c>
      <c r="BE139" s="13">
        <f>BD139*VLOOKUP('Données projet'!$B$11,Paramètres!$A$1:$I$89,3,0)*VLOOKUP('Données projet'!$B$11,Paramètres!$A$1:$I$89,5,0)</f>
        <v>258.24239999999986</v>
      </c>
      <c r="BF139" s="13">
        <f t="shared" si="145"/>
        <v>62.347580891234152</v>
      </c>
      <c r="BG139" s="20">
        <f t="shared" si="115"/>
        <v>558.3608833855659</v>
      </c>
      <c r="BH139" s="59">
        <f t="shared" si="116"/>
        <v>843.21041378045106</v>
      </c>
      <c r="BI139" s="59">
        <f ca="1">AVERAGE(OFFSET($BH$3,0,0,'Données projet'!$E$11+1,1))-AVERAGE(OFFSET($H$3,0,0,'Données projet'!$E$11+1,1))</f>
        <v>379.62749807313804</v>
      </c>
      <c r="BJ139" s="59">
        <f t="shared" si="146"/>
        <v>365.4172319777357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14.116385015697219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14.116385015697219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367.99999999999972</v>
      </c>
      <c r="BZ139" s="13">
        <f>BY139*VLOOKUP('Données projet'!$B$12,Paramètres!$A$1:$I$89,3,0)*VLOOKUP('Données projet'!$B$12,Paramètres!$A$1:$I$89,5,0)</f>
        <v>292.78079999999977</v>
      </c>
      <c r="CA139" s="13">
        <f t="shared" si="147"/>
        <v>69.660903052386217</v>
      </c>
      <c r="CB139" s="20">
        <f t="shared" si="118"/>
        <v>631.25263281623893</v>
      </c>
      <c r="CC139" s="59">
        <f t="shared" si="119"/>
        <v>916.10216321112421</v>
      </c>
      <c r="CD139" s="59">
        <f ca="1">AVERAGE(OFFSET($CC$3,0,0,'Données projet'!$E$12+1,1))-AVERAGE(OFFSET($H$3,0,0,'Données projet'!$E$12+1,1))</f>
        <v>429.30603040255431</v>
      </c>
      <c r="CE139" s="59">
        <f t="shared" si="148"/>
        <v>412.18613903804726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20.331205223530731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20.331205223530731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306.99999999999994</v>
      </c>
      <c r="CU139" s="17">
        <f>CT139*VLOOKUP('Données projet'!$B$13,Paramètres!$A$1:$I$89,3,0)*VLOOKUP('Données projet'!$B$13,Paramètres!$A$1:$I$89,5,0)</f>
        <v>277.77359999999993</v>
      </c>
      <c r="CV139" s="13">
        <f t="shared" si="149"/>
        <v>66.496288176842356</v>
      </c>
      <c r="CW139" s="20">
        <f t="shared" si="121"/>
        <v>599.60338857466706</v>
      </c>
      <c r="CX139" s="59">
        <f t="shared" si="122"/>
        <v>884.45291896955223</v>
      </c>
      <c r="CY139" s="59">
        <f ca="1">AVERAGE(OFFSET($CX$3,0,0,'Données projet'!$E$13+1,1))-AVERAGE(OFFSET($H$3,0,0,'Données projet'!$E$13+1,1))</f>
        <v>472.96224519385396</v>
      </c>
      <c r="CZ139" s="59">
        <f t="shared" si="150"/>
        <v>297.32483725004136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66.039595295377751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66.039595295377751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349.00000000000017</v>
      </c>
      <c r="DP139" s="17">
        <f>DO139*VLOOKUP('Données projet'!$B$14,Paramètres!$A$1:$I$89,3,0)*VLOOKUP('Données projet'!$B$14,Paramètres!$A$1:$I$89,5,0)</f>
        <v>272.22000000000014</v>
      </c>
      <c r="DQ139" s="13">
        <f t="shared" si="151"/>
        <v>65.320184547527205</v>
      </c>
      <c r="DR139" s="20">
        <f t="shared" si="124"/>
        <v>587.88248808694345</v>
      </c>
      <c r="DS139" s="59">
        <f t="shared" si="125"/>
        <v>872.73201848182862</v>
      </c>
      <c r="DT139" s="59">
        <f ca="1">AVERAGE(OFFSET($DS$3,0,0,'Données projet'!$E$14+1,1))-AVERAGE(OFFSET($H$3,0,0,'Données projet'!$E$14+1,1))</f>
        <v>381.55743422692029</v>
      </c>
      <c r="DU139" s="59">
        <f t="shared" si="152"/>
        <v>360.34132229290537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23.454049661825756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23.454049661825756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474.99999999999994</v>
      </c>
      <c r="EK139" s="17">
        <f>EJ139*VLOOKUP('Données projet'!$B$15,Paramètres!$A$1:$I$89,3,0)*VLOOKUP('Données projet'!$B$15,Paramètres!$A$1:$I$89,5,0)</f>
        <v>407.55</v>
      </c>
      <c r="EL139" s="13">
        <f t="shared" si="153"/>
        <v>93.305642095357683</v>
      </c>
      <c r="EM139" s="20">
        <f t="shared" si="127"/>
        <v>872.32357664941446</v>
      </c>
      <c r="EN139" s="59">
        <f t="shared" si="128"/>
        <v>1157.1731070442997</v>
      </c>
      <c r="EO139" s="59">
        <f ca="1">AVERAGE(OFFSET($EN$3,0,0,'Données projet'!$E$15+1,1))-AVERAGE(OFFSET($H$3,0,0,'Données projet'!$E$15+1,1))</f>
        <v>569.97793593332699</v>
      </c>
      <c r="EP139" s="59">
        <f t="shared" si="154"/>
        <v>331.25104323342907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89.029585179526237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89.029585179526237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403.99999999999994</v>
      </c>
      <c r="FF139" s="17">
        <f>FE139*VLOOKUP('Données projet'!$B$16,Paramètres!$A$1:$I$89,3,0)*VLOOKUP('Données projet'!$B$16,Paramètres!$A$1:$I$89,5,0)</f>
        <v>327.72479999999996</v>
      </c>
      <c r="FG139" s="13">
        <f t="shared" si="155"/>
        <v>76.958410398004986</v>
      </c>
      <c r="FH139" s="20">
        <f t="shared" si="130"/>
        <v>704.82325810985856</v>
      </c>
      <c r="FI139" s="59">
        <f t="shared" si="131"/>
        <v>989.67278850474372</v>
      </c>
      <c r="FJ139" s="59">
        <f ca="1">AVERAGE(OFFSET($FI$3,0,0,'Données projet'!$E$16+1,1))-AVERAGE(OFFSET($H$3,0,0,'Données projet'!$E$16+1,1))</f>
        <v>458.72067631594132</v>
      </c>
      <c r="FK139" s="59">
        <f t="shared" si="156"/>
        <v>264.165337354597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55.596106697497483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55.596106697497483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6">
        <f t="shared" si="110"/>
        <v>183.33333333333334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306.99999999999994</v>
      </c>
      <c r="O140" s="13">
        <f>N140*VLOOKUP('Données projet'!$B$9,Paramètres!$A$1:$I$89,3,0)*VLOOKUP('Données projet'!$B$9,Paramètres!$A$1:$I$89,5,0)</f>
        <v>311.298</v>
      </c>
      <c r="P140" s="13">
        <f t="shared" si="141"/>
        <v>73.539838278528748</v>
      </c>
      <c r="Q140" s="20">
        <f t="shared" si="108"/>
        <v>670.25923500177089</v>
      </c>
      <c r="R140" s="59">
        <f t="shared" si="109"/>
        <v>955.25594041069621</v>
      </c>
      <c r="S140" s="59">
        <f ca="1">AVERAGE(OFFSET($R$3,0,0,'Données projet'!$E$9+1,1))-AVERAGE(OFFSET($H$3,0,0,'Données projet'!$E$9+1,1))</f>
        <v>520.95202773768222</v>
      </c>
      <c r="T140" s="59">
        <f t="shared" si="142"/>
        <v>325.72635759450861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72.558602452891876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72.558602452891876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245.99999999999994</v>
      </c>
      <c r="AJ140" s="13">
        <f>AI140*VLOOKUP('Données projet'!$B$10,Paramètres!$A$1:$I$89,3,0)*VLOOKUP('Données projet'!$B$10,Paramètres!$A$1:$I$89,5,0)</f>
        <v>234.09359999999998</v>
      </c>
      <c r="AK140" s="13">
        <f t="shared" si="143"/>
        <v>57.166902703920208</v>
      </c>
      <c r="AL140" s="20">
        <f t="shared" si="112"/>
        <v>507.27870887599425</v>
      </c>
      <c r="AM140" s="59">
        <f t="shared" si="113"/>
        <v>792.27541428491963</v>
      </c>
      <c r="AN140" s="59">
        <f ca="1">AVERAGE(OFFSET($AM$3,0,0,'Données projet'!$E$10+1,1))-AVERAGE(OFFSET($H$3,0,0,'Données projet'!$E$10+1,1))</f>
        <v>480.2304577348516</v>
      </c>
      <c r="AO140" s="59">
        <f t="shared" si="144"/>
        <v>488.3750281502389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50.437728824778652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50.437728824778652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266.99999999999983</v>
      </c>
      <c r="BE140" s="13">
        <f>BD140*VLOOKUP('Données projet'!$B$11,Paramètres!$A$1:$I$89,3,0)*VLOOKUP('Données projet'!$B$11,Paramètres!$A$1:$I$89,5,0)</f>
        <v>258.24239999999986</v>
      </c>
      <c r="BF140" s="13">
        <f t="shared" si="145"/>
        <v>62.347580891234152</v>
      </c>
      <c r="BG140" s="20">
        <f t="shared" si="115"/>
        <v>558.3608833855659</v>
      </c>
      <c r="BH140" s="59">
        <f t="shared" si="116"/>
        <v>843.35758879449122</v>
      </c>
      <c r="BI140" s="59">
        <f ca="1">AVERAGE(OFFSET($BH$3,0,0,'Données projet'!$E$11+1,1))-AVERAGE(OFFSET($H$3,0,0,'Données projet'!$E$11+1,1))</f>
        <v>379.62749807313804</v>
      </c>
      <c r="BJ140" s="59">
        <f t="shared" si="146"/>
        <v>365.4172319777357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13.839571315684076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13.839571315684076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367.99999999999972</v>
      </c>
      <c r="BZ140" s="13">
        <f>BY140*VLOOKUP('Données projet'!$B$12,Paramètres!$A$1:$I$89,3,0)*VLOOKUP('Données projet'!$B$12,Paramètres!$A$1:$I$89,5,0)</f>
        <v>292.78079999999977</v>
      </c>
      <c r="CA140" s="13">
        <f t="shared" si="147"/>
        <v>69.660903052386217</v>
      </c>
      <c r="CB140" s="20">
        <f t="shared" si="118"/>
        <v>631.25263281623893</v>
      </c>
      <c r="CC140" s="59">
        <f t="shared" si="119"/>
        <v>916.24933822516437</v>
      </c>
      <c r="CD140" s="59">
        <f ca="1">AVERAGE(OFFSET($CC$3,0,0,'Données projet'!$E$12+1,1))-AVERAGE(OFFSET($H$3,0,0,'Données projet'!$E$12+1,1))</f>
        <v>429.30603040255431</v>
      </c>
      <c r="CE140" s="59">
        <f t="shared" si="148"/>
        <v>412.18613903804726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19.932522689908001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19.932522689908001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306.99999999999994</v>
      </c>
      <c r="CU140" s="17">
        <f>CT140*VLOOKUP('Données projet'!$B$13,Paramètres!$A$1:$I$89,3,0)*VLOOKUP('Données projet'!$B$13,Paramètres!$A$1:$I$89,5,0)</f>
        <v>277.77359999999993</v>
      </c>
      <c r="CV140" s="13">
        <f t="shared" si="149"/>
        <v>66.496288176842356</v>
      </c>
      <c r="CW140" s="20">
        <f t="shared" si="121"/>
        <v>599.60338857466706</v>
      </c>
      <c r="CX140" s="59">
        <f t="shared" si="122"/>
        <v>884.60009398359239</v>
      </c>
      <c r="CY140" s="59">
        <f ca="1">AVERAGE(OFFSET($CX$3,0,0,'Données projet'!$E$13+1,1))-AVERAGE(OFFSET($H$3,0,0,'Données projet'!$E$13+1,1))</f>
        <v>472.96224519385396</v>
      </c>
      <c r="CZ140" s="59">
        <f t="shared" si="150"/>
        <v>297.32483725004136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64.744599111811183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64.744599111811183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349.00000000000017</v>
      </c>
      <c r="DP140" s="17">
        <f>DO140*VLOOKUP('Données projet'!$B$14,Paramètres!$A$1:$I$89,3,0)*VLOOKUP('Données projet'!$B$14,Paramètres!$A$1:$I$89,5,0)</f>
        <v>272.22000000000014</v>
      </c>
      <c r="DQ140" s="13">
        <f t="shared" si="151"/>
        <v>65.320184547527205</v>
      </c>
      <c r="DR140" s="20">
        <f t="shared" si="124"/>
        <v>587.88248808694345</v>
      </c>
      <c r="DS140" s="59">
        <f t="shared" si="125"/>
        <v>872.87919349586878</v>
      </c>
      <c r="DT140" s="59">
        <f ca="1">AVERAGE(OFFSET($DS$3,0,0,'Données projet'!$E$14+1,1))-AVERAGE(OFFSET($H$3,0,0,'Données projet'!$E$14+1,1))</f>
        <v>381.55743422692029</v>
      </c>
      <c r="DU140" s="59">
        <f t="shared" si="152"/>
        <v>360.34132229290537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22.994130053515089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22.994130053515089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474.99999999999994</v>
      </c>
      <c r="EK140" s="17">
        <f>EJ140*VLOOKUP('Données projet'!$B$15,Paramètres!$A$1:$I$89,3,0)*VLOOKUP('Données projet'!$B$15,Paramètres!$A$1:$I$89,5,0)</f>
        <v>407.55</v>
      </c>
      <c r="EL140" s="13">
        <f t="shared" si="153"/>
        <v>93.305642095357683</v>
      </c>
      <c r="EM140" s="20">
        <f t="shared" si="127"/>
        <v>872.32357664941446</v>
      </c>
      <c r="EN140" s="59">
        <f t="shared" si="128"/>
        <v>1157.3202820583399</v>
      </c>
      <c r="EO140" s="59">
        <f ca="1">AVERAGE(OFFSET($EN$3,0,0,'Données projet'!$E$15+1,1))-AVERAGE(OFFSET($H$3,0,0,'Données projet'!$E$15+1,1))</f>
        <v>569.97793593332699</v>
      </c>
      <c r="EP140" s="59">
        <f t="shared" si="154"/>
        <v>331.25104323342907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87.283769316840747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87.283769316840747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403.99999999999994</v>
      </c>
      <c r="FF140" s="17">
        <f>FE140*VLOOKUP('Données projet'!$B$16,Paramètres!$A$1:$I$89,3,0)*VLOOKUP('Données projet'!$B$16,Paramètres!$A$1:$I$89,5,0)</f>
        <v>327.72479999999996</v>
      </c>
      <c r="FG140" s="13">
        <f t="shared" si="155"/>
        <v>76.958410398004986</v>
      </c>
      <c r="FH140" s="20">
        <f t="shared" si="130"/>
        <v>704.82325810985856</v>
      </c>
      <c r="FI140" s="59">
        <f t="shared" si="131"/>
        <v>989.81996351878388</v>
      </c>
      <c r="FJ140" s="59">
        <f ca="1">AVERAGE(OFFSET($FI$3,0,0,'Données projet'!$E$16+1,1))-AVERAGE(OFFSET($H$3,0,0,'Données projet'!$E$16+1,1))</f>
        <v>458.72067631594132</v>
      </c>
      <c r="FK140" s="59">
        <f t="shared" si="156"/>
        <v>264.165337354597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54.505900955436282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54.505900955436282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6">
        <f t="shared" si="110"/>
        <v>183.33333333333334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306.99999999999994</v>
      </c>
      <c r="O141" s="13">
        <f>N141*VLOOKUP('Données projet'!$B$9,Paramètres!$A$1:$I$89,3,0)*VLOOKUP('Données projet'!$B$9,Paramètres!$A$1:$I$89,5,0)</f>
        <v>311.298</v>
      </c>
      <c r="P141" s="13">
        <f t="shared" si="141"/>
        <v>73.539838278528748</v>
      </c>
      <c r="Q141" s="20">
        <f t="shared" si="108"/>
        <v>670.25923500177089</v>
      </c>
      <c r="R141" s="59">
        <f t="shared" si="109"/>
        <v>955.40056226727688</v>
      </c>
      <c r="S141" s="59">
        <f ca="1">AVERAGE(OFFSET($R$3,0,0,'Données projet'!$E$9+1,1))-AVERAGE(OFFSET($H$3,0,0,'Données projet'!$E$9+1,1))</f>
        <v>520.95202773768222</v>
      </c>
      <c r="T141" s="59">
        <f t="shared" si="142"/>
        <v>325.72635759450861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71.135772515168213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71.135772515168213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245.99999999999994</v>
      </c>
      <c r="AJ141" s="13">
        <f>AI141*VLOOKUP('Données projet'!$B$10,Paramètres!$A$1:$I$89,3,0)*VLOOKUP('Données projet'!$B$10,Paramètres!$A$1:$I$89,5,0)</f>
        <v>234.09359999999998</v>
      </c>
      <c r="AK141" s="13">
        <f t="shared" si="143"/>
        <v>57.166902703920208</v>
      </c>
      <c r="AL141" s="20">
        <f t="shared" si="112"/>
        <v>507.27870887599425</v>
      </c>
      <c r="AM141" s="59">
        <f t="shared" si="113"/>
        <v>792.42003614150019</v>
      </c>
      <c r="AN141" s="59">
        <f ca="1">AVERAGE(OFFSET($AM$3,0,0,'Données projet'!$E$10+1,1))-AVERAGE(OFFSET($H$3,0,0,'Données projet'!$E$10+1,1))</f>
        <v>480.2304577348516</v>
      </c>
      <c r="AO141" s="59">
        <f t="shared" si="144"/>
        <v>488.3750281502389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49.448675726501634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49.448675726501634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266.99999999999983</v>
      </c>
      <c r="BE141" s="13">
        <f>BD141*VLOOKUP('Données projet'!$B$11,Paramètres!$A$1:$I$89,3,0)*VLOOKUP('Données projet'!$B$11,Paramètres!$A$1:$I$89,5,0)</f>
        <v>258.24239999999986</v>
      </c>
      <c r="BF141" s="13">
        <f t="shared" si="145"/>
        <v>62.347580891234152</v>
      </c>
      <c r="BG141" s="20">
        <f t="shared" si="115"/>
        <v>558.3608833855659</v>
      </c>
      <c r="BH141" s="59">
        <f t="shared" si="116"/>
        <v>843.50221065107189</v>
      </c>
      <c r="BI141" s="59">
        <f ca="1">AVERAGE(OFFSET($BH$3,0,0,'Données projet'!$E$11+1,1))-AVERAGE(OFFSET($H$3,0,0,'Données projet'!$E$11+1,1))</f>
        <v>379.62749807313804</v>
      </c>
      <c r="BJ141" s="59">
        <f t="shared" si="146"/>
        <v>365.4172319777357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13.568185763488504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13.568185763488504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367.99999999999972</v>
      </c>
      <c r="BZ141" s="13">
        <f>BY141*VLOOKUP('Données projet'!$B$12,Paramètres!$A$1:$I$89,3,0)*VLOOKUP('Données projet'!$B$12,Paramètres!$A$1:$I$89,5,0)</f>
        <v>292.78079999999977</v>
      </c>
      <c r="CA141" s="13">
        <f t="shared" si="147"/>
        <v>69.660903052386217</v>
      </c>
      <c r="CB141" s="20">
        <f t="shared" si="118"/>
        <v>631.25263281623893</v>
      </c>
      <c r="CC141" s="59">
        <f t="shared" si="119"/>
        <v>916.39396008174481</v>
      </c>
      <c r="CD141" s="59">
        <f ca="1">AVERAGE(OFFSET($CC$3,0,0,'Données projet'!$E$12+1,1))-AVERAGE(OFFSET($H$3,0,0,'Données projet'!$E$12+1,1))</f>
        <v>429.30603040255431</v>
      </c>
      <c r="CE141" s="59">
        <f t="shared" si="148"/>
        <v>412.18613903804726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19.54165807759728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19.54165807759728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306.99999999999994</v>
      </c>
      <c r="CU141" s="17">
        <f>CT141*VLOOKUP('Données projet'!$B$13,Paramètres!$A$1:$I$89,3,0)*VLOOKUP('Données projet'!$B$13,Paramètres!$A$1:$I$89,5,0)</f>
        <v>277.77359999999993</v>
      </c>
      <c r="CV141" s="13">
        <f t="shared" si="149"/>
        <v>66.496288176842356</v>
      </c>
      <c r="CW141" s="20">
        <f t="shared" si="121"/>
        <v>599.60338857466706</v>
      </c>
      <c r="CX141" s="59">
        <f t="shared" si="122"/>
        <v>884.74471584017306</v>
      </c>
      <c r="CY141" s="59">
        <f ca="1">AVERAGE(OFFSET($CX$3,0,0,'Données projet'!$E$13+1,1))-AVERAGE(OFFSET($H$3,0,0,'Données projet'!$E$13+1,1))</f>
        <v>472.96224519385396</v>
      </c>
      <c r="CZ141" s="59">
        <f t="shared" si="150"/>
        <v>297.32483725004136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63.474997013534683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63.474997013534683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349.00000000000017</v>
      </c>
      <c r="DP141" s="17">
        <f>DO141*VLOOKUP('Données projet'!$B$14,Paramètres!$A$1:$I$89,3,0)*VLOOKUP('Données projet'!$B$14,Paramètres!$A$1:$I$89,5,0)</f>
        <v>272.22000000000014</v>
      </c>
      <c r="DQ141" s="13">
        <f t="shared" si="151"/>
        <v>65.320184547527205</v>
      </c>
      <c r="DR141" s="20">
        <f t="shared" si="124"/>
        <v>587.88248808694345</v>
      </c>
      <c r="DS141" s="59">
        <f t="shared" si="125"/>
        <v>873.02381535244945</v>
      </c>
      <c r="DT141" s="59">
        <f ca="1">AVERAGE(OFFSET($DS$3,0,0,'Données projet'!$E$14+1,1))-AVERAGE(OFFSET($H$3,0,0,'Données projet'!$E$14+1,1))</f>
        <v>381.55743422692029</v>
      </c>
      <c r="DU141" s="59">
        <f t="shared" si="152"/>
        <v>360.34132229290537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22.543229188200133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22.543229188200133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474.99999999999994</v>
      </c>
      <c r="EK141" s="17">
        <f>EJ141*VLOOKUP('Données projet'!$B$15,Paramètres!$A$1:$I$89,3,0)*VLOOKUP('Données projet'!$B$15,Paramètres!$A$1:$I$89,5,0)</f>
        <v>407.55</v>
      </c>
      <c r="EL141" s="13">
        <f t="shared" si="153"/>
        <v>93.305642095357683</v>
      </c>
      <c r="EM141" s="20">
        <f t="shared" si="127"/>
        <v>872.32357664941446</v>
      </c>
      <c r="EN141" s="59">
        <f t="shared" si="128"/>
        <v>1157.4649039149203</v>
      </c>
      <c r="EO141" s="59">
        <f ca="1">AVERAGE(OFFSET($EN$3,0,0,'Données projet'!$E$15+1,1))-AVERAGE(OFFSET($H$3,0,0,'Données projet'!$E$15+1,1))</f>
        <v>569.97793593332699</v>
      </c>
      <c r="EP141" s="59">
        <f t="shared" si="154"/>
        <v>331.25104323342907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85.572187838379989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85.572187838379989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403.99999999999994</v>
      </c>
      <c r="FF141" s="17">
        <f>FE141*VLOOKUP('Données projet'!$B$16,Paramètres!$A$1:$I$89,3,0)*VLOOKUP('Données projet'!$B$16,Paramètres!$A$1:$I$89,5,0)</f>
        <v>327.72479999999996</v>
      </c>
      <c r="FG141" s="13">
        <f t="shared" si="155"/>
        <v>76.958410398004986</v>
      </c>
      <c r="FH141" s="20">
        <f t="shared" si="130"/>
        <v>704.82325810985856</v>
      </c>
      <c r="FI141" s="59">
        <f t="shared" si="131"/>
        <v>989.96458537536455</v>
      </c>
      <c r="FJ141" s="59">
        <f ca="1">AVERAGE(OFFSET($FI$3,0,0,'Données projet'!$E$16+1,1))-AVERAGE(OFFSET($H$3,0,0,'Données projet'!$E$16+1,1))</f>
        <v>458.72067631594132</v>
      </c>
      <c r="FK141" s="59">
        <f t="shared" si="156"/>
        <v>264.165337354597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53.437073483017059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53.437073483017059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6">
        <f t="shared" si="110"/>
        <v>183.33333333333334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306.99999999999994</v>
      </c>
      <c r="O142" s="13">
        <f>N142*VLOOKUP('Données projet'!$B$9,Paramètres!$A$1:$I$89,3,0)*VLOOKUP('Données projet'!$B$9,Paramètres!$A$1:$I$89,5,0)</f>
        <v>311.298</v>
      </c>
      <c r="P142" s="13">
        <f t="shared" si="141"/>
        <v>73.539838278528748</v>
      </c>
      <c r="Q142" s="20">
        <f t="shared" si="108"/>
        <v>670.25923500177089</v>
      </c>
      <c r="R142" s="59">
        <f t="shared" si="109"/>
        <v>955.54267525797172</v>
      </c>
      <c r="S142" s="59">
        <f ca="1">AVERAGE(OFFSET($R$3,0,0,'Données projet'!$E$9+1,1))-AVERAGE(OFFSET($H$3,0,0,'Données projet'!$E$9+1,1))</f>
        <v>520.95202773768222</v>
      </c>
      <c r="T142" s="59">
        <f t="shared" si="142"/>
        <v>325.72635759450861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69.740843404682735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69.740843404682735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245.99999999999994</v>
      </c>
      <c r="AJ142" s="13">
        <f>AI142*VLOOKUP('Données projet'!$B$10,Paramètres!$A$1:$I$89,3,0)*VLOOKUP('Données projet'!$B$10,Paramètres!$A$1:$I$89,5,0)</f>
        <v>234.09359999999998</v>
      </c>
      <c r="AK142" s="13">
        <f t="shared" si="143"/>
        <v>57.166902703920208</v>
      </c>
      <c r="AL142" s="20">
        <f t="shared" si="112"/>
        <v>507.27870887599425</v>
      </c>
      <c r="AM142" s="59">
        <f t="shared" si="113"/>
        <v>792.56214913219515</v>
      </c>
      <c r="AN142" s="59">
        <f ca="1">AVERAGE(OFFSET($AM$3,0,0,'Données projet'!$E$10+1,1))-AVERAGE(OFFSET($H$3,0,0,'Données projet'!$E$10+1,1))</f>
        <v>480.2304577348516</v>
      </c>
      <c r="AO142" s="59">
        <f t="shared" si="144"/>
        <v>488.3750281502389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48.479017356219003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48.479017356219003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266.99999999999983</v>
      </c>
      <c r="BE142" s="13">
        <f>BD142*VLOOKUP('Données projet'!$B$11,Paramètres!$A$1:$I$89,3,0)*VLOOKUP('Données projet'!$B$11,Paramètres!$A$1:$I$89,5,0)</f>
        <v>258.24239999999986</v>
      </c>
      <c r="BF142" s="13">
        <f t="shared" si="145"/>
        <v>62.347580891234152</v>
      </c>
      <c r="BG142" s="20">
        <f t="shared" si="115"/>
        <v>558.3608833855659</v>
      </c>
      <c r="BH142" s="59">
        <f t="shared" si="116"/>
        <v>843.64432364176673</v>
      </c>
      <c r="BI142" s="59">
        <f ca="1">AVERAGE(OFFSET($BH$3,0,0,'Données projet'!$E$11+1,1))-AVERAGE(OFFSET($H$3,0,0,'Données projet'!$E$11+1,1))</f>
        <v>379.62749807313804</v>
      </c>
      <c r="BJ142" s="59">
        <f t="shared" si="146"/>
        <v>365.4172319777357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13.302121916442646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13.302121916442646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367.99999999999972</v>
      </c>
      <c r="BZ142" s="13">
        <f>BY142*VLOOKUP('Données projet'!$B$12,Paramètres!$A$1:$I$89,3,0)*VLOOKUP('Données projet'!$B$12,Paramètres!$A$1:$I$89,5,0)</f>
        <v>292.78079999999977</v>
      </c>
      <c r="CA142" s="13">
        <f t="shared" si="147"/>
        <v>69.660903052386217</v>
      </c>
      <c r="CB142" s="20">
        <f t="shared" si="118"/>
        <v>631.25263281623893</v>
      </c>
      <c r="CC142" s="59">
        <f t="shared" si="119"/>
        <v>916.53607307243988</v>
      </c>
      <c r="CD142" s="59">
        <f ca="1">AVERAGE(OFFSET($CC$3,0,0,'Données projet'!$E$12+1,1))-AVERAGE(OFFSET($H$3,0,0,'Données projet'!$E$12+1,1))</f>
        <v>429.30603040255431</v>
      </c>
      <c r="CE142" s="59">
        <f t="shared" si="148"/>
        <v>412.18613903804726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19.158458081930096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19.158458081930096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306.99999999999994</v>
      </c>
      <c r="CU142" s="17">
        <f>CT142*VLOOKUP('Données projet'!$B$13,Paramètres!$A$1:$I$89,3,0)*VLOOKUP('Données projet'!$B$13,Paramètres!$A$1:$I$89,5,0)</f>
        <v>277.77359999999993</v>
      </c>
      <c r="CV142" s="13">
        <f t="shared" si="149"/>
        <v>66.496288176842356</v>
      </c>
      <c r="CW142" s="20">
        <f t="shared" si="121"/>
        <v>599.60338857466706</v>
      </c>
      <c r="CX142" s="59">
        <f t="shared" si="122"/>
        <v>884.8868288308679</v>
      </c>
      <c r="CY142" s="59">
        <f ca="1">AVERAGE(OFFSET($CX$3,0,0,'Données projet'!$E$13+1,1))-AVERAGE(OFFSET($H$3,0,0,'Données projet'!$E$13+1,1))</f>
        <v>472.96224519385396</v>
      </c>
      <c r="CZ142" s="59">
        <f t="shared" si="150"/>
        <v>297.32483725004136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62.230291038024568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62.230291038024568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349.00000000000017</v>
      </c>
      <c r="DP142" s="17">
        <f>DO142*VLOOKUP('Données projet'!$B$14,Paramètres!$A$1:$I$89,3,0)*VLOOKUP('Données projet'!$B$14,Paramètres!$A$1:$I$89,5,0)</f>
        <v>272.22000000000014</v>
      </c>
      <c r="DQ142" s="13">
        <f t="shared" si="151"/>
        <v>65.320184547527205</v>
      </c>
      <c r="DR142" s="20">
        <f t="shared" si="124"/>
        <v>587.88248808694345</v>
      </c>
      <c r="DS142" s="59">
        <f t="shared" si="125"/>
        <v>873.16592834314429</v>
      </c>
      <c r="DT142" s="59">
        <f ca="1">AVERAGE(OFFSET($DS$3,0,0,'Données projet'!$E$14+1,1))-AVERAGE(OFFSET($H$3,0,0,'Données projet'!$E$14+1,1))</f>
        <v>381.55743422692029</v>
      </c>
      <c r="DU142" s="59">
        <f t="shared" si="152"/>
        <v>360.34132229290537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22.101170213831633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22.101170213831633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474.99999999999994</v>
      </c>
      <c r="EK142" s="17">
        <f>EJ142*VLOOKUP('Données projet'!$B$15,Paramètres!$A$1:$I$89,3,0)*VLOOKUP('Données projet'!$B$15,Paramètres!$A$1:$I$89,5,0)</f>
        <v>407.55</v>
      </c>
      <c r="EL142" s="13">
        <f t="shared" si="153"/>
        <v>93.305642095357683</v>
      </c>
      <c r="EM142" s="20">
        <f t="shared" si="127"/>
        <v>872.32357664941446</v>
      </c>
      <c r="EN142" s="59">
        <f t="shared" si="128"/>
        <v>1157.6070169056154</v>
      </c>
      <c r="EO142" s="59">
        <f ca="1">AVERAGE(OFFSET($EN$3,0,0,'Données projet'!$E$15+1,1))-AVERAGE(OFFSET($H$3,0,0,'Données projet'!$E$15+1,1))</f>
        <v>569.97793593332699</v>
      </c>
      <c r="EP142" s="59">
        <f t="shared" si="154"/>
        <v>331.25104323342907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83.894169428750217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83.894169428750217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403.99999999999994</v>
      </c>
      <c r="FF142" s="17">
        <f>FE142*VLOOKUP('Données projet'!$B$16,Paramètres!$A$1:$I$89,3,0)*VLOOKUP('Données projet'!$B$16,Paramètres!$A$1:$I$89,5,0)</f>
        <v>327.72479999999996</v>
      </c>
      <c r="FG142" s="13">
        <f t="shared" si="155"/>
        <v>76.958410398004986</v>
      </c>
      <c r="FH142" s="20">
        <f t="shared" si="130"/>
        <v>704.82325810985856</v>
      </c>
      <c r="FI142" s="59">
        <f t="shared" si="131"/>
        <v>990.10669836605939</v>
      </c>
      <c r="FJ142" s="59">
        <f ca="1">AVERAGE(OFFSET($FI$3,0,0,'Données projet'!$E$16+1,1))-AVERAGE(OFFSET($H$3,0,0,'Données projet'!$E$16+1,1))</f>
        <v>458.72067631594132</v>
      </c>
      <c r="FK142" s="59">
        <f t="shared" si="156"/>
        <v>264.165337354597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52.389205065411588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52.389205065411588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6">
        <f t="shared" si="110"/>
        <v>183.33333333333334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306.99999999999994</v>
      </c>
      <c r="O143" s="13">
        <f>N143*VLOOKUP('Données projet'!$B$9,Paramètres!$A$1:$I$89,3,0)*VLOOKUP('Données projet'!$B$9,Paramètres!$A$1:$I$89,5,0)</f>
        <v>311.298</v>
      </c>
      <c r="P143" s="13">
        <f t="shared" si="141"/>
        <v>73.539838278528748</v>
      </c>
      <c r="Q143" s="20">
        <f t="shared" si="108"/>
        <v>670.25923500177089</v>
      </c>
      <c r="R143" s="59">
        <f t="shared" si="109"/>
        <v>955.68232290599531</v>
      </c>
      <c r="S143" s="59">
        <f ca="1">AVERAGE(OFFSET($R$3,0,0,'Données projet'!$E$9+1,1))-AVERAGE(OFFSET($H$3,0,0,'Données projet'!$E$9+1,1))</f>
        <v>520.95202773768222</v>
      </c>
      <c r="T143" s="59">
        <f t="shared" si="142"/>
        <v>325.72635759450861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68.373268003231132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68.373268003231132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245.99999999999994</v>
      </c>
      <c r="AJ143" s="13">
        <f>AI143*VLOOKUP('Données projet'!$B$10,Paramètres!$A$1:$I$89,3,0)*VLOOKUP('Données projet'!$B$10,Paramètres!$A$1:$I$89,5,0)</f>
        <v>234.09359999999998</v>
      </c>
      <c r="AK143" s="13">
        <f t="shared" si="143"/>
        <v>57.166902703920208</v>
      </c>
      <c r="AL143" s="20">
        <f t="shared" si="112"/>
        <v>507.27870887599425</v>
      </c>
      <c r="AM143" s="59">
        <f t="shared" si="113"/>
        <v>792.70179678021861</v>
      </c>
      <c r="AN143" s="59">
        <f ca="1">AVERAGE(OFFSET($AM$3,0,0,'Données projet'!$E$10+1,1))-AVERAGE(OFFSET($H$3,0,0,'Données projet'!$E$10+1,1))</f>
        <v>480.2304577348516</v>
      </c>
      <c r="AO143" s="59">
        <f t="shared" si="144"/>
        <v>488.3750281502389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47.528373395144413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47.528373395144413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266.99999999999983</v>
      </c>
      <c r="BE143" s="13">
        <f>BD143*VLOOKUP('Données projet'!$B$11,Paramètres!$A$1:$I$89,3,0)*VLOOKUP('Données projet'!$B$11,Paramètres!$A$1:$I$89,5,0)</f>
        <v>258.24239999999986</v>
      </c>
      <c r="BF143" s="13">
        <f t="shared" si="145"/>
        <v>62.347580891234152</v>
      </c>
      <c r="BG143" s="20">
        <f t="shared" si="115"/>
        <v>558.3608833855659</v>
      </c>
      <c r="BH143" s="59">
        <f t="shared" si="116"/>
        <v>843.78397128979032</v>
      </c>
      <c r="BI143" s="59">
        <f ca="1">AVERAGE(OFFSET($BH$3,0,0,'Données projet'!$E$11+1,1))-AVERAGE(OFFSET($H$3,0,0,'Données projet'!$E$11+1,1))</f>
        <v>379.62749807313804</v>
      </c>
      <c r="BJ143" s="59">
        <f t="shared" si="146"/>
        <v>365.4172319777357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13.041275419154434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13.041275419154434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367.99999999999972</v>
      </c>
      <c r="BZ143" s="13">
        <f>BY143*VLOOKUP('Données projet'!$B$12,Paramètres!$A$1:$I$89,3,0)*VLOOKUP('Données projet'!$B$12,Paramètres!$A$1:$I$89,5,0)</f>
        <v>292.78079999999977</v>
      </c>
      <c r="CA143" s="13">
        <f t="shared" si="147"/>
        <v>69.660903052386217</v>
      </c>
      <c r="CB143" s="20">
        <f t="shared" si="118"/>
        <v>631.25263281623893</v>
      </c>
      <c r="CC143" s="59">
        <f t="shared" si="119"/>
        <v>916.67572072046323</v>
      </c>
      <c r="CD143" s="59">
        <f ca="1">AVERAGE(OFFSET($CC$3,0,0,'Données projet'!$E$12+1,1))-AVERAGE(OFFSET($H$3,0,0,'Données projet'!$E$12+1,1))</f>
        <v>429.30603040255431</v>
      </c>
      <c r="CE143" s="59">
        <f t="shared" si="148"/>
        <v>412.18613903804726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18.78277240444903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18.78277240444903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306.99999999999994</v>
      </c>
      <c r="CU143" s="17">
        <f>CT143*VLOOKUP('Données projet'!$B$13,Paramètres!$A$1:$I$89,3,0)*VLOOKUP('Données projet'!$B$13,Paramètres!$A$1:$I$89,5,0)</f>
        <v>277.77359999999993</v>
      </c>
      <c r="CV143" s="13">
        <f t="shared" si="149"/>
        <v>66.496288176842356</v>
      </c>
      <c r="CW143" s="20">
        <f t="shared" si="121"/>
        <v>599.60338857466706</v>
      </c>
      <c r="CX143" s="59">
        <f t="shared" si="122"/>
        <v>885.02647647889148</v>
      </c>
      <c r="CY143" s="59">
        <f ca="1">AVERAGE(OFFSET($CX$3,0,0,'Données projet'!$E$13+1,1))-AVERAGE(OFFSET($H$3,0,0,'Données projet'!$E$13+1,1))</f>
        <v>472.96224519385396</v>
      </c>
      <c r="CZ143" s="59">
        <f t="shared" si="150"/>
        <v>297.32483725004136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61.009992987498521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61.009992987498521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349.00000000000017</v>
      </c>
      <c r="DP143" s="17">
        <f>DO143*VLOOKUP('Données projet'!$B$14,Paramètres!$A$1:$I$89,3,0)*VLOOKUP('Données projet'!$B$14,Paramètres!$A$1:$I$89,5,0)</f>
        <v>272.22000000000014</v>
      </c>
      <c r="DQ143" s="13">
        <f t="shared" si="151"/>
        <v>65.320184547527205</v>
      </c>
      <c r="DR143" s="20">
        <f t="shared" si="124"/>
        <v>587.88248808694345</v>
      </c>
      <c r="DS143" s="59">
        <f t="shared" si="125"/>
        <v>873.30557599116787</v>
      </c>
      <c r="DT143" s="59">
        <f ca="1">AVERAGE(OFFSET($DS$3,0,0,'Données projet'!$E$14+1,1))-AVERAGE(OFFSET($H$3,0,0,'Données projet'!$E$14+1,1))</f>
        <v>381.55743422692029</v>
      </c>
      <c r="DU143" s="59">
        <f t="shared" si="152"/>
        <v>360.34132229290537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21.667779746321148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21.667779746321148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474.99999999999994</v>
      </c>
      <c r="EK143" s="17">
        <f>EJ143*VLOOKUP('Données projet'!$B$15,Paramètres!$A$1:$I$89,3,0)*VLOOKUP('Données projet'!$B$15,Paramètres!$A$1:$I$89,5,0)</f>
        <v>407.55</v>
      </c>
      <c r="EL143" s="13">
        <f t="shared" si="153"/>
        <v>93.305642095357683</v>
      </c>
      <c r="EM143" s="20">
        <f t="shared" si="127"/>
        <v>872.32357664941446</v>
      </c>
      <c r="EN143" s="59">
        <f t="shared" si="128"/>
        <v>1157.7466645536388</v>
      </c>
      <c r="EO143" s="59">
        <f ca="1">AVERAGE(OFFSET($EN$3,0,0,'Données projet'!$E$15+1,1))-AVERAGE(OFFSET($H$3,0,0,'Données projet'!$E$15+1,1))</f>
        <v>569.97793593332699</v>
      </c>
      <c r="EP143" s="59">
        <f t="shared" si="154"/>
        <v>331.25104323342907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82.249055936643117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82.249055936643117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403.99999999999994</v>
      </c>
      <c r="FF143" s="17">
        <f>FE143*VLOOKUP('Données projet'!$B$16,Paramètres!$A$1:$I$89,3,0)*VLOOKUP('Données projet'!$B$16,Paramètres!$A$1:$I$89,5,0)</f>
        <v>327.72479999999996</v>
      </c>
      <c r="FG143" s="13">
        <f t="shared" si="155"/>
        <v>76.958410398004986</v>
      </c>
      <c r="FH143" s="20">
        <f t="shared" si="130"/>
        <v>704.82325810985856</v>
      </c>
      <c r="FI143" s="59">
        <f t="shared" si="131"/>
        <v>990.24634601408297</v>
      </c>
      <c r="FJ143" s="59">
        <f ca="1">AVERAGE(OFFSET($FI$3,0,0,'Données projet'!$E$16+1,1))-AVERAGE(OFFSET($H$3,0,0,'Données projet'!$E$16+1,1))</f>
        <v>458.72067631594132</v>
      </c>
      <c r="FK143" s="59">
        <f t="shared" si="156"/>
        <v>264.165337354597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51.361884708338735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51.361884708338735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6">
        <f t="shared" si="110"/>
        <v>183.33333333333334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306.99999999999994</v>
      </c>
      <c r="O144" s="13">
        <f>N144*VLOOKUP('Données projet'!$B$9,Paramètres!$A$1:$I$89,3,0)*VLOOKUP('Données projet'!$B$9,Paramètres!$A$1:$I$89,5,0)</f>
        <v>311.298</v>
      </c>
      <c r="P144" s="13">
        <f t="shared" si="141"/>
        <v>73.539838278528748</v>
      </c>
      <c r="Q144" s="20">
        <f t="shared" si="108"/>
        <v>670.25923500177089</v>
      </c>
      <c r="R144" s="59">
        <f t="shared" si="109"/>
        <v>955.81954797953085</v>
      </c>
      <c r="S144" s="59">
        <f ca="1">AVERAGE(OFFSET($R$3,0,0,'Données projet'!$E$9+1,1))-AVERAGE(OFFSET($H$3,0,0,'Données projet'!$E$9+1,1))</f>
        <v>520.95202773768222</v>
      </c>
      <c r="T144" s="59">
        <f t="shared" si="142"/>
        <v>325.72635759450861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67.032509921263369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67.032509921263369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245.99999999999994</v>
      </c>
      <c r="AJ144" s="13">
        <f>AI144*VLOOKUP('Données projet'!$B$10,Paramètres!$A$1:$I$89,3,0)*VLOOKUP('Données projet'!$B$10,Paramètres!$A$1:$I$89,5,0)</f>
        <v>234.09359999999998</v>
      </c>
      <c r="AK144" s="13">
        <f t="shared" si="143"/>
        <v>57.166902703920208</v>
      </c>
      <c r="AL144" s="20">
        <f t="shared" si="112"/>
        <v>507.27870887599425</v>
      </c>
      <c r="AM144" s="59">
        <f t="shared" si="113"/>
        <v>792.83902185375428</v>
      </c>
      <c r="AN144" s="59">
        <f ca="1">AVERAGE(OFFSET($AM$3,0,0,'Données projet'!$E$10+1,1))-AVERAGE(OFFSET($H$3,0,0,'Données projet'!$E$10+1,1))</f>
        <v>480.2304577348516</v>
      </c>
      <c r="AO144" s="59">
        <f t="shared" si="144"/>
        <v>488.3750281502389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46.59637098231093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46.59637098231093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266.99999999999983</v>
      </c>
      <c r="BE144" s="13">
        <f>BD144*VLOOKUP('Données projet'!$B$11,Paramètres!$A$1:$I$89,3,0)*VLOOKUP('Données projet'!$B$11,Paramètres!$A$1:$I$89,5,0)</f>
        <v>258.24239999999986</v>
      </c>
      <c r="BF144" s="13">
        <f t="shared" si="145"/>
        <v>62.347580891234152</v>
      </c>
      <c r="BG144" s="20">
        <f t="shared" si="115"/>
        <v>558.3608833855659</v>
      </c>
      <c r="BH144" s="59">
        <f t="shared" si="116"/>
        <v>843.92119636332586</v>
      </c>
      <c r="BI144" s="59">
        <f ca="1">AVERAGE(OFFSET($BH$3,0,0,'Données projet'!$E$11+1,1))-AVERAGE(OFFSET($H$3,0,0,'Données projet'!$E$11+1,1))</f>
        <v>379.62749807313804</v>
      </c>
      <c r="BJ144" s="59">
        <f t="shared" si="146"/>
        <v>365.4172319777357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12.785543962577391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12.785543962577391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367.99999999999972</v>
      </c>
      <c r="BZ144" s="13">
        <f>BY144*VLOOKUP('Données projet'!$B$12,Paramètres!$A$1:$I$89,3,0)*VLOOKUP('Données projet'!$B$12,Paramètres!$A$1:$I$89,5,0)</f>
        <v>292.78079999999977</v>
      </c>
      <c r="CA144" s="13">
        <f t="shared" si="147"/>
        <v>69.660903052386217</v>
      </c>
      <c r="CB144" s="20">
        <f t="shared" si="118"/>
        <v>631.25263281623893</v>
      </c>
      <c r="CC144" s="59">
        <f t="shared" si="119"/>
        <v>916.81294579399901</v>
      </c>
      <c r="CD144" s="59">
        <f ca="1">AVERAGE(OFFSET($CC$3,0,0,'Données projet'!$E$12+1,1))-AVERAGE(OFFSET($H$3,0,0,'Données projet'!$E$12+1,1))</f>
        <v>429.30603040255431</v>
      </c>
      <c r="CE144" s="59">
        <f t="shared" si="148"/>
        <v>412.18613903804726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18.414453693957729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18.414453693957729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306.99999999999994</v>
      </c>
      <c r="CU144" s="17">
        <f>CT144*VLOOKUP('Données projet'!$B$13,Paramètres!$A$1:$I$89,3,0)*VLOOKUP('Données projet'!$B$13,Paramètres!$A$1:$I$89,5,0)</f>
        <v>277.77359999999993</v>
      </c>
      <c r="CV144" s="13">
        <f t="shared" si="149"/>
        <v>66.496288176842356</v>
      </c>
      <c r="CW144" s="20">
        <f t="shared" si="121"/>
        <v>599.60338857466706</v>
      </c>
      <c r="CX144" s="59">
        <f t="shared" si="122"/>
        <v>885.16370155242703</v>
      </c>
      <c r="CY144" s="59">
        <f ca="1">AVERAGE(OFFSET($CX$3,0,0,'Données projet'!$E$13+1,1))-AVERAGE(OFFSET($H$3,0,0,'Données projet'!$E$13+1,1))</f>
        <v>472.96224519385396</v>
      </c>
      <c r="CZ144" s="59">
        <f t="shared" si="150"/>
        <v>297.32483725004136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59.813624237434979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59.813624237434979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349.00000000000017</v>
      </c>
      <c r="DP144" s="17">
        <f>DO144*VLOOKUP('Données projet'!$B$14,Paramètres!$A$1:$I$89,3,0)*VLOOKUP('Données projet'!$B$14,Paramètres!$A$1:$I$89,5,0)</f>
        <v>272.22000000000014</v>
      </c>
      <c r="DQ144" s="13">
        <f t="shared" si="151"/>
        <v>65.320184547527205</v>
      </c>
      <c r="DR144" s="20">
        <f t="shared" si="124"/>
        <v>587.88248808694345</v>
      </c>
      <c r="DS144" s="59">
        <f t="shared" si="125"/>
        <v>873.44280106470342</v>
      </c>
      <c r="DT144" s="59">
        <f ca="1">AVERAGE(OFFSET($DS$3,0,0,'Données projet'!$E$14+1,1))-AVERAGE(OFFSET($H$3,0,0,'Données projet'!$E$14+1,1))</f>
        <v>381.55743422692029</v>
      </c>
      <c r="DU144" s="59">
        <f t="shared" si="152"/>
        <v>360.34132229290537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21.242887801536462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21.242887801536462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474.99999999999994</v>
      </c>
      <c r="EK144" s="17">
        <f>EJ144*VLOOKUP('Données projet'!$B$15,Paramètres!$A$1:$I$89,3,0)*VLOOKUP('Données projet'!$B$15,Paramètres!$A$1:$I$89,5,0)</f>
        <v>407.55</v>
      </c>
      <c r="EL144" s="13">
        <f t="shared" si="153"/>
        <v>93.305642095357683</v>
      </c>
      <c r="EM144" s="20">
        <f t="shared" si="127"/>
        <v>872.32357664941446</v>
      </c>
      <c r="EN144" s="59">
        <f t="shared" si="128"/>
        <v>1157.8838896271745</v>
      </c>
      <c r="EO144" s="59">
        <f ca="1">AVERAGE(OFFSET($EN$3,0,0,'Données projet'!$E$15+1,1))-AVERAGE(OFFSET($H$3,0,0,'Données projet'!$E$15+1,1))</f>
        <v>569.97793593332699</v>
      </c>
      <c r="EP144" s="59">
        <f t="shared" si="154"/>
        <v>331.25104323342907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80.636202116696083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80.636202116696083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403.99999999999994</v>
      </c>
      <c r="FF144" s="17">
        <f>FE144*VLOOKUP('Données projet'!$B$16,Paramètres!$A$1:$I$89,3,0)*VLOOKUP('Données projet'!$B$16,Paramètres!$A$1:$I$89,5,0)</f>
        <v>327.72479999999996</v>
      </c>
      <c r="FG144" s="13">
        <f t="shared" si="155"/>
        <v>76.958410398004986</v>
      </c>
      <c r="FH144" s="20">
        <f t="shared" si="130"/>
        <v>704.82325810985856</v>
      </c>
      <c r="FI144" s="59">
        <f t="shared" si="131"/>
        <v>990.38357108761852</v>
      </c>
      <c r="FJ144" s="59">
        <f ca="1">AVERAGE(OFFSET($FI$3,0,0,'Données projet'!$E$16+1,1))-AVERAGE(OFFSET($H$3,0,0,'Données projet'!$E$16+1,1))</f>
        <v>458.72067631594132</v>
      </c>
      <c r="FK144" s="59">
        <f t="shared" si="156"/>
        <v>264.165337354597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50.354709476864535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50.354709476864535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6">
        <f t="shared" si="110"/>
        <v>183.33333333333334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306.99999999999994</v>
      </c>
      <c r="O145" s="13">
        <f>N145*VLOOKUP('Données projet'!$B$9,Paramètres!$A$1:$I$89,3,0)*VLOOKUP('Données projet'!$B$9,Paramètres!$A$1:$I$89,5,0)</f>
        <v>311.298</v>
      </c>
      <c r="P145" s="13">
        <f t="shared" si="141"/>
        <v>73.539838278528748</v>
      </c>
      <c r="Q145" s="20">
        <f t="shared" si="108"/>
        <v>670.25923500177089</v>
      </c>
      <c r="R145" s="59">
        <f t="shared" si="109"/>
        <v>955.95439250482991</v>
      </c>
      <c r="S145" s="59">
        <f ca="1">AVERAGE(OFFSET($R$3,0,0,'Données projet'!$E$9+1,1))-AVERAGE(OFFSET($H$3,0,0,'Données projet'!$E$9+1,1))</f>
        <v>520.95202773768222</v>
      </c>
      <c r="T145" s="59">
        <f t="shared" si="142"/>
        <v>325.72635759450861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65.718043287501303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65.718043287501303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245.99999999999994</v>
      </c>
      <c r="AJ145" s="13">
        <f>AI145*VLOOKUP('Données projet'!$B$10,Paramètres!$A$1:$I$89,3,0)*VLOOKUP('Données projet'!$B$10,Paramètres!$A$1:$I$89,5,0)</f>
        <v>234.09359999999998</v>
      </c>
      <c r="AK145" s="13">
        <f t="shared" si="143"/>
        <v>57.166902703920208</v>
      </c>
      <c r="AL145" s="20">
        <f t="shared" si="112"/>
        <v>507.27870887599425</v>
      </c>
      <c r="AM145" s="59">
        <f t="shared" si="113"/>
        <v>792.97386637905333</v>
      </c>
      <c r="AN145" s="59">
        <f ca="1">AVERAGE(OFFSET($AM$3,0,0,'Données projet'!$E$10+1,1))-AVERAGE(OFFSET($H$3,0,0,'Données projet'!$E$10+1,1))</f>
        <v>480.2304577348516</v>
      </c>
      <c r="AO145" s="59">
        <f t="shared" si="144"/>
        <v>488.3750281502389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45.682644568327774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45.682644568327774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266.99999999999983</v>
      </c>
      <c r="BE145" s="13">
        <f>BD145*VLOOKUP('Données projet'!$B$11,Paramètres!$A$1:$I$89,3,0)*VLOOKUP('Données projet'!$B$11,Paramètres!$A$1:$I$89,5,0)</f>
        <v>258.24239999999986</v>
      </c>
      <c r="BF145" s="13">
        <f t="shared" si="145"/>
        <v>62.347580891234152</v>
      </c>
      <c r="BG145" s="20">
        <f t="shared" si="115"/>
        <v>558.3608833855659</v>
      </c>
      <c r="BH145" s="59">
        <f t="shared" si="116"/>
        <v>844.05604088862492</v>
      </c>
      <c r="BI145" s="59">
        <f ca="1">AVERAGE(OFFSET($BH$3,0,0,'Données projet'!$E$11+1,1))-AVERAGE(OFFSET($H$3,0,0,'Données projet'!$E$11+1,1))</f>
        <v>379.62749807313804</v>
      </c>
      <c r="BJ145" s="59">
        <f t="shared" si="146"/>
        <v>365.4172319777357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12.534827243883036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12.534827243883036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367.99999999999972</v>
      </c>
      <c r="BZ145" s="13">
        <f>BY145*VLOOKUP('Données projet'!$B$12,Paramètres!$A$1:$I$89,3,0)*VLOOKUP('Données projet'!$B$12,Paramètres!$A$1:$I$89,5,0)</f>
        <v>292.78079999999977</v>
      </c>
      <c r="CA145" s="13">
        <f t="shared" si="147"/>
        <v>69.660903052386217</v>
      </c>
      <c r="CB145" s="20">
        <f t="shared" si="118"/>
        <v>631.25263281623893</v>
      </c>
      <c r="CC145" s="59">
        <f t="shared" si="119"/>
        <v>916.94779031929806</v>
      </c>
      <c r="CD145" s="59">
        <f ca="1">AVERAGE(OFFSET($CC$3,0,0,'Données projet'!$E$12+1,1))-AVERAGE(OFFSET($H$3,0,0,'Données projet'!$E$12+1,1))</f>
        <v>429.30603040255431</v>
      </c>
      <c r="CE145" s="59">
        <f t="shared" si="148"/>
        <v>412.18613903804726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18.053357488726931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18.053357488726931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306.99999999999994</v>
      </c>
      <c r="CU145" s="17">
        <f>CT145*VLOOKUP('Données projet'!$B$13,Paramètres!$A$1:$I$89,3,0)*VLOOKUP('Données projet'!$B$13,Paramètres!$A$1:$I$89,5,0)</f>
        <v>277.77359999999993</v>
      </c>
      <c r="CV145" s="13">
        <f t="shared" si="149"/>
        <v>66.496288176842356</v>
      </c>
      <c r="CW145" s="20">
        <f t="shared" si="121"/>
        <v>599.60338857466706</v>
      </c>
      <c r="CX145" s="59">
        <f t="shared" si="122"/>
        <v>885.29854607772609</v>
      </c>
      <c r="CY145" s="59">
        <f ca="1">AVERAGE(OFFSET($CX$3,0,0,'Données projet'!$E$13+1,1))-AVERAGE(OFFSET($H$3,0,0,'Données projet'!$E$13+1,1))</f>
        <v>472.96224519385396</v>
      </c>
      <c r="CZ145" s="59">
        <f t="shared" si="150"/>
        <v>297.32483725004136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58.640715548847297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58.640715548847297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349.00000000000017</v>
      </c>
      <c r="DP145" s="17">
        <f>DO145*VLOOKUP('Données projet'!$B$14,Paramètres!$A$1:$I$89,3,0)*VLOOKUP('Données projet'!$B$14,Paramètres!$A$1:$I$89,5,0)</f>
        <v>272.22000000000014</v>
      </c>
      <c r="DQ145" s="13">
        <f t="shared" si="151"/>
        <v>65.320184547527205</v>
      </c>
      <c r="DR145" s="20">
        <f t="shared" si="124"/>
        <v>587.88248808694345</v>
      </c>
      <c r="DS145" s="59">
        <f t="shared" si="125"/>
        <v>873.57764559000248</v>
      </c>
      <c r="DT145" s="59">
        <f ca="1">AVERAGE(OFFSET($DS$3,0,0,'Données projet'!$E$14+1,1))-AVERAGE(OFFSET($H$3,0,0,'Données projet'!$E$14+1,1))</f>
        <v>381.55743422692029</v>
      </c>
      <c r="DU145" s="59">
        <f t="shared" si="152"/>
        <v>360.34132229290537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20.826327728630506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20.826327728630506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474.99999999999994</v>
      </c>
      <c r="EK145" s="17">
        <f>EJ145*VLOOKUP('Données projet'!$B$15,Paramètres!$A$1:$I$89,3,0)*VLOOKUP('Données projet'!$B$15,Paramètres!$A$1:$I$89,5,0)</f>
        <v>407.55</v>
      </c>
      <c r="EL145" s="13">
        <f t="shared" si="153"/>
        <v>93.305642095357683</v>
      </c>
      <c r="EM145" s="20">
        <f t="shared" si="127"/>
        <v>872.32357664941446</v>
      </c>
      <c r="EN145" s="59">
        <f t="shared" si="128"/>
        <v>1158.0187341524736</v>
      </c>
      <c r="EO145" s="59">
        <f ca="1">AVERAGE(OFFSET($EN$3,0,0,'Données projet'!$E$15+1,1))-AVERAGE(OFFSET($H$3,0,0,'Données projet'!$E$15+1,1))</f>
        <v>569.97793593332699</v>
      </c>
      <c r="EP145" s="59">
        <f t="shared" si="154"/>
        <v>331.25104323342907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79.054975376414518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79.054975376414518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403.99999999999994</v>
      </c>
      <c r="FF145" s="17">
        <f>FE145*VLOOKUP('Données projet'!$B$16,Paramètres!$A$1:$I$89,3,0)*VLOOKUP('Données projet'!$B$16,Paramètres!$A$1:$I$89,5,0)</f>
        <v>327.72479999999996</v>
      </c>
      <c r="FG145" s="13">
        <f t="shared" si="155"/>
        <v>76.958410398004986</v>
      </c>
      <c r="FH145" s="20">
        <f t="shared" si="130"/>
        <v>704.82325810985856</v>
      </c>
      <c r="FI145" s="59">
        <f t="shared" si="131"/>
        <v>990.51841561291758</v>
      </c>
      <c r="FJ145" s="59">
        <f ca="1">AVERAGE(OFFSET($FI$3,0,0,'Données projet'!$E$16+1,1))-AVERAGE(OFFSET($H$3,0,0,'Données projet'!$E$16+1,1))</f>
        <v>458.72067631594132</v>
      </c>
      <c r="FK145" s="59">
        <f t="shared" si="156"/>
        <v>264.165337354597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49.367284337363309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49.367284337363309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6">
        <f t="shared" si="110"/>
        <v>183.33333333333334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306.99999999999994</v>
      </c>
      <c r="O146" s="13">
        <f>N146*VLOOKUP('Données projet'!$B$9,Paramètres!$A$1:$I$89,3,0)*VLOOKUP('Données projet'!$B$9,Paramètres!$A$1:$I$89,5,0)</f>
        <v>311.298</v>
      </c>
      <c r="P146" s="13">
        <f t="shared" si="141"/>
        <v>73.539838278528748</v>
      </c>
      <c r="Q146" s="20">
        <f t="shared" si="108"/>
        <v>670.25923500177089</v>
      </c>
      <c r="R146" s="59">
        <f t="shared" si="109"/>
        <v>956.08689777908239</v>
      </c>
      <c r="S146" s="59">
        <f ca="1">AVERAGE(OFFSET($R$3,0,0,'Données projet'!$E$9+1,1))-AVERAGE(OFFSET($H$3,0,0,'Données projet'!$E$9+1,1))</f>
        <v>520.95202773768222</v>
      </c>
      <c r="T146" s="59">
        <f t="shared" si="142"/>
        <v>325.72635759450861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64.429352542681841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64.429352542681841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245.99999999999994</v>
      </c>
      <c r="AJ146" s="13">
        <f>AI146*VLOOKUP('Données projet'!$B$10,Paramètres!$A$1:$I$89,3,0)*VLOOKUP('Données projet'!$B$10,Paramètres!$A$1:$I$89,5,0)</f>
        <v>234.09359999999998</v>
      </c>
      <c r="AK146" s="13">
        <f t="shared" si="143"/>
        <v>57.166902703920208</v>
      </c>
      <c r="AL146" s="20">
        <f t="shared" si="112"/>
        <v>507.27870887599425</v>
      </c>
      <c r="AM146" s="59">
        <f t="shared" si="113"/>
        <v>793.1063716533057</v>
      </c>
      <c r="AN146" s="59">
        <f ca="1">AVERAGE(OFFSET($AM$3,0,0,'Données projet'!$E$10+1,1))-AVERAGE(OFFSET($H$3,0,0,'Données projet'!$E$10+1,1))</f>
        <v>480.2304577348516</v>
      </c>
      <c r="AO146" s="59">
        <f t="shared" si="144"/>
        <v>488.3750281502389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44.786835772004743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44.786835772004743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266.99999999999983</v>
      </c>
      <c r="BE146" s="13">
        <f>BD146*VLOOKUP('Données projet'!$B$11,Paramètres!$A$1:$I$89,3,0)*VLOOKUP('Données projet'!$B$11,Paramètres!$A$1:$I$89,5,0)</f>
        <v>258.24239999999986</v>
      </c>
      <c r="BF146" s="13">
        <f t="shared" si="145"/>
        <v>62.347580891234152</v>
      </c>
      <c r="BG146" s="20">
        <f t="shared" si="115"/>
        <v>558.3608833855659</v>
      </c>
      <c r="BH146" s="59">
        <f t="shared" si="116"/>
        <v>844.1885461628774</v>
      </c>
      <c r="BI146" s="59">
        <f ca="1">AVERAGE(OFFSET($BH$3,0,0,'Données projet'!$E$11+1,1))-AVERAGE(OFFSET($H$3,0,0,'Données projet'!$E$11+1,1))</f>
        <v>379.62749807313804</v>
      </c>
      <c r="BJ146" s="59">
        <f t="shared" si="146"/>
        <v>365.4172319777357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12.28902692712018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12.28902692712018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367.99999999999972</v>
      </c>
      <c r="BZ146" s="13">
        <f>BY146*VLOOKUP('Données projet'!$B$12,Paramètres!$A$1:$I$89,3,0)*VLOOKUP('Données projet'!$B$12,Paramètres!$A$1:$I$89,5,0)</f>
        <v>292.78079999999977</v>
      </c>
      <c r="CA146" s="13">
        <f t="shared" si="147"/>
        <v>69.660903052386217</v>
      </c>
      <c r="CB146" s="20">
        <f t="shared" si="118"/>
        <v>631.25263281623893</v>
      </c>
      <c r="CC146" s="59">
        <f t="shared" si="119"/>
        <v>917.08029559355032</v>
      </c>
      <c r="CD146" s="59">
        <f ca="1">AVERAGE(OFFSET($CC$3,0,0,'Données projet'!$E$12+1,1))-AVERAGE(OFFSET($H$3,0,0,'Données projet'!$E$12+1,1))</f>
        <v>429.30603040255431</v>
      </c>
      <c r="CE146" s="59">
        <f t="shared" si="148"/>
        <v>412.18613903804726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17.699342159833773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17.699342159833773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306.99999999999994</v>
      </c>
      <c r="CU146" s="17">
        <f>CT146*VLOOKUP('Données projet'!$B$13,Paramètres!$A$1:$I$89,3,0)*VLOOKUP('Données projet'!$B$13,Paramètres!$A$1:$I$89,5,0)</f>
        <v>277.77359999999993</v>
      </c>
      <c r="CV146" s="13">
        <f t="shared" si="149"/>
        <v>66.496288176842356</v>
      </c>
      <c r="CW146" s="20">
        <f t="shared" si="121"/>
        <v>599.60338857466706</v>
      </c>
      <c r="CX146" s="59">
        <f t="shared" si="122"/>
        <v>885.43105135197857</v>
      </c>
      <c r="CY146" s="59">
        <f ca="1">AVERAGE(OFFSET($CX$3,0,0,'Données projet'!$E$13+1,1))-AVERAGE(OFFSET($H$3,0,0,'Données projet'!$E$13+1,1))</f>
        <v>472.96224519385396</v>
      </c>
      <c r="CZ146" s="59">
        <f t="shared" si="150"/>
        <v>297.32483725004136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57.490806884239156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57.490806884239156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349.00000000000017</v>
      </c>
      <c r="DP146" s="17">
        <f>DO146*VLOOKUP('Données projet'!$B$14,Paramètres!$A$1:$I$89,3,0)*VLOOKUP('Données projet'!$B$14,Paramètres!$A$1:$I$89,5,0)</f>
        <v>272.22000000000014</v>
      </c>
      <c r="DQ146" s="13">
        <f t="shared" si="151"/>
        <v>65.320184547527205</v>
      </c>
      <c r="DR146" s="20">
        <f t="shared" si="124"/>
        <v>587.88248808694345</v>
      </c>
      <c r="DS146" s="59">
        <f t="shared" si="125"/>
        <v>873.71015086425496</v>
      </c>
      <c r="DT146" s="59">
        <f ca="1">AVERAGE(OFFSET($DS$3,0,0,'Données projet'!$E$14+1,1))-AVERAGE(OFFSET($H$3,0,0,'Données projet'!$E$14+1,1))</f>
        <v>381.55743422692029</v>
      </c>
      <c r="DU146" s="59">
        <f t="shared" si="152"/>
        <v>360.34132229290537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20.417936144677679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20.417936144677679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474.99999999999994</v>
      </c>
      <c r="EK146" s="17">
        <f>EJ146*VLOOKUP('Données projet'!$B$15,Paramètres!$A$1:$I$89,3,0)*VLOOKUP('Données projet'!$B$15,Paramètres!$A$1:$I$89,5,0)</f>
        <v>407.55</v>
      </c>
      <c r="EL146" s="13">
        <f t="shared" si="153"/>
        <v>93.305642095357683</v>
      </c>
      <c r="EM146" s="20">
        <f t="shared" si="127"/>
        <v>872.32357664941446</v>
      </c>
      <c r="EN146" s="59">
        <f t="shared" si="128"/>
        <v>1158.1512394267259</v>
      </c>
      <c r="EO146" s="59">
        <f ca="1">AVERAGE(OFFSET($EN$3,0,0,'Données projet'!$E$15+1,1))-AVERAGE(OFFSET($H$3,0,0,'Données projet'!$E$15+1,1))</f>
        <v>569.97793593332699</v>
      </c>
      <c r="EP146" s="59">
        <f t="shared" si="154"/>
        <v>331.25104323342907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77.504755528056805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77.504755528056805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403.99999999999994</v>
      </c>
      <c r="FF146" s="17">
        <f>FE146*VLOOKUP('Données projet'!$B$16,Paramètres!$A$1:$I$89,3,0)*VLOOKUP('Données projet'!$B$16,Paramètres!$A$1:$I$89,5,0)</f>
        <v>327.72479999999996</v>
      </c>
      <c r="FG146" s="13">
        <f t="shared" si="155"/>
        <v>76.958410398004986</v>
      </c>
      <c r="FH146" s="20">
        <f t="shared" si="130"/>
        <v>704.82325810985856</v>
      </c>
      <c r="FI146" s="59">
        <f t="shared" si="131"/>
        <v>990.65092088717006</v>
      </c>
      <c r="FJ146" s="59">
        <f ca="1">AVERAGE(OFFSET($FI$3,0,0,'Données projet'!$E$16+1,1))-AVERAGE(OFFSET($H$3,0,0,'Données projet'!$E$16+1,1))</f>
        <v>458.72067631594132</v>
      </c>
      <c r="FK146" s="59">
        <f t="shared" si="156"/>
        <v>264.165337354597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48.399222002577837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48.399222002577837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6">
        <f t="shared" si="110"/>
        <v>183.33333333333334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306.99999999999994</v>
      </c>
      <c r="O147" s="13">
        <f>N147*VLOOKUP('Données projet'!$B$9,Paramètres!$A$1:$I$89,3,0)*VLOOKUP('Données projet'!$B$9,Paramètres!$A$1:$I$89,5,0)</f>
        <v>311.298</v>
      </c>
      <c r="P147" s="13">
        <f t="shared" si="141"/>
        <v>73.539838278528748</v>
      </c>
      <c r="Q147" s="20">
        <f t="shared" si="108"/>
        <v>670.25923500177089</v>
      </c>
      <c r="R147" s="59">
        <f t="shared" si="109"/>
        <v>956.21710438306377</v>
      </c>
      <c r="S147" s="59">
        <f ca="1">AVERAGE(OFFSET($R$3,0,0,'Données projet'!$E$9+1,1))-AVERAGE(OFFSET($H$3,0,0,'Données projet'!$E$9+1,1))</f>
        <v>520.95202773768222</v>
      </c>
      <c r="T147" s="59">
        <f t="shared" si="142"/>
        <v>325.72635759450861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63.165932237344542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63.165932237344542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245.99999999999994</v>
      </c>
      <c r="AJ147" s="13">
        <f>AI147*VLOOKUP('Données projet'!$B$10,Paramètres!$A$1:$I$89,3,0)*VLOOKUP('Données projet'!$B$10,Paramètres!$A$1:$I$89,5,0)</f>
        <v>234.09359999999998</v>
      </c>
      <c r="AK147" s="13">
        <f t="shared" si="143"/>
        <v>57.166902703920208</v>
      </c>
      <c r="AL147" s="20">
        <f t="shared" si="112"/>
        <v>507.27870887599425</v>
      </c>
      <c r="AM147" s="59">
        <f t="shared" si="113"/>
        <v>793.23657825728719</v>
      </c>
      <c r="AN147" s="59">
        <f ca="1">AVERAGE(OFFSET($AM$3,0,0,'Données projet'!$E$10+1,1))-AVERAGE(OFFSET($H$3,0,0,'Données projet'!$E$10+1,1))</f>
        <v>480.2304577348516</v>
      </c>
      <c r="AO147" s="59">
        <f t="shared" si="144"/>
        <v>488.3750281502389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43.908593239788196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43.908593239788196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266.99999999999983</v>
      </c>
      <c r="BE147" s="13">
        <f>BD147*VLOOKUP('Données projet'!$B$11,Paramètres!$A$1:$I$89,3,0)*VLOOKUP('Données projet'!$B$11,Paramètres!$A$1:$I$89,5,0)</f>
        <v>258.24239999999986</v>
      </c>
      <c r="BF147" s="13">
        <f t="shared" si="145"/>
        <v>62.347580891234152</v>
      </c>
      <c r="BG147" s="20">
        <f t="shared" si="115"/>
        <v>558.3608833855659</v>
      </c>
      <c r="BH147" s="59">
        <f t="shared" si="116"/>
        <v>844.31875276685878</v>
      </c>
      <c r="BI147" s="59">
        <f ca="1">AVERAGE(OFFSET($BH$3,0,0,'Données projet'!$E$11+1,1))-AVERAGE(OFFSET($H$3,0,0,'Données projet'!$E$11+1,1))</f>
        <v>379.62749807313804</v>
      </c>
      <c r="BJ147" s="59">
        <f t="shared" si="146"/>
        <v>365.4172319777357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12.048046604645652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12.048046604645652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367.99999999999972</v>
      </c>
      <c r="BZ147" s="13">
        <f>BY147*VLOOKUP('Données projet'!$B$12,Paramètres!$A$1:$I$89,3,0)*VLOOKUP('Données projet'!$B$12,Paramètres!$A$1:$I$89,5,0)</f>
        <v>292.78079999999977</v>
      </c>
      <c r="CA147" s="13">
        <f t="shared" si="147"/>
        <v>69.660903052386217</v>
      </c>
      <c r="CB147" s="20">
        <f t="shared" si="118"/>
        <v>631.25263281623893</v>
      </c>
      <c r="CC147" s="59">
        <f t="shared" si="119"/>
        <v>917.21050219753181</v>
      </c>
      <c r="CD147" s="59">
        <f ca="1">AVERAGE(OFFSET($CC$3,0,0,'Données projet'!$E$12+1,1))-AVERAGE(OFFSET($H$3,0,0,'Données projet'!$E$12+1,1))</f>
        <v>429.30603040255431</v>
      </c>
      <c r="CE147" s="59">
        <f t="shared" si="148"/>
        <v>412.18613903804726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17.352268855612181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17.352268855612181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306.99999999999994</v>
      </c>
      <c r="CU147" s="17">
        <f>CT147*VLOOKUP('Données projet'!$B$13,Paramètres!$A$1:$I$89,3,0)*VLOOKUP('Données projet'!$B$13,Paramètres!$A$1:$I$89,5,0)</f>
        <v>277.77359999999993</v>
      </c>
      <c r="CV147" s="13">
        <f t="shared" si="149"/>
        <v>66.496288176842356</v>
      </c>
      <c r="CW147" s="20">
        <f t="shared" si="121"/>
        <v>599.60338857466706</v>
      </c>
      <c r="CX147" s="59">
        <f t="shared" si="122"/>
        <v>885.56125795595995</v>
      </c>
      <c r="CY147" s="59">
        <f ca="1">AVERAGE(OFFSET($CX$3,0,0,'Données projet'!$E$13+1,1))-AVERAGE(OFFSET($H$3,0,0,'Données projet'!$E$13+1,1))</f>
        <v>472.96224519385396</v>
      </c>
      <c r="CZ147" s="59">
        <f t="shared" si="150"/>
        <v>297.32483725004136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56.363447227168955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56.363447227168955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349.00000000000017</v>
      </c>
      <c r="DP147" s="17">
        <f>DO147*VLOOKUP('Données projet'!$B$14,Paramètres!$A$1:$I$89,3,0)*VLOOKUP('Données projet'!$B$14,Paramètres!$A$1:$I$89,5,0)</f>
        <v>272.22000000000014</v>
      </c>
      <c r="DQ147" s="13">
        <f t="shared" si="151"/>
        <v>65.320184547527205</v>
      </c>
      <c r="DR147" s="20">
        <f t="shared" si="124"/>
        <v>587.88248808694345</v>
      </c>
      <c r="DS147" s="59">
        <f t="shared" si="125"/>
        <v>873.84035746823633</v>
      </c>
      <c r="DT147" s="59">
        <f ca="1">AVERAGE(OFFSET($DS$3,0,0,'Données projet'!$E$14+1,1))-AVERAGE(OFFSET($H$3,0,0,'Données projet'!$E$14+1,1))</f>
        <v>381.55743422692029</v>
      </c>
      <c r="DU147" s="59">
        <f t="shared" si="152"/>
        <v>360.34132229290537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20.017552870591896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20.017552870591896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474.99999999999994</v>
      </c>
      <c r="EK147" s="17">
        <f>EJ147*VLOOKUP('Données projet'!$B$15,Paramètres!$A$1:$I$89,3,0)*VLOOKUP('Données projet'!$B$15,Paramètres!$A$1:$I$89,5,0)</f>
        <v>407.55</v>
      </c>
      <c r="EL147" s="13">
        <f t="shared" si="153"/>
        <v>93.305642095357683</v>
      </c>
      <c r="EM147" s="20">
        <f t="shared" si="127"/>
        <v>872.32357664941446</v>
      </c>
      <c r="EN147" s="59">
        <f t="shared" si="128"/>
        <v>1158.2814460307072</v>
      </c>
      <c r="EO147" s="59">
        <f ca="1">AVERAGE(OFFSET($EN$3,0,0,'Données projet'!$E$15+1,1))-AVERAGE(OFFSET($H$3,0,0,'Données projet'!$E$15+1,1))</f>
        <v>569.97793593332699</v>
      </c>
      <c r="EP147" s="59">
        <f t="shared" si="154"/>
        <v>331.25104323342907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75.984934545384633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75.984934545384633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403.99999999999994</v>
      </c>
      <c r="FF147" s="17">
        <f>FE147*VLOOKUP('Données projet'!$B$16,Paramètres!$A$1:$I$89,3,0)*VLOOKUP('Données projet'!$B$16,Paramètres!$A$1:$I$89,5,0)</f>
        <v>327.72479999999996</v>
      </c>
      <c r="FG147" s="13">
        <f t="shared" si="155"/>
        <v>76.958410398004986</v>
      </c>
      <c r="FH147" s="20">
        <f t="shared" si="130"/>
        <v>704.82325810985856</v>
      </c>
      <c r="FI147" s="59">
        <f t="shared" si="131"/>
        <v>990.78112749115144</v>
      </c>
      <c r="FJ147" s="59">
        <f ca="1">AVERAGE(OFFSET($FI$3,0,0,'Données projet'!$E$16+1,1))-AVERAGE(OFFSET($H$3,0,0,'Données projet'!$E$16+1,1))</f>
        <v>458.72067631594132</v>
      </c>
      <c r="FK147" s="59">
        <f t="shared" si="156"/>
        <v>264.165337354597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47.450142779717787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47.450142779717787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6">
        <f t="shared" si="110"/>
        <v>183.33333333333334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306.99999999999994</v>
      </c>
      <c r="O148" s="13">
        <f>N148*VLOOKUP('Données projet'!$B$9,Paramètres!$A$1:$I$89,3,0)*VLOOKUP('Données projet'!$B$9,Paramètres!$A$1:$I$89,5,0)</f>
        <v>311.298</v>
      </c>
      <c r="P148" s="13">
        <f t="shared" si="141"/>
        <v>73.539838278528748</v>
      </c>
      <c r="Q148" s="20">
        <f t="shared" si="108"/>
        <v>670.25923500177089</v>
      </c>
      <c r="R148" s="59">
        <f t="shared" si="109"/>
        <v>956.34505219356447</v>
      </c>
      <c r="S148" s="59">
        <f ca="1">AVERAGE(OFFSET($R$3,0,0,'Données projet'!$E$9+1,1))-AVERAGE(OFFSET($H$3,0,0,'Données projet'!$E$9+1,1))</f>
        <v>520.95202773768222</v>
      </c>
      <c r="T148" s="59">
        <f t="shared" si="142"/>
        <v>325.72635759450861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61.927286833584617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61.927286833584617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245.99999999999994</v>
      </c>
      <c r="AJ148" s="13">
        <f>AI148*VLOOKUP('Données projet'!$B$10,Paramètres!$A$1:$I$89,3,0)*VLOOKUP('Données projet'!$B$10,Paramètres!$A$1:$I$89,5,0)</f>
        <v>234.09359999999998</v>
      </c>
      <c r="AK148" s="13">
        <f t="shared" si="143"/>
        <v>57.166902703920208</v>
      </c>
      <c r="AL148" s="20">
        <f t="shared" si="112"/>
        <v>507.27870887599425</v>
      </c>
      <c r="AM148" s="59">
        <f t="shared" si="113"/>
        <v>793.36452606778789</v>
      </c>
      <c r="AN148" s="59">
        <f ca="1">AVERAGE(OFFSET($AM$3,0,0,'Données projet'!$E$10+1,1))-AVERAGE(OFFSET($H$3,0,0,'Données projet'!$E$10+1,1))</f>
        <v>480.2304577348516</v>
      </c>
      <c r="AO148" s="59">
        <f t="shared" si="144"/>
        <v>488.3750281502389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43.047572507953362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43.047572507953362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266.99999999999983</v>
      </c>
      <c r="BE148" s="13">
        <f>BD148*VLOOKUP('Données projet'!$B$11,Paramètres!$A$1:$I$89,3,0)*VLOOKUP('Données projet'!$B$11,Paramètres!$A$1:$I$89,5,0)</f>
        <v>258.24239999999986</v>
      </c>
      <c r="BF148" s="13">
        <f t="shared" si="145"/>
        <v>62.347580891234152</v>
      </c>
      <c r="BG148" s="20">
        <f t="shared" si="115"/>
        <v>558.3608833855659</v>
      </c>
      <c r="BH148" s="59">
        <f t="shared" si="116"/>
        <v>844.44670057735948</v>
      </c>
      <c r="BI148" s="59">
        <f ca="1">AVERAGE(OFFSET($BH$3,0,0,'Données projet'!$E$11+1,1))-AVERAGE(OFFSET($H$3,0,0,'Données projet'!$E$11+1,1))</f>
        <v>379.62749807313804</v>
      </c>
      <c r="BJ148" s="59">
        <f t="shared" si="146"/>
        <v>365.4172319777357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11.811791759311367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11.811791759311367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367.99999999999972</v>
      </c>
      <c r="BZ148" s="13">
        <f>BY148*VLOOKUP('Données projet'!$B$12,Paramètres!$A$1:$I$89,3,0)*VLOOKUP('Données projet'!$B$12,Paramètres!$A$1:$I$89,5,0)</f>
        <v>292.78079999999977</v>
      </c>
      <c r="CA148" s="13">
        <f t="shared" si="147"/>
        <v>69.660903052386217</v>
      </c>
      <c r="CB148" s="20">
        <f t="shared" si="118"/>
        <v>631.25263281623893</v>
      </c>
      <c r="CC148" s="59">
        <f t="shared" si="119"/>
        <v>917.33845000803251</v>
      </c>
      <c r="CD148" s="59">
        <f ca="1">AVERAGE(OFFSET($CC$3,0,0,'Données projet'!$E$12+1,1))-AVERAGE(OFFSET($H$3,0,0,'Données projet'!$E$12+1,1))</f>
        <v>429.30603040255431</v>
      </c>
      <c r="CE148" s="59">
        <f t="shared" si="148"/>
        <v>412.18613903804726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17.01200144719256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17.01200144719256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306.99999999999994</v>
      </c>
      <c r="CU148" s="17">
        <f>CT148*VLOOKUP('Données projet'!$B$13,Paramètres!$A$1:$I$89,3,0)*VLOOKUP('Données projet'!$B$13,Paramètres!$A$1:$I$89,5,0)</f>
        <v>277.77359999999993</v>
      </c>
      <c r="CV148" s="13">
        <f t="shared" si="149"/>
        <v>66.496288176842356</v>
      </c>
      <c r="CW148" s="20">
        <f t="shared" si="121"/>
        <v>599.60338857466706</v>
      </c>
      <c r="CX148" s="59">
        <f t="shared" si="122"/>
        <v>885.68920576646065</v>
      </c>
      <c r="CY148" s="59">
        <f ca="1">AVERAGE(OFFSET($CX$3,0,0,'Données projet'!$E$13+1,1))-AVERAGE(OFFSET($H$3,0,0,'Données projet'!$E$13+1,1))</f>
        <v>472.96224519385396</v>
      </c>
      <c r="CZ148" s="59">
        <f t="shared" si="150"/>
        <v>297.32483725004136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55.258194405352405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55.258194405352405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349.00000000000017</v>
      </c>
      <c r="DP148" s="17">
        <f>DO148*VLOOKUP('Données projet'!$B$14,Paramètres!$A$1:$I$89,3,0)*VLOOKUP('Données projet'!$B$14,Paramètres!$A$1:$I$89,5,0)</f>
        <v>272.22000000000014</v>
      </c>
      <c r="DQ148" s="13">
        <f t="shared" si="151"/>
        <v>65.320184547527205</v>
      </c>
      <c r="DR148" s="20">
        <f t="shared" si="124"/>
        <v>587.88248808694345</v>
      </c>
      <c r="DS148" s="59">
        <f t="shared" si="125"/>
        <v>873.96830527873703</v>
      </c>
      <c r="DT148" s="59">
        <f ca="1">AVERAGE(OFFSET($DS$3,0,0,'Données projet'!$E$14+1,1))-AVERAGE(OFFSET($H$3,0,0,'Données projet'!$E$14+1,1))</f>
        <v>381.55743422692029</v>
      </c>
      <c r="DU148" s="59">
        <f t="shared" si="152"/>
        <v>360.34132229290537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19.625020868301252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19.625020868301252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474.99999999999994</v>
      </c>
      <c r="EK148" s="17">
        <f>EJ148*VLOOKUP('Données projet'!$B$15,Paramètres!$A$1:$I$89,3,0)*VLOOKUP('Données projet'!$B$15,Paramètres!$A$1:$I$89,5,0)</f>
        <v>407.55</v>
      </c>
      <c r="EL148" s="13">
        <f t="shared" si="153"/>
        <v>93.305642095357683</v>
      </c>
      <c r="EM148" s="20">
        <f t="shared" si="127"/>
        <v>872.32357664941446</v>
      </c>
      <c r="EN148" s="59">
        <f t="shared" si="128"/>
        <v>1158.4093938412079</v>
      </c>
      <c r="EO148" s="59">
        <f ca="1">AVERAGE(OFFSET($EN$3,0,0,'Données projet'!$E$15+1,1))-AVERAGE(OFFSET($H$3,0,0,'Données projet'!$E$15+1,1))</f>
        <v>569.97793593332699</v>
      </c>
      <c r="EP148" s="59">
        <f t="shared" si="154"/>
        <v>331.25104323342907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74.494916325183397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74.494916325183397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403.99999999999994</v>
      </c>
      <c r="FF148" s="17">
        <f>FE148*VLOOKUP('Données projet'!$B$16,Paramètres!$A$1:$I$89,3,0)*VLOOKUP('Données projet'!$B$16,Paramètres!$A$1:$I$89,5,0)</f>
        <v>327.72479999999996</v>
      </c>
      <c r="FG148" s="13">
        <f t="shared" si="155"/>
        <v>76.958410398004986</v>
      </c>
      <c r="FH148" s="20">
        <f t="shared" si="130"/>
        <v>704.82325810985856</v>
      </c>
      <c r="FI148" s="59">
        <f t="shared" si="131"/>
        <v>990.90907530165214</v>
      </c>
      <c r="FJ148" s="59">
        <f ca="1">AVERAGE(OFFSET($FI$3,0,0,'Données projet'!$E$16+1,1))-AVERAGE(OFFSET($H$3,0,0,'Données projet'!$E$16+1,1))</f>
        <v>458.72067631594132</v>
      </c>
      <c r="FK148" s="59">
        <f t="shared" si="156"/>
        <v>264.165337354597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46.519674421536855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46.519674421536855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6">
        <f t="shared" si="110"/>
        <v>183.33333333333334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306.99999999999994</v>
      </c>
      <c r="O149" s="13">
        <f>N149*VLOOKUP('Données projet'!$B$9,Paramètres!$A$1:$I$89,3,0)*VLOOKUP('Données projet'!$B$9,Paramètres!$A$1:$I$89,5,0)</f>
        <v>311.298</v>
      </c>
      <c r="P149" s="13">
        <f t="shared" si="141"/>
        <v>73.539838278528748</v>
      </c>
      <c r="Q149" s="20">
        <f t="shared" si="108"/>
        <v>670.25923500177089</v>
      </c>
      <c r="R149" s="59">
        <f t="shared" si="109"/>
        <v>956.47078039560154</v>
      </c>
      <c r="S149" s="59">
        <f ca="1">AVERAGE(OFFSET($R$3,0,0,'Données projet'!$E$9+1,1))-AVERAGE(OFFSET($H$3,0,0,'Données projet'!$E$9+1,1))</f>
        <v>520.95202773768222</v>
      </c>
      <c r="T149" s="59">
        <f t="shared" si="142"/>
        <v>325.72635759450861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60.712930510693326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60.712930510693326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245.99999999999994</v>
      </c>
      <c r="AJ149" s="13">
        <f>AI149*VLOOKUP('Données projet'!$B$10,Paramètres!$A$1:$I$89,3,0)*VLOOKUP('Données projet'!$B$10,Paramètres!$A$1:$I$89,5,0)</f>
        <v>234.09359999999998</v>
      </c>
      <c r="AK149" s="13">
        <f t="shared" si="143"/>
        <v>57.166902703920208</v>
      </c>
      <c r="AL149" s="20">
        <f t="shared" si="112"/>
        <v>507.27870887599425</v>
      </c>
      <c r="AM149" s="59">
        <f t="shared" si="113"/>
        <v>793.49025426982485</v>
      </c>
      <c r="AN149" s="59">
        <f ca="1">AVERAGE(OFFSET($AM$3,0,0,'Données projet'!$E$10+1,1))-AVERAGE(OFFSET($H$3,0,0,'Données projet'!$E$10+1,1))</f>
        <v>480.2304577348516</v>
      </c>
      <c r="AO149" s="59">
        <f t="shared" si="144"/>
        <v>488.3750281502389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42.203435867499017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42.203435867499017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266.99999999999983</v>
      </c>
      <c r="BE149" s="13">
        <f>BD149*VLOOKUP('Données projet'!$B$11,Paramètres!$A$1:$I$89,3,0)*VLOOKUP('Données projet'!$B$11,Paramètres!$A$1:$I$89,5,0)</f>
        <v>258.24239999999986</v>
      </c>
      <c r="BF149" s="13">
        <f t="shared" si="145"/>
        <v>62.347580891234152</v>
      </c>
      <c r="BG149" s="20">
        <f t="shared" si="115"/>
        <v>558.3608833855659</v>
      </c>
      <c r="BH149" s="59">
        <f t="shared" si="116"/>
        <v>844.57242877939655</v>
      </c>
      <c r="BI149" s="59">
        <f ca="1">AVERAGE(OFFSET($BH$3,0,0,'Données projet'!$E$11+1,1))-AVERAGE(OFFSET($H$3,0,0,'Données projet'!$E$11+1,1))</f>
        <v>379.62749807313804</v>
      </c>
      <c r="BJ149" s="59">
        <f t="shared" si="146"/>
        <v>365.4172319777357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11.58016972739286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11.58016972739286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367.99999999999972</v>
      </c>
      <c r="BZ149" s="13">
        <f>BY149*VLOOKUP('Données projet'!$B$12,Paramètres!$A$1:$I$89,3,0)*VLOOKUP('Données projet'!$B$12,Paramètres!$A$1:$I$89,5,0)</f>
        <v>292.78079999999977</v>
      </c>
      <c r="CA149" s="13">
        <f t="shared" si="147"/>
        <v>69.660903052386217</v>
      </c>
      <c r="CB149" s="20">
        <f t="shared" si="118"/>
        <v>631.25263281623893</v>
      </c>
      <c r="CC149" s="59">
        <f t="shared" si="119"/>
        <v>917.46417821006958</v>
      </c>
      <c r="CD149" s="59">
        <f ca="1">AVERAGE(OFFSET($CC$3,0,0,'Données projet'!$E$12+1,1))-AVERAGE(OFFSET($H$3,0,0,'Données projet'!$E$12+1,1))</f>
        <v>429.30603040255431</v>
      </c>
      <c r="CE149" s="59">
        <f t="shared" si="148"/>
        <v>412.18613903804726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16.678406475109423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16.678406475109423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306.99999999999994</v>
      </c>
      <c r="CU149" s="17">
        <f>CT149*VLOOKUP('Données projet'!$B$13,Paramètres!$A$1:$I$89,3,0)*VLOOKUP('Données projet'!$B$13,Paramètres!$A$1:$I$89,5,0)</f>
        <v>277.77359999999993</v>
      </c>
      <c r="CV149" s="13">
        <f t="shared" si="149"/>
        <v>66.496288176842356</v>
      </c>
      <c r="CW149" s="20">
        <f t="shared" si="121"/>
        <v>599.60338857466706</v>
      </c>
      <c r="CX149" s="59">
        <f t="shared" si="122"/>
        <v>885.81493396849771</v>
      </c>
      <c r="CY149" s="59">
        <f ca="1">AVERAGE(OFFSET($CX$3,0,0,'Données projet'!$E$13+1,1))-AVERAGE(OFFSET($H$3,0,0,'Données projet'!$E$13+1,1))</f>
        <v>472.96224519385396</v>
      </c>
      <c r="CZ149" s="59">
        <f t="shared" si="150"/>
        <v>297.32483725004136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54.174614917234024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54.174614917234024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349.00000000000017</v>
      </c>
      <c r="DP149" s="17">
        <f>DO149*VLOOKUP('Données projet'!$B$14,Paramètres!$A$1:$I$89,3,0)*VLOOKUP('Données projet'!$B$14,Paramètres!$A$1:$I$89,5,0)</f>
        <v>272.22000000000014</v>
      </c>
      <c r="DQ149" s="13">
        <f t="shared" si="151"/>
        <v>65.320184547527205</v>
      </c>
      <c r="DR149" s="20">
        <f t="shared" si="124"/>
        <v>587.88248808694345</v>
      </c>
      <c r="DS149" s="59">
        <f t="shared" si="125"/>
        <v>874.0940334807741</v>
      </c>
      <c r="DT149" s="59">
        <f ca="1">AVERAGE(OFFSET($DS$3,0,0,'Données projet'!$E$14+1,1))-AVERAGE(OFFSET($H$3,0,0,'Données projet'!$E$14+1,1))</f>
        <v>381.55743422692029</v>
      </c>
      <c r="DU149" s="59">
        <f t="shared" si="152"/>
        <v>360.34132229290537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19.240186179154648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19.240186179154648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474.99999999999994</v>
      </c>
      <c r="EK149" s="17">
        <f>EJ149*VLOOKUP('Données projet'!$B$15,Paramètres!$A$1:$I$89,3,0)*VLOOKUP('Données projet'!$B$15,Paramètres!$A$1:$I$89,5,0)</f>
        <v>407.55</v>
      </c>
      <c r="EL149" s="13">
        <f t="shared" si="153"/>
        <v>93.305642095357683</v>
      </c>
      <c r="EM149" s="20">
        <f t="shared" si="127"/>
        <v>872.32357664941446</v>
      </c>
      <c r="EN149" s="59">
        <f t="shared" si="128"/>
        <v>1158.5351220432451</v>
      </c>
      <c r="EO149" s="59">
        <f ca="1">AVERAGE(OFFSET($EN$3,0,0,'Données projet'!$E$15+1,1))-AVERAGE(OFFSET($H$3,0,0,'Données projet'!$E$15+1,1))</f>
        <v>569.97793593332699</v>
      </c>
      <c r="EP149" s="59">
        <f t="shared" si="154"/>
        <v>331.25104323342907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73.034116453458935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73.034116453458935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403.99999999999994</v>
      </c>
      <c r="FF149" s="17">
        <f>FE149*VLOOKUP('Données projet'!$B$16,Paramètres!$A$1:$I$89,3,0)*VLOOKUP('Données projet'!$B$16,Paramètres!$A$1:$I$89,5,0)</f>
        <v>327.72479999999996</v>
      </c>
      <c r="FG149" s="13">
        <f t="shared" si="155"/>
        <v>76.958410398004986</v>
      </c>
      <c r="FH149" s="20">
        <f t="shared" si="130"/>
        <v>704.82325810985856</v>
      </c>
      <c r="FI149" s="59">
        <f t="shared" si="131"/>
        <v>991.0348035036892</v>
      </c>
      <c r="FJ149" s="59">
        <f ca="1">AVERAGE(OFFSET($FI$3,0,0,'Données projet'!$E$16+1,1))-AVERAGE(OFFSET($H$3,0,0,'Données projet'!$E$16+1,1))</f>
        <v>458.72067631594132</v>
      </c>
      <c r="FK149" s="59">
        <f t="shared" si="156"/>
        <v>264.165337354597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45.607451980330197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45.607451980330197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6">
        <f t="shared" si="110"/>
        <v>183.33333333333334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306.99999999999994</v>
      </c>
      <c r="O150" s="13">
        <f>N150*VLOOKUP('Données projet'!$B$9,Paramètres!$A$1:$I$89,3,0)*VLOOKUP('Données projet'!$B$9,Paramètres!$A$1:$I$89,5,0)</f>
        <v>311.298</v>
      </c>
      <c r="P150" s="13">
        <f t="shared" si="141"/>
        <v>73.539838278528748</v>
      </c>
      <c r="Q150" s="20">
        <f t="shared" si="108"/>
        <v>670.25923500177089</v>
      </c>
      <c r="R150" s="59">
        <f t="shared" si="109"/>
        <v>956.5943274944193</v>
      </c>
      <c r="S150" s="59">
        <f ca="1">AVERAGE(OFFSET($R$3,0,0,'Données projet'!$E$9+1,1))-AVERAGE(OFFSET($H$3,0,0,'Données projet'!$E$9+1,1))</f>
        <v>520.95202773768222</v>
      </c>
      <c r="T150" s="59">
        <f t="shared" si="142"/>
        <v>325.72635759450861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59.522386974609709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59.522386974609709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245.99999999999994</v>
      </c>
      <c r="AJ150" s="13">
        <f>AI150*VLOOKUP('Données projet'!$B$10,Paramètres!$A$1:$I$89,3,0)*VLOOKUP('Données projet'!$B$10,Paramètres!$A$1:$I$89,5,0)</f>
        <v>234.09359999999998</v>
      </c>
      <c r="AK150" s="13">
        <f t="shared" si="143"/>
        <v>57.166902703920208</v>
      </c>
      <c r="AL150" s="20">
        <f t="shared" si="112"/>
        <v>507.27870887599425</v>
      </c>
      <c r="AM150" s="59">
        <f t="shared" si="113"/>
        <v>793.61380136864273</v>
      </c>
      <c r="AN150" s="59">
        <f ca="1">AVERAGE(OFFSET($AM$3,0,0,'Données projet'!$E$10+1,1))-AVERAGE(OFFSET($H$3,0,0,'Données projet'!$E$10+1,1))</f>
        <v>480.2304577348516</v>
      </c>
      <c r="AO150" s="59">
        <f t="shared" si="144"/>
        <v>488.3750281502389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41.375852231691475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41.375852231691475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266.99999999999983</v>
      </c>
      <c r="BE150" s="13">
        <f>BD150*VLOOKUP('Données projet'!$B$11,Paramètres!$A$1:$I$89,3,0)*VLOOKUP('Données projet'!$B$11,Paramètres!$A$1:$I$89,5,0)</f>
        <v>258.24239999999986</v>
      </c>
      <c r="BF150" s="13">
        <f t="shared" si="145"/>
        <v>62.347580891234152</v>
      </c>
      <c r="BG150" s="20">
        <f t="shared" si="115"/>
        <v>558.3608833855659</v>
      </c>
      <c r="BH150" s="59">
        <f t="shared" si="116"/>
        <v>844.69597587821431</v>
      </c>
      <c r="BI150" s="59">
        <f ca="1">AVERAGE(OFFSET($BH$3,0,0,'Données projet'!$E$11+1,1))-AVERAGE(OFFSET($H$3,0,0,'Données projet'!$E$11+1,1))</f>
        <v>379.62749807313804</v>
      </c>
      <c r="BJ150" s="59">
        <f t="shared" si="146"/>
        <v>365.4172319777357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11.353089662244786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11.353089662244786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367.99999999999972</v>
      </c>
      <c r="BZ150" s="13">
        <f>BY150*VLOOKUP('Données projet'!$B$12,Paramètres!$A$1:$I$89,3,0)*VLOOKUP('Données projet'!$B$12,Paramètres!$A$1:$I$89,5,0)</f>
        <v>292.78079999999977</v>
      </c>
      <c r="CA150" s="13">
        <f t="shared" si="147"/>
        <v>69.660903052386217</v>
      </c>
      <c r="CB150" s="20">
        <f t="shared" si="118"/>
        <v>631.25263281623893</v>
      </c>
      <c r="CC150" s="59">
        <f t="shared" si="119"/>
        <v>917.58772530888734</v>
      </c>
      <c r="CD150" s="59">
        <f ca="1">AVERAGE(OFFSET($CC$3,0,0,'Données projet'!$E$12+1,1))-AVERAGE(OFFSET($H$3,0,0,'Données projet'!$E$12+1,1))</f>
        <v>429.30603040255431</v>
      </c>
      <c r="CE150" s="59">
        <f t="shared" si="148"/>
        <v>412.18613903804726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16.351353096955993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16.351353096955993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306.99999999999994</v>
      </c>
      <c r="CU150" s="17">
        <f>CT150*VLOOKUP('Données projet'!$B$13,Paramètres!$A$1:$I$89,3,0)*VLOOKUP('Données projet'!$B$13,Paramètres!$A$1:$I$89,5,0)</f>
        <v>277.77359999999993</v>
      </c>
      <c r="CV150" s="13">
        <f t="shared" si="149"/>
        <v>66.496288176842356</v>
      </c>
      <c r="CW150" s="20">
        <f t="shared" si="121"/>
        <v>599.60338857466706</v>
      </c>
      <c r="CX150" s="59">
        <f t="shared" si="122"/>
        <v>885.93848106731548</v>
      </c>
      <c r="CY150" s="59">
        <f ca="1">AVERAGE(OFFSET($CX$3,0,0,'Données projet'!$E$13+1,1))-AVERAGE(OFFSET($H$3,0,0,'Données projet'!$E$13+1,1))</f>
        <v>472.96224519385396</v>
      </c>
      <c r="CZ150" s="59">
        <f t="shared" si="150"/>
        <v>297.32483725004136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53.112283761959411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53.112283761959411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349.00000000000017</v>
      </c>
      <c r="DP150" s="17">
        <f>DO150*VLOOKUP('Données projet'!$B$14,Paramètres!$A$1:$I$89,3,0)*VLOOKUP('Données projet'!$B$14,Paramètres!$A$1:$I$89,5,0)</f>
        <v>272.22000000000014</v>
      </c>
      <c r="DQ150" s="13">
        <f t="shared" si="151"/>
        <v>65.320184547527205</v>
      </c>
      <c r="DR150" s="20">
        <f t="shared" si="124"/>
        <v>587.88248808694345</v>
      </c>
      <c r="DS150" s="59">
        <f t="shared" si="125"/>
        <v>874.21758057959187</v>
      </c>
      <c r="DT150" s="59">
        <f ca="1">AVERAGE(OFFSET($DS$3,0,0,'Données projet'!$E$14+1,1))-AVERAGE(OFFSET($H$3,0,0,'Données projet'!$E$14+1,1))</f>
        <v>381.55743422692029</v>
      </c>
      <c r="DU150" s="59">
        <f t="shared" si="152"/>
        <v>360.34132229290537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18.862897863536226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18.862897863536226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474.99999999999994</v>
      </c>
      <c r="EK150" s="17">
        <f>EJ150*VLOOKUP('Données projet'!$B$15,Paramètres!$A$1:$I$89,3,0)*VLOOKUP('Données projet'!$B$15,Paramètres!$A$1:$I$89,5,0)</f>
        <v>407.55</v>
      </c>
      <c r="EL150" s="13">
        <f t="shared" si="153"/>
        <v>93.305642095357683</v>
      </c>
      <c r="EM150" s="20">
        <f t="shared" si="127"/>
        <v>872.32357664941446</v>
      </c>
      <c r="EN150" s="59">
        <f t="shared" si="128"/>
        <v>1158.658669142063</v>
      </c>
      <c r="EO150" s="59">
        <f ca="1">AVERAGE(OFFSET($EN$3,0,0,'Données projet'!$E$15+1,1))-AVERAGE(OFFSET($H$3,0,0,'Données projet'!$E$15+1,1))</f>
        <v>569.97793593332699</v>
      </c>
      <c r="EP150" s="59">
        <f t="shared" si="154"/>
        <v>331.25104323342907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71.601961976219044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71.601961976219044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403.99999999999994</v>
      </c>
      <c r="FF150" s="17">
        <f>FE150*VLOOKUP('Données projet'!$B$16,Paramètres!$A$1:$I$89,3,0)*VLOOKUP('Données projet'!$B$16,Paramètres!$A$1:$I$89,5,0)</f>
        <v>327.72479999999996</v>
      </c>
      <c r="FG150" s="13">
        <f t="shared" si="155"/>
        <v>76.958410398004986</v>
      </c>
      <c r="FH150" s="20">
        <f t="shared" si="130"/>
        <v>704.82325810985856</v>
      </c>
      <c r="FI150" s="59">
        <f t="shared" si="131"/>
        <v>991.15835060250697</v>
      </c>
      <c r="FJ150" s="59">
        <f ca="1">AVERAGE(OFFSET($FI$3,0,0,'Données projet'!$E$16+1,1))-AVERAGE(OFFSET($H$3,0,0,'Données projet'!$E$16+1,1))</f>
        <v>458.72067631594132</v>
      </c>
      <c r="FK150" s="59">
        <f t="shared" si="156"/>
        <v>264.165337354597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44.713117664794851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44.713117664794851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6">
        <f t="shared" si="110"/>
        <v>183.33333333333334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306.99999999999994</v>
      </c>
      <c r="O151" s="13">
        <f>N151*VLOOKUP('Données projet'!$B$9,Paramètres!$A$1:$I$89,3,0)*VLOOKUP('Données projet'!$B$9,Paramètres!$A$1:$I$89,5,0)</f>
        <v>311.298</v>
      </c>
      <c r="P151" s="13">
        <f t="shared" si="141"/>
        <v>73.539838278528748</v>
      </c>
      <c r="Q151" s="20">
        <f t="shared" si="108"/>
        <v>670.25923500177089</v>
      </c>
      <c r="R151" s="59">
        <f t="shared" si="109"/>
        <v>956.71573132728258</v>
      </c>
      <c r="S151" s="59">
        <f ca="1">AVERAGE(OFFSET($R$3,0,0,'Données projet'!$E$9+1,1))-AVERAGE(OFFSET($H$3,0,0,'Données projet'!$E$9+1,1))</f>
        <v>520.95202773768222</v>
      </c>
      <c r="T151" s="59">
        <f t="shared" si="142"/>
        <v>325.72635759450861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58.355189271108841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58.355189271108841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245.99999999999994</v>
      </c>
      <c r="AJ151" s="13">
        <f>AI151*VLOOKUP('Données projet'!$B$10,Paramètres!$A$1:$I$89,3,0)*VLOOKUP('Données projet'!$B$10,Paramètres!$A$1:$I$89,5,0)</f>
        <v>234.09359999999998</v>
      </c>
      <c r="AK151" s="13">
        <f t="shared" si="143"/>
        <v>57.166902703920208</v>
      </c>
      <c r="AL151" s="20">
        <f t="shared" si="112"/>
        <v>507.27870887599425</v>
      </c>
      <c r="AM151" s="59">
        <f t="shared" si="113"/>
        <v>793.73520520150601</v>
      </c>
      <c r="AN151" s="59">
        <f ca="1">AVERAGE(OFFSET($AM$3,0,0,'Données projet'!$E$10+1,1))-AVERAGE(OFFSET($H$3,0,0,'Données projet'!$E$10+1,1))</f>
        <v>480.2304577348516</v>
      </c>
      <c r="AO151" s="59">
        <f t="shared" si="144"/>
        <v>488.3750281502389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40.56449700620594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40.56449700620594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266.99999999999983</v>
      </c>
      <c r="BE151" s="13">
        <f>BD151*VLOOKUP('Données projet'!$B$11,Paramètres!$A$1:$I$89,3,0)*VLOOKUP('Données projet'!$B$11,Paramètres!$A$1:$I$89,5,0)</f>
        <v>258.24239999999986</v>
      </c>
      <c r="BF151" s="13">
        <f t="shared" si="145"/>
        <v>62.347580891234152</v>
      </c>
      <c r="BG151" s="20">
        <f t="shared" si="115"/>
        <v>558.3608833855659</v>
      </c>
      <c r="BH151" s="59">
        <f t="shared" si="116"/>
        <v>844.81737971107759</v>
      </c>
      <c r="BI151" s="59">
        <f ca="1">AVERAGE(OFFSET($BH$3,0,0,'Données projet'!$E$11+1,1))-AVERAGE(OFFSET($H$3,0,0,'Données projet'!$E$11+1,1))</f>
        <v>379.62749807313804</v>
      </c>
      <c r="BJ151" s="59">
        <f t="shared" si="146"/>
        <v>365.4172319777357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11.130462498669102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11.130462498669102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367.99999999999972</v>
      </c>
      <c r="BZ151" s="13">
        <f>BY151*VLOOKUP('Données projet'!$B$12,Paramètres!$A$1:$I$89,3,0)*VLOOKUP('Données projet'!$B$12,Paramètres!$A$1:$I$89,5,0)</f>
        <v>292.78079999999977</v>
      </c>
      <c r="CA151" s="13">
        <f t="shared" si="147"/>
        <v>69.660903052386217</v>
      </c>
      <c r="CB151" s="20">
        <f t="shared" si="118"/>
        <v>631.25263281623893</v>
      </c>
      <c r="CC151" s="59">
        <f t="shared" si="119"/>
        <v>917.70912914175062</v>
      </c>
      <c r="CD151" s="59">
        <f ca="1">AVERAGE(OFFSET($CC$3,0,0,'Données projet'!$E$12+1,1))-AVERAGE(OFFSET($H$3,0,0,'Données projet'!$E$12+1,1))</f>
        <v>429.30603040255431</v>
      </c>
      <c r="CE151" s="59">
        <f t="shared" si="148"/>
        <v>412.18613903804726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16.03071303606529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16.03071303606529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306.99999999999994</v>
      </c>
      <c r="CU151" s="17">
        <f>CT151*VLOOKUP('Données projet'!$B$13,Paramètres!$A$1:$I$89,3,0)*VLOOKUP('Données projet'!$B$13,Paramètres!$A$1:$I$89,5,0)</f>
        <v>277.77359999999993</v>
      </c>
      <c r="CV151" s="13">
        <f t="shared" si="149"/>
        <v>66.496288176842356</v>
      </c>
      <c r="CW151" s="20">
        <f t="shared" si="121"/>
        <v>599.60338857466706</v>
      </c>
      <c r="CX151" s="59">
        <f t="shared" si="122"/>
        <v>886.05988490017876</v>
      </c>
      <c r="CY151" s="59">
        <f ca="1">AVERAGE(OFFSET($CX$3,0,0,'Données projet'!$E$13+1,1))-AVERAGE(OFFSET($H$3,0,0,'Données projet'!$E$13+1,1))</f>
        <v>472.96224519385396</v>
      </c>
      <c r="CZ151" s="59">
        <f t="shared" si="150"/>
        <v>297.32483725004136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52.070784272681713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52.070784272681713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349.00000000000017</v>
      </c>
      <c r="DP151" s="17">
        <f>DO151*VLOOKUP('Données projet'!$B$14,Paramètres!$A$1:$I$89,3,0)*VLOOKUP('Données projet'!$B$14,Paramètres!$A$1:$I$89,5,0)</f>
        <v>272.22000000000014</v>
      </c>
      <c r="DQ151" s="13">
        <f t="shared" si="151"/>
        <v>65.320184547527205</v>
      </c>
      <c r="DR151" s="20">
        <f t="shared" si="124"/>
        <v>587.88248808694345</v>
      </c>
      <c r="DS151" s="59">
        <f t="shared" si="125"/>
        <v>874.33898441245515</v>
      </c>
      <c r="DT151" s="59">
        <f ca="1">AVERAGE(OFFSET($DS$3,0,0,'Données projet'!$E$14+1,1))-AVERAGE(OFFSET($H$3,0,0,'Données projet'!$E$14+1,1))</f>
        <v>381.55743422692029</v>
      </c>
      <c r="DU151" s="59">
        <f t="shared" si="152"/>
        <v>360.34132229290537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18.493007941663929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18.493007941663929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474.99999999999994</v>
      </c>
      <c r="EK151" s="17">
        <f>EJ151*VLOOKUP('Données projet'!$B$15,Paramètres!$A$1:$I$89,3,0)*VLOOKUP('Données projet'!$B$15,Paramètres!$A$1:$I$89,5,0)</f>
        <v>407.55</v>
      </c>
      <c r="EL151" s="13">
        <f t="shared" si="153"/>
        <v>93.305642095357683</v>
      </c>
      <c r="EM151" s="20">
        <f t="shared" si="127"/>
        <v>872.32357664941446</v>
      </c>
      <c r="EN151" s="59">
        <f t="shared" si="128"/>
        <v>1158.780072974926</v>
      </c>
      <c r="EO151" s="59">
        <f ca="1">AVERAGE(OFFSET($EN$3,0,0,'Données projet'!$E$15+1,1))-AVERAGE(OFFSET($H$3,0,0,'Données projet'!$E$15+1,1))</f>
        <v>569.97793593332699</v>
      </c>
      <c r="EP151" s="59">
        <f t="shared" si="154"/>
        <v>331.25104323342907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70.197891174749856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70.197891174749856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403.99999999999994</v>
      </c>
      <c r="FF151" s="17">
        <f>FE151*VLOOKUP('Données projet'!$B$16,Paramètres!$A$1:$I$89,3,0)*VLOOKUP('Données projet'!$B$16,Paramètres!$A$1:$I$89,5,0)</f>
        <v>327.72479999999996</v>
      </c>
      <c r="FG151" s="13">
        <f t="shared" si="155"/>
        <v>76.958410398004986</v>
      </c>
      <c r="FH151" s="20">
        <f t="shared" si="130"/>
        <v>704.82325810985856</v>
      </c>
      <c r="FI151" s="59">
        <f t="shared" si="131"/>
        <v>991.27975443537025</v>
      </c>
      <c r="FJ151" s="59">
        <f ca="1">AVERAGE(OFFSET($FI$3,0,0,'Données projet'!$E$16+1,1))-AVERAGE(OFFSET($H$3,0,0,'Données projet'!$E$16+1,1))</f>
        <v>458.72067631594132</v>
      </c>
      <c r="FK151" s="59">
        <f t="shared" si="156"/>
        <v>264.165337354597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43.836320699697083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43.836320699697083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6">
        <f t="shared" si="110"/>
        <v>183.33333333333334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306.99999999999994</v>
      </c>
      <c r="O152" s="13">
        <f>N152*VLOOKUP('Données projet'!$B$9,Paramètres!$A$1:$I$89,3,0)*VLOOKUP('Données projet'!$B$9,Paramètres!$A$1:$I$89,5,0)</f>
        <v>311.298</v>
      </c>
      <c r="P152" s="13">
        <f t="shared" si="141"/>
        <v>73.539838278528748</v>
      </c>
      <c r="Q152" s="20">
        <f t="shared" si="108"/>
        <v>670.25923500177089</v>
      </c>
      <c r="R152" s="59">
        <f t="shared" si="109"/>
        <v>956.83502907506397</v>
      </c>
      <c r="S152" s="59">
        <f ca="1">AVERAGE(OFFSET($R$3,0,0,'Données projet'!$E$9+1,1))-AVERAGE(OFFSET($H$3,0,0,'Données projet'!$E$9+1,1))</f>
        <v>520.95202773768222</v>
      </c>
      <c r="T152" s="59">
        <f t="shared" si="142"/>
        <v>325.72635759450861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57.210879602653321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57.210879602653321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245.99999999999994</v>
      </c>
      <c r="AJ152" s="13">
        <f>AI152*VLOOKUP('Données projet'!$B$10,Paramètres!$A$1:$I$89,3,0)*VLOOKUP('Données projet'!$B$10,Paramètres!$A$1:$I$89,5,0)</f>
        <v>234.09359999999998</v>
      </c>
      <c r="AK152" s="13">
        <f t="shared" si="143"/>
        <v>57.166902703920208</v>
      </c>
      <c r="AL152" s="20">
        <f t="shared" si="112"/>
        <v>507.27870887599425</v>
      </c>
      <c r="AM152" s="59">
        <f t="shared" si="113"/>
        <v>793.85450294928728</v>
      </c>
      <c r="AN152" s="59">
        <f ca="1">AVERAGE(OFFSET($AM$3,0,0,'Données projet'!$E$10+1,1))-AVERAGE(OFFSET($H$3,0,0,'Données projet'!$E$10+1,1))</f>
        <v>480.2304577348516</v>
      </c>
      <c r="AO152" s="59">
        <f t="shared" si="144"/>
        <v>488.3750281502389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39.769051961814355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39.769051961814355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266.99999999999983</v>
      </c>
      <c r="BE152" s="13">
        <f>BD152*VLOOKUP('Données projet'!$B$11,Paramètres!$A$1:$I$89,3,0)*VLOOKUP('Données projet'!$B$11,Paramètres!$A$1:$I$89,5,0)</f>
        <v>258.24239999999986</v>
      </c>
      <c r="BF152" s="13">
        <f t="shared" si="145"/>
        <v>62.347580891234152</v>
      </c>
      <c r="BG152" s="20">
        <f t="shared" si="115"/>
        <v>558.3608833855659</v>
      </c>
      <c r="BH152" s="59">
        <f t="shared" si="116"/>
        <v>844.93667745885898</v>
      </c>
      <c r="BI152" s="59">
        <f ca="1">AVERAGE(OFFSET($BH$3,0,0,'Données projet'!$E$11+1,1))-AVERAGE(OFFSET($H$3,0,0,'Données projet'!$E$11+1,1))</f>
        <v>379.62749807313804</v>
      </c>
      <c r="BJ152" s="59">
        <f t="shared" si="146"/>
        <v>365.4172319777357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10.912200917981975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10.912200917981975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367.99999999999972</v>
      </c>
      <c r="BZ152" s="13">
        <f>BY152*VLOOKUP('Données projet'!$B$12,Paramètres!$A$1:$I$89,3,0)*VLOOKUP('Données projet'!$B$12,Paramètres!$A$1:$I$89,5,0)</f>
        <v>292.78079999999977</v>
      </c>
      <c r="CA152" s="13">
        <f t="shared" si="147"/>
        <v>69.660903052386217</v>
      </c>
      <c r="CB152" s="20">
        <f t="shared" si="118"/>
        <v>631.25263281623893</v>
      </c>
      <c r="CC152" s="59">
        <f t="shared" si="119"/>
        <v>917.82842688953201</v>
      </c>
      <c r="CD152" s="59">
        <f ca="1">AVERAGE(OFFSET($CC$3,0,0,'Données projet'!$E$12+1,1))-AVERAGE(OFFSET($H$3,0,0,'Données projet'!$E$12+1,1))</f>
        <v>429.30603040255431</v>
      </c>
      <c r="CE152" s="59">
        <f t="shared" si="148"/>
        <v>412.18613903804726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15.716360531197527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15.716360531197527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306.99999999999994</v>
      </c>
      <c r="CU152" s="17">
        <f>CT152*VLOOKUP('Données projet'!$B$13,Paramètres!$A$1:$I$89,3,0)*VLOOKUP('Données projet'!$B$13,Paramètres!$A$1:$I$89,5,0)</f>
        <v>277.77359999999993</v>
      </c>
      <c r="CV152" s="13">
        <f t="shared" si="149"/>
        <v>66.496288176842356</v>
      </c>
      <c r="CW152" s="20">
        <f t="shared" si="121"/>
        <v>599.60338857466706</v>
      </c>
      <c r="CX152" s="59">
        <f t="shared" si="122"/>
        <v>886.17918264796015</v>
      </c>
      <c r="CY152" s="59">
        <f ca="1">AVERAGE(OFFSET($CX$3,0,0,'Données projet'!$E$13+1,1))-AVERAGE(OFFSET($H$3,0,0,'Données projet'!$E$13+1,1))</f>
        <v>472.96224519385396</v>
      </c>
      <c r="CZ152" s="59">
        <f t="shared" si="150"/>
        <v>297.32483725004136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51.049707953136789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51.049707953136789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349.00000000000017</v>
      </c>
      <c r="DP152" s="17">
        <f>DO152*VLOOKUP('Données projet'!$B$14,Paramètres!$A$1:$I$89,3,0)*VLOOKUP('Données projet'!$B$14,Paramètres!$A$1:$I$89,5,0)</f>
        <v>272.22000000000014</v>
      </c>
      <c r="DQ152" s="13">
        <f t="shared" si="151"/>
        <v>65.320184547527205</v>
      </c>
      <c r="DR152" s="20">
        <f t="shared" si="124"/>
        <v>587.88248808694345</v>
      </c>
      <c r="DS152" s="59">
        <f t="shared" si="125"/>
        <v>874.45828216023654</v>
      </c>
      <c r="DT152" s="59">
        <f ca="1">AVERAGE(OFFSET($DS$3,0,0,'Données projet'!$E$14+1,1))-AVERAGE(OFFSET($H$3,0,0,'Données projet'!$E$14+1,1))</f>
        <v>381.55743422692029</v>
      </c>
      <c r="DU152" s="59">
        <f t="shared" si="152"/>
        <v>360.34132229290537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18.130371335548976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18.130371335548976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474.99999999999994</v>
      </c>
      <c r="EK152" s="17">
        <f>EJ152*VLOOKUP('Données projet'!$B$15,Paramètres!$A$1:$I$89,3,0)*VLOOKUP('Données projet'!$B$15,Paramètres!$A$1:$I$89,5,0)</f>
        <v>407.55</v>
      </c>
      <c r="EL152" s="13">
        <f t="shared" si="153"/>
        <v>93.305642095357683</v>
      </c>
      <c r="EM152" s="20">
        <f t="shared" si="127"/>
        <v>872.32357664941446</v>
      </c>
      <c r="EN152" s="59">
        <f t="shared" si="128"/>
        <v>1158.8993707227075</v>
      </c>
      <c r="EO152" s="59">
        <f ca="1">AVERAGE(OFFSET($EN$3,0,0,'Données projet'!$E$15+1,1))-AVERAGE(OFFSET($H$3,0,0,'Données projet'!$E$15+1,1))</f>
        <v>569.97793593332699</v>
      </c>
      <c r="EP152" s="59">
        <f t="shared" si="154"/>
        <v>331.25104323342907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68.821353345298846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68.821353345298846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403.99999999999994</v>
      </c>
      <c r="FF152" s="17">
        <f>FE152*VLOOKUP('Données projet'!$B$16,Paramètres!$A$1:$I$89,3,0)*VLOOKUP('Données projet'!$B$16,Paramètres!$A$1:$I$89,5,0)</f>
        <v>327.72479999999996</v>
      </c>
      <c r="FG152" s="13">
        <f t="shared" si="155"/>
        <v>76.958410398004986</v>
      </c>
      <c r="FH152" s="20">
        <f t="shared" si="130"/>
        <v>704.82325810985856</v>
      </c>
      <c r="FI152" s="59">
        <f t="shared" si="131"/>
        <v>991.39905218315164</v>
      </c>
      <c r="FJ152" s="59">
        <f ca="1">AVERAGE(OFFSET($FI$3,0,0,'Données projet'!$E$16+1,1))-AVERAGE(OFFSET($H$3,0,0,'Données projet'!$E$16+1,1))</f>
        <v>458.72067631594132</v>
      </c>
      <c r="FK152" s="59">
        <f t="shared" si="156"/>
        <v>264.165337354597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42.976717188291538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42.976717188291538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6">
        <f t="shared" si="110"/>
        <v>183.33333333333334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306.99999999999994</v>
      </c>
      <c r="O153" s="13">
        <f>N153*VLOOKUP('Données projet'!$B$9,Paramètres!$A$1:$I$89,3,0)*VLOOKUP('Données projet'!$B$9,Paramètres!$A$1:$I$89,5,0)</f>
        <v>311.298</v>
      </c>
      <c r="P153" s="13">
        <f t="shared" si="141"/>
        <v>73.539838278528748</v>
      </c>
      <c r="Q153" s="20">
        <f t="shared" si="108"/>
        <v>670.25923500177089</v>
      </c>
      <c r="R153" s="59">
        <f t="shared" si="109"/>
        <v>956.95225727363118</v>
      </c>
      <c r="S153" s="59">
        <f ca="1">AVERAGE(OFFSET($R$3,0,0,'Données projet'!$E$9+1,1))-AVERAGE(OFFSET($H$3,0,0,'Données projet'!$E$9+1,1))</f>
        <v>520.95202773768222</v>
      </c>
      <c r="T153" s="59">
        <f t="shared" si="142"/>
        <v>325.72635759450861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56.089009148836233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56.089009148836233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245.99999999999994</v>
      </c>
      <c r="AJ153" s="13">
        <f>AI153*VLOOKUP('Données projet'!$B$10,Paramètres!$A$1:$I$89,3,0)*VLOOKUP('Données projet'!$B$10,Paramètres!$A$1:$I$89,5,0)</f>
        <v>234.09359999999998</v>
      </c>
      <c r="AK153" s="13">
        <f t="shared" si="143"/>
        <v>57.166902703920208</v>
      </c>
      <c r="AL153" s="20">
        <f t="shared" si="112"/>
        <v>507.27870887599425</v>
      </c>
      <c r="AM153" s="59">
        <f t="shared" si="113"/>
        <v>793.9717311478546</v>
      </c>
      <c r="AN153" s="59">
        <f ca="1">AVERAGE(OFFSET($AM$3,0,0,'Données projet'!$E$10+1,1))-AVERAGE(OFFSET($H$3,0,0,'Données projet'!$E$10+1,1))</f>
        <v>480.2304577348516</v>
      </c>
      <c r="AO153" s="59">
        <f t="shared" si="144"/>
        <v>488.3750281502389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38.989205109569717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38.989205109569717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266.99999999999983</v>
      </c>
      <c r="BE153" s="13">
        <f>BD153*VLOOKUP('Données projet'!$B$11,Paramètres!$A$1:$I$89,3,0)*VLOOKUP('Données projet'!$B$11,Paramètres!$A$1:$I$89,5,0)</f>
        <v>258.24239999999986</v>
      </c>
      <c r="BF153" s="13">
        <f t="shared" si="145"/>
        <v>62.347580891234152</v>
      </c>
      <c r="BG153" s="20">
        <f t="shared" si="115"/>
        <v>558.3608833855659</v>
      </c>
      <c r="BH153" s="59">
        <f t="shared" si="116"/>
        <v>845.05390565742618</v>
      </c>
      <c r="BI153" s="59">
        <f ca="1">AVERAGE(OFFSET($BH$3,0,0,'Données projet'!$E$11+1,1))-AVERAGE(OFFSET($H$3,0,0,'Données projet'!$E$11+1,1))</f>
        <v>379.62749807313804</v>
      </c>
      <c r="BJ153" s="59">
        <f t="shared" si="146"/>
        <v>365.4172319777357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10.698219313765705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10.698219313765705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367.99999999999972</v>
      </c>
      <c r="BZ153" s="13">
        <f>BY153*VLOOKUP('Données projet'!$B$12,Paramètres!$A$1:$I$89,3,0)*VLOOKUP('Données projet'!$B$12,Paramètres!$A$1:$I$89,5,0)</f>
        <v>292.78079999999977</v>
      </c>
      <c r="CA153" s="13">
        <f t="shared" si="147"/>
        <v>69.660903052386217</v>
      </c>
      <c r="CB153" s="20">
        <f t="shared" si="118"/>
        <v>631.25263281623893</v>
      </c>
      <c r="CC153" s="59">
        <f t="shared" si="119"/>
        <v>917.94565508809933</v>
      </c>
      <c r="CD153" s="59">
        <f ca="1">AVERAGE(OFFSET($CC$3,0,0,'Données projet'!$E$12+1,1))-AVERAGE(OFFSET($H$3,0,0,'Données projet'!$E$12+1,1))</f>
        <v>429.30603040255431</v>
      </c>
      <c r="CE153" s="59">
        <f t="shared" si="148"/>
        <v>412.18613903804726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15.408172287214125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15.408172287214125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306.99999999999994</v>
      </c>
      <c r="CU153" s="17">
        <f>CT153*VLOOKUP('Données projet'!$B$13,Paramètres!$A$1:$I$89,3,0)*VLOOKUP('Données projet'!$B$13,Paramètres!$A$1:$I$89,5,0)</f>
        <v>277.77359999999993</v>
      </c>
      <c r="CV153" s="13">
        <f t="shared" si="149"/>
        <v>66.496288176842356</v>
      </c>
      <c r="CW153" s="20">
        <f t="shared" si="121"/>
        <v>599.60338857466706</v>
      </c>
      <c r="CX153" s="59">
        <f t="shared" si="122"/>
        <v>886.29641084652735</v>
      </c>
      <c r="CY153" s="59">
        <f ca="1">AVERAGE(OFFSET($CX$3,0,0,'Données projet'!$E$13+1,1))-AVERAGE(OFFSET($H$3,0,0,'Données projet'!$E$13+1,1))</f>
        <v>472.96224519385396</v>
      </c>
      <c r="CZ153" s="59">
        <f t="shared" si="150"/>
        <v>297.32483725004136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50.048654317423079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50.048654317423079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349.00000000000017</v>
      </c>
      <c r="DP153" s="17">
        <f>DO153*VLOOKUP('Données projet'!$B$14,Paramètres!$A$1:$I$89,3,0)*VLOOKUP('Données projet'!$B$14,Paramètres!$A$1:$I$89,5,0)</f>
        <v>272.22000000000014</v>
      </c>
      <c r="DQ153" s="13">
        <f t="shared" si="151"/>
        <v>65.320184547527205</v>
      </c>
      <c r="DR153" s="20">
        <f t="shared" si="124"/>
        <v>587.88248808694345</v>
      </c>
      <c r="DS153" s="59">
        <f t="shared" si="125"/>
        <v>874.57551035880374</v>
      </c>
      <c r="DT153" s="59">
        <f ca="1">AVERAGE(OFFSET($DS$3,0,0,'Données projet'!$E$14+1,1))-AVERAGE(OFFSET($H$3,0,0,'Données projet'!$E$14+1,1))</f>
        <v>381.55743422692029</v>
      </c>
      <c r="DU153" s="59">
        <f t="shared" si="152"/>
        <v>360.34132229290537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17.774845812093446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17.774845812093446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474.99999999999994</v>
      </c>
      <c r="EK153" s="17">
        <f>EJ153*VLOOKUP('Données projet'!$B$15,Paramètres!$A$1:$I$89,3,0)*VLOOKUP('Données projet'!$B$15,Paramètres!$A$1:$I$89,5,0)</f>
        <v>407.55</v>
      </c>
      <c r="EL153" s="13">
        <f t="shared" si="153"/>
        <v>93.305642095357683</v>
      </c>
      <c r="EM153" s="20">
        <f t="shared" si="127"/>
        <v>872.32357664941446</v>
      </c>
      <c r="EN153" s="59">
        <f t="shared" si="128"/>
        <v>1159.0165989212749</v>
      </c>
      <c r="EO153" s="59">
        <f ca="1">AVERAGE(OFFSET($EN$3,0,0,'Données projet'!$E$15+1,1))-AVERAGE(OFFSET($H$3,0,0,'Données projet'!$E$15+1,1))</f>
        <v>569.97793593332699</v>
      </c>
      <c r="EP153" s="59">
        <f t="shared" si="154"/>
        <v>331.25104323342907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67.4718085830782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67.4718085830782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403.99999999999994</v>
      </c>
      <c r="FF153" s="17">
        <f>FE153*VLOOKUP('Données projet'!$B$16,Paramètres!$A$1:$I$89,3,0)*VLOOKUP('Données projet'!$B$16,Paramètres!$A$1:$I$89,5,0)</f>
        <v>327.72479999999996</v>
      </c>
      <c r="FG153" s="13">
        <f t="shared" si="155"/>
        <v>76.958410398004986</v>
      </c>
      <c r="FH153" s="20">
        <f t="shared" si="130"/>
        <v>704.82325810985856</v>
      </c>
      <c r="FI153" s="59">
        <f t="shared" si="131"/>
        <v>991.51628038171884</v>
      </c>
      <c r="FJ153" s="59">
        <f ca="1">AVERAGE(OFFSET($FI$3,0,0,'Données projet'!$E$16+1,1))-AVERAGE(OFFSET($H$3,0,0,'Données projet'!$E$16+1,1))</f>
        <v>458.72067631594132</v>
      </c>
      <c r="FK153" s="59">
        <f t="shared" si="156"/>
        <v>264.165337354597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42.133969977438284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42.133969977438284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6">
        <f t="shared" si="110"/>
        <v>183.33333333333334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306.99999999999994</v>
      </c>
      <c r="O154" s="13">
        <f>N154*VLOOKUP('Données projet'!$B$9,Paramètres!$A$1:$I$89,3,0)*VLOOKUP('Données projet'!$B$9,Paramètres!$A$1:$I$89,5,0)</f>
        <v>311.298</v>
      </c>
      <c r="P154" s="13">
        <f t="shared" si="141"/>
        <v>73.539838278528748</v>
      </c>
      <c r="Q154" s="20">
        <f t="shared" ref="Q154:Q203" si="162">(O154+P154)*0.475*44/12</f>
        <v>670.25923500177089</v>
      </c>
      <c r="R154" s="59">
        <f t="shared" si="109"/>
        <v>957.06745182503619</v>
      </c>
      <c r="S154" s="59">
        <f ca="1">AVERAGE(OFFSET($R$3,0,0,'Données projet'!$E$9+1,1))-AVERAGE(OFFSET($H$3,0,0,'Données projet'!$E$9+1,1))</f>
        <v>520.95202773768222</v>
      </c>
      <c r="T154" s="59">
        <f t="shared" si="142"/>
        <v>325.72635759450861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54.989137890345084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54.989137890345084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245.99999999999994</v>
      </c>
      <c r="AJ154" s="13">
        <f>AI154*VLOOKUP('Données projet'!$B$10,Paramètres!$A$1:$I$89,3,0)*VLOOKUP('Données projet'!$B$10,Paramètres!$A$1:$I$89,5,0)</f>
        <v>234.09359999999998</v>
      </c>
      <c r="AK154" s="13">
        <f t="shared" ref="AK154:AK203" si="164">EXP(-1.0587+0.8836*LN(AJ154)+0.284)</f>
        <v>57.166902703920208</v>
      </c>
      <c r="AL154" s="20">
        <f t="shared" ref="AL154:AL203" si="165">(AJ154+AK154)*0.475*44/12</f>
        <v>507.27870887599425</v>
      </c>
      <c r="AM154" s="59">
        <f t="shared" si="113"/>
        <v>794.08692569925961</v>
      </c>
      <c r="AN154" s="59">
        <f ca="1">AVERAGE(OFFSET($AM$3,0,0,'Données projet'!$E$10+1,1))-AVERAGE(OFFSET($H$3,0,0,'Données projet'!$E$10+1,1))</f>
        <v>480.2304577348516</v>
      </c>
      <c r="AO154" s="59">
        <f t="shared" si="144"/>
        <v>488.3750281502389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38.224650578437988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38.224650578437988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266.99999999999983</v>
      </c>
      <c r="BE154" s="13">
        <f>BD154*VLOOKUP('Données projet'!$B$11,Paramètres!$A$1:$I$89,3,0)*VLOOKUP('Données projet'!$B$11,Paramètres!$A$1:$I$89,5,0)</f>
        <v>258.24239999999986</v>
      </c>
      <c r="BF154" s="13">
        <f t="shared" ref="BF154:BF203" si="167">EXP(-1.0587+0.8836*LN(BE154)+0.284)</f>
        <v>62.347580891234152</v>
      </c>
      <c r="BG154" s="20">
        <f t="shared" ref="BG154:BG203" si="168">(BE154+BF154)*0.475*44/12</f>
        <v>558.3608833855659</v>
      </c>
      <c r="BH154" s="59">
        <f t="shared" si="116"/>
        <v>845.1691002088312</v>
      </c>
      <c r="BI154" s="59">
        <f ca="1">AVERAGE(OFFSET($BH$3,0,0,'Données projet'!$E$11+1,1))-AVERAGE(OFFSET($H$3,0,0,'Données projet'!$E$11+1,1))</f>
        <v>379.62749807313804</v>
      </c>
      <c r="BJ154" s="59">
        <f t="shared" si="146"/>
        <v>365.4172319777357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10.488433758292224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10.488433758292224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367.99999999999972</v>
      </c>
      <c r="BZ154" s="13">
        <f>BY154*VLOOKUP('Données projet'!$B$12,Paramètres!$A$1:$I$89,3,0)*VLOOKUP('Données projet'!$B$12,Paramètres!$A$1:$I$89,5,0)</f>
        <v>292.78079999999977</v>
      </c>
      <c r="CA154" s="13">
        <f t="shared" ref="CA154:CA203" si="170">EXP(-1.0587+0.8836*LN(BZ154)+0.284)</f>
        <v>69.660903052386217</v>
      </c>
      <c r="CB154" s="20">
        <f t="shared" ref="CB154:CB203" si="171">(BZ154+CA154)*0.475*44/12</f>
        <v>631.25263281623893</v>
      </c>
      <c r="CC154" s="59">
        <f t="shared" si="119"/>
        <v>918.06084963950434</v>
      </c>
      <c r="CD154" s="59">
        <f ca="1">AVERAGE(OFFSET($CC$3,0,0,'Données projet'!$E$12+1,1))-AVERAGE(OFFSET($H$3,0,0,'Données projet'!$E$12+1,1))</f>
        <v>429.30603040255431</v>
      </c>
      <c r="CE154" s="59">
        <f t="shared" si="148"/>
        <v>412.18613903804726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15.10602742671897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15.10602742671897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306.99999999999994</v>
      </c>
      <c r="CU154" s="17">
        <f>CT154*VLOOKUP('Données projet'!$B$13,Paramètres!$A$1:$I$89,3,0)*VLOOKUP('Données projet'!$B$13,Paramètres!$A$1:$I$89,5,0)</f>
        <v>277.77359999999993</v>
      </c>
      <c r="CV154" s="13">
        <f t="shared" ref="CV154:CV203" si="173">EXP(-1.0587+0.8836*LN(CU154)+0.284)</f>
        <v>66.496288176842356</v>
      </c>
      <c r="CW154" s="20">
        <f t="shared" ref="CW154:CW203" si="174">(CU154+CV154)*0.475*44/12</f>
        <v>599.60338857466706</v>
      </c>
      <c r="CX154" s="59">
        <f t="shared" si="122"/>
        <v>886.41160539793236</v>
      </c>
      <c r="CY154" s="59">
        <f ca="1">AVERAGE(OFFSET($CX$3,0,0,'Données projet'!$E$13+1,1))-AVERAGE(OFFSET($H$3,0,0,'Données projet'!$E$13+1,1))</f>
        <v>472.96224519385396</v>
      </c>
      <c r="CZ154" s="59">
        <f t="shared" si="150"/>
        <v>297.32483725004136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49.067230732923285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49.067230732923285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349.00000000000017</v>
      </c>
      <c r="DP154" s="17">
        <f>DO154*VLOOKUP('Données projet'!$B$14,Paramètres!$A$1:$I$89,3,0)*VLOOKUP('Données projet'!$B$14,Paramètres!$A$1:$I$89,5,0)</f>
        <v>272.22000000000014</v>
      </c>
      <c r="DQ154" s="13">
        <f t="shared" ref="DQ154:DQ203" si="176">EXP(-1.0587+0.8836*LN(DP154)+0.284)</f>
        <v>65.320184547527205</v>
      </c>
      <c r="DR154" s="20">
        <f t="shared" ref="DR154:DR203" si="177">(DP154+DQ154)*0.475*44/12</f>
        <v>587.88248808694345</v>
      </c>
      <c r="DS154" s="59">
        <f t="shared" si="125"/>
        <v>874.69070491020875</v>
      </c>
      <c r="DT154" s="59">
        <f ca="1">AVERAGE(OFFSET($DS$3,0,0,'Données projet'!$E$14+1,1))-AVERAGE(OFFSET($H$3,0,0,'Données projet'!$E$14+1,1))</f>
        <v>381.55743422692029</v>
      </c>
      <c r="DU154" s="59">
        <f t="shared" si="152"/>
        <v>360.34132229290537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17.426291927303723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17.426291927303723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474.99999999999994</v>
      </c>
      <c r="EK154" s="17">
        <f>EJ154*VLOOKUP('Données projet'!$B$15,Paramètres!$A$1:$I$89,3,0)*VLOOKUP('Données projet'!$B$15,Paramètres!$A$1:$I$89,5,0)</f>
        <v>407.55</v>
      </c>
      <c r="EL154" s="13">
        <f t="shared" ref="EL154:EL203" si="179">EXP(-1.0587+0.8836*LN(EK154)+0.284)</f>
        <v>93.305642095357683</v>
      </c>
      <c r="EM154" s="20">
        <f t="shared" ref="EM154:EM203" si="180">(EK154+EL154)*0.475*44/12</f>
        <v>872.32357664941446</v>
      </c>
      <c r="EN154" s="59">
        <f t="shared" si="128"/>
        <v>1159.1317934726799</v>
      </c>
      <c r="EO154" s="59">
        <f ca="1">AVERAGE(OFFSET($EN$3,0,0,'Données projet'!$E$15+1,1))-AVERAGE(OFFSET($H$3,0,0,'Données projet'!$E$15+1,1))</f>
        <v>569.97793593332699</v>
      </c>
      <c r="EP154" s="59">
        <f t="shared" si="154"/>
        <v>331.25104323342907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66.148727570503681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66.148727570503681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403.99999999999994</v>
      </c>
      <c r="FF154" s="17">
        <f>FE154*VLOOKUP('Données projet'!$B$16,Paramètres!$A$1:$I$89,3,0)*VLOOKUP('Données projet'!$B$16,Paramètres!$A$1:$I$89,5,0)</f>
        <v>327.72479999999996</v>
      </c>
      <c r="FG154" s="13">
        <f t="shared" ref="FG154:FG203" si="182">EXP(-1.0587+0.8836*LN(FF154)+0.284)</f>
        <v>76.958410398004986</v>
      </c>
      <c r="FH154" s="20">
        <f t="shared" ref="FH154:FH203" si="183">(FF154+FG154)*0.475*44/12</f>
        <v>704.82325810985856</v>
      </c>
      <c r="FI154" s="59">
        <f t="shared" si="131"/>
        <v>991.63147493312385</v>
      </c>
      <c r="FJ154" s="59">
        <f ca="1">AVERAGE(OFFSET($FI$3,0,0,'Données projet'!$E$16+1,1))-AVERAGE(OFFSET($H$3,0,0,'Données projet'!$E$16+1,1))</f>
        <v>458.72067631594132</v>
      </c>
      <c r="FK154" s="59">
        <f t="shared" si="156"/>
        <v>264.165337354597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41.307748525364822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41.307748525364822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6">
        <f t="shared" si="110"/>
        <v>183.33333333333334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306.99999999999994</v>
      </c>
      <c r="O155" s="13">
        <f>N155*VLOOKUP('Données projet'!$B$9,Paramètres!$A$1:$I$89,3,0)*VLOOKUP('Données projet'!$B$9,Paramètres!$A$1:$I$89,5,0)</f>
        <v>311.298</v>
      </c>
      <c r="P155" s="13">
        <f t="shared" si="141"/>
        <v>73.539838278528748</v>
      </c>
      <c r="Q155" s="20">
        <f t="shared" si="162"/>
        <v>670.25923500177089</v>
      </c>
      <c r="R155" s="59">
        <f t="shared" si="109"/>
        <v>957.18064800851084</v>
      </c>
      <c r="S155" s="59">
        <f ca="1">AVERAGE(OFFSET($R$3,0,0,'Données projet'!$E$9+1,1))-AVERAGE(OFFSET($H$3,0,0,'Données projet'!$E$9+1,1))</f>
        <v>520.95202773768222</v>
      </c>
      <c r="T155" s="59">
        <f t="shared" si="142"/>
        <v>325.72635759450861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53.910834436377726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53.910834436377726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245.99999999999994</v>
      </c>
      <c r="AJ155" s="13">
        <f>AI155*VLOOKUP('Données projet'!$B$10,Paramètres!$A$1:$I$89,3,0)*VLOOKUP('Données projet'!$B$10,Paramètres!$A$1:$I$89,5,0)</f>
        <v>234.09359999999998</v>
      </c>
      <c r="AK155" s="13">
        <f t="shared" si="164"/>
        <v>57.166902703920208</v>
      </c>
      <c r="AL155" s="20">
        <f t="shared" si="165"/>
        <v>507.27870887599425</v>
      </c>
      <c r="AM155" s="59">
        <f t="shared" si="113"/>
        <v>794.20012188273415</v>
      </c>
      <c r="AN155" s="59">
        <f ca="1">AVERAGE(OFFSET($AM$3,0,0,'Données projet'!$E$10+1,1))-AVERAGE(OFFSET($H$3,0,0,'Données projet'!$E$10+1,1))</f>
        <v>480.2304577348516</v>
      </c>
      <c r="AO155" s="59">
        <f t="shared" si="144"/>
        <v>488.3750281502389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37.47508849532953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37.47508849532953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266.99999999999983</v>
      </c>
      <c r="BE155" s="13">
        <f>BD155*VLOOKUP('Données projet'!$B$11,Paramètres!$A$1:$I$89,3,0)*VLOOKUP('Données projet'!$B$11,Paramètres!$A$1:$I$89,5,0)</f>
        <v>258.24239999999986</v>
      </c>
      <c r="BF155" s="13">
        <f t="shared" si="167"/>
        <v>62.347580891234152</v>
      </c>
      <c r="BG155" s="20">
        <f t="shared" si="168"/>
        <v>558.3608833855659</v>
      </c>
      <c r="BH155" s="59">
        <f t="shared" si="116"/>
        <v>845.28229639230585</v>
      </c>
      <c r="BI155" s="59">
        <f ca="1">AVERAGE(OFFSET($BH$3,0,0,'Données projet'!$E$11+1,1))-AVERAGE(OFFSET($H$3,0,0,'Données projet'!$E$11+1,1))</f>
        <v>379.62749807313804</v>
      </c>
      <c r="BJ155" s="59">
        <f t="shared" si="146"/>
        <v>365.4172319777357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10.282761969605025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10.282761969605025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367.99999999999972</v>
      </c>
      <c r="BZ155" s="13">
        <f>BY155*VLOOKUP('Données projet'!$B$12,Paramètres!$A$1:$I$89,3,0)*VLOOKUP('Données projet'!$B$12,Paramètres!$A$1:$I$89,5,0)</f>
        <v>292.78079999999977</v>
      </c>
      <c r="CA155" s="13">
        <f t="shared" si="170"/>
        <v>69.660903052386217</v>
      </c>
      <c r="CB155" s="20">
        <f t="shared" si="171"/>
        <v>631.25263281623893</v>
      </c>
      <c r="CC155" s="59">
        <f t="shared" si="119"/>
        <v>918.17404582297877</v>
      </c>
      <c r="CD155" s="59">
        <f ca="1">AVERAGE(OFFSET($CC$3,0,0,'Données projet'!$E$12+1,1))-AVERAGE(OFFSET($H$3,0,0,'Données projet'!$E$12+1,1))</f>
        <v>429.30603040255431</v>
      </c>
      <c r="CE155" s="59">
        <f t="shared" si="148"/>
        <v>412.18613903804726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14.809807442647958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14.809807442647958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306.99999999999994</v>
      </c>
      <c r="CU155" s="17">
        <f>CT155*VLOOKUP('Données projet'!$B$13,Paramètres!$A$1:$I$89,3,0)*VLOOKUP('Données projet'!$B$13,Paramètres!$A$1:$I$89,5,0)</f>
        <v>277.77359999999993</v>
      </c>
      <c r="CV155" s="13">
        <f t="shared" si="173"/>
        <v>66.496288176842356</v>
      </c>
      <c r="CW155" s="20">
        <f t="shared" si="174"/>
        <v>599.60338857466706</v>
      </c>
      <c r="CX155" s="59">
        <f t="shared" si="122"/>
        <v>886.52480158140702</v>
      </c>
      <c r="CY155" s="59">
        <f ca="1">AVERAGE(OFFSET($CX$3,0,0,'Données projet'!$E$13+1,1))-AVERAGE(OFFSET($H$3,0,0,'Données projet'!$E$13+1,1))</f>
        <v>472.96224519385396</v>
      </c>
      <c r="CZ155" s="59">
        <f t="shared" si="150"/>
        <v>297.32483725004136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48.105052266306259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48.105052266306259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349.00000000000017</v>
      </c>
      <c r="DP155" s="17">
        <f>DO155*VLOOKUP('Données projet'!$B$14,Paramètres!$A$1:$I$89,3,0)*VLOOKUP('Données projet'!$B$14,Paramètres!$A$1:$I$89,5,0)</f>
        <v>272.22000000000014</v>
      </c>
      <c r="DQ155" s="13">
        <f t="shared" si="176"/>
        <v>65.320184547527205</v>
      </c>
      <c r="DR155" s="20">
        <f t="shared" si="177"/>
        <v>587.88248808694345</v>
      </c>
      <c r="DS155" s="59">
        <f t="shared" si="125"/>
        <v>874.80390109368341</v>
      </c>
      <c r="DT155" s="59">
        <f ca="1">AVERAGE(OFFSET($DS$3,0,0,'Données projet'!$E$14+1,1))-AVERAGE(OFFSET($H$3,0,0,'Données projet'!$E$14+1,1))</f>
        <v>381.55743422692029</v>
      </c>
      <c r="DU155" s="59">
        <f t="shared" si="152"/>
        <v>360.34132229290537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17.084572971597847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17.084572971597847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474.99999999999994</v>
      </c>
      <c r="EK155" s="17">
        <f>EJ155*VLOOKUP('Données projet'!$B$15,Paramètres!$A$1:$I$89,3,0)*VLOOKUP('Données projet'!$B$15,Paramètres!$A$1:$I$89,5,0)</f>
        <v>407.55</v>
      </c>
      <c r="EL155" s="13">
        <f t="shared" si="179"/>
        <v>93.305642095357683</v>
      </c>
      <c r="EM155" s="20">
        <f t="shared" si="180"/>
        <v>872.32357664941446</v>
      </c>
      <c r="EN155" s="59">
        <f t="shared" si="128"/>
        <v>1159.2449896561543</v>
      </c>
      <c r="EO155" s="59">
        <f ca="1">AVERAGE(OFFSET($EN$3,0,0,'Données projet'!$E$15+1,1))-AVERAGE(OFFSET($H$3,0,0,'Données projet'!$E$15+1,1))</f>
        <v>569.97793593332699</v>
      </c>
      <c r="EP155" s="59">
        <f t="shared" si="154"/>
        <v>331.25104323342907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64.851591369586018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64.851591369586018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403.99999999999994</v>
      </c>
      <c r="FF155" s="17">
        <f>FE155*VLOOKUP('Données projet'!$B$16,Paramètres!$A$1:$I$89,3,0)*VLOOKUP('Données projet'!$B$16,Paramètres!$A$1:$I$89,5,0)</f>
        <v>327.72479999999996</v>
      </c>
      <c r="FG155" s="13">
        <f t="shared" si="182"/>
        <v>76.958410398004986</v>
      </c>
      <c r="FH155" s="20">
        <f t="shared" si="183"/>
        <v>704.82325810985856</v>
      </c>
      <c r="FI155" s="59">
        <f t="shared" si="131"/>
        <v>991.74467111659851</v>
      </c>
      <c r="FJ155" s="59">
        <f ca="1">AVERAGE(OFFSET($FI$3,0,0,'Données projet'!$E$16+1,1))-AVERAGE(OFFSET($H$3,0,0,'Données projet'!$E$16+1,1))</f>
        <v>458.72067631594132</v>
      </c>
      <c r="FK155" s="59">
        <f t="shared" si="156"/>
        <v>264.165337354597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40.497728772021198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40.497728772021198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6">
        <f t="shared" si="110"/>
        <v>183.33333333333334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306.99999999999994</v>
      </c>
      <c r="O156" s="13">
        <f>N156*VLOOKUP('Données projet'!$B$9,Paramètres!$A$1:$I$89,3,0)*VLOOKUP('Données projet'!$B$9,Paramètres!$A$1:$I$89,5,0)</f>
        <v>311.298</v>
      </c>
      <c r="P156" s="13">
        <f t="shared" si="141"/>
        <v>73.539838278528748</v>
      </c>
      <c r="Q156" s="20">
        <f t="shared" si="162"/>
        <v>670.25923500177089</v>
      </c>
      <c r="R156" s="59">
        <f t="shared" si="109"/>
        <v>957.29188049127083</v>
      </c>
      <c r="S156" s="59">
        <f ca="1">AVERAGE(OFFSET($R$3,0,0,'Données projet'!$E$9+1,1))-AVERAGE(OFFSET($H$3,0,0,'Données projet'!$E$9+1,1))</f>
        <v>520.95202773768222</v>
      </c>
      <c r="T156" s="59">
        <f t="shared" si="142"/>
        <v>325.72635759450861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52.853675855442503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52.853675855442503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245.99999999999994</v>
      </c>
      <c r="AJ156" s="13">
        <f>AI156*VLOOKUP('Données projet'!$B$10,Paramètres!$A$1:$I$89,3,0)*VLOOKUP('Données projet'!$B$10,Paramètres!$A$1:$I$89,5,0)</f>
        <v>234.09359999999998</v>
      </c>
      <c r="AK156" s="13">
        <f t="shared" si="164"/>
        <v>57.166902703920208</v>
      </c>
      <c r="AL156" s="20">
        <f t="shared" si="165"/>
        <v>507.27870887599425</v>
      </c>
      <c r="AM156" s="59">
        <f t="shared" si="113"/>
        <v>794.31135436549425</v>
      </c>
      <c r="AN156" s="59">
        <f ca="1">AVERAGE(OFFSET($AM$3,0,0,'Données projet'!$E$10+1,1))-AVERAGE(OFFSET($H$3,0,0,'Données projet'!$E$10+1,1))</f>
        <v>480.2304577348516</v>
      </c>
      <c r="AO156" s="59">
        <f t="shared" si="144"/>
        <v>488.3750281502389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36.740224867483107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36.740224867483107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266.99999999999983</v>
      </c>
      <c r="BE156" s="13">
        <f>BD156*VLOOKUP('Données projet'!$B$11,Paramètres!$A$1:$I$89,3,0)*VLOOKUP('Données projet'!$B$11,Paramètres!$A$1:$I$89,5,0)</f>
        <v>258.24239999999986</v>
      </c>
      <c r="BF156" s="13">
        <f t="shared" si="167"/>
        <v>62.347580891234152</v>
      </c>
      <c r="BG156" s="20">
        <f t="shared" si="168"/>
        <v>558.3608833855659</v>
      </c>
      <c r="BH156" s="59">
        <f t="shared" si="116"/>
        <v>845.39352887506584</v>
      </c>
      <c r="BI156" s="59">
        <f ca="1">AVERAGE(OFFSET($BH$3,0,0,'Données projet'!$E$11+1,1))-AVERAGE(OFFSET($H$3,0,0,'Données projet'!$E$11+1,1))</f>
        <v>379.62749807313804</v>
      </c>
      <c r="BJ156" s="59">
        <f t="shared" si="146"/>
        <v>365.4172319777357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10.081123279246576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10.081123279246576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367.99999999999972</v>
      </c>
      <c r="BZ156" s="13">
        <f>BY156*VLOOKUP('Données projet'!$B$12,Paramètres!$A$1:$I$89,3,0)*VLOOKUP('Données projet'!$B$12,Paramètres!$A$1:$I$89,5,0)</f>
        <v>292.78079999999977</v>
      </c>
      <c r="CA156" s="13">
        <f t="shared" si="170"/>
        <v>69.660903052386217</v>
      </c>
      <c r="CB156" s="20">
        <f t="shared" si="171"/>
        <v>631.25263281623893</v>
      </c>
      <c r="CC156" s="59">
        <f t="shared" si="119"/>
        <v>918.28527830573898</v>
      </c>
      <c r="CD156" s="59">
        <f ca="1">AVERAGE(OFFSET($CC$3,0,0,'Données projet'!$E$12+1,1))-AVERAGE(OFFSET($H$3,0,0,'Données projet'!$E$12+1,1))</f>
        <v>429.30603040255431</v>
      </c>
      <c r="CE156" s="59">
        <f t="shared" si="148"/>
        <v>412.18613903804726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14.519396151788229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14.519396151788229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306.99999999999994</v>
      </c>
      <c r="CU156" s="17">
        <f>CT156*VLOOKUP('Données projet'!$B$13,Paramètres!$A$1:$I$89,3,0)*VLOOKUP('Données projet'!$B$13,Paramètres!$A$1:$I$89,5,0)</f>
        <v>277.77359999999993</v>
      </c>
      <c r="CV156" s="13">
        <f t="shared" si="173"/>
        <v>66.496288176842356</v>
      </c>
      <c r="CW156" s="20">
        <f t="shared" si="174"/>
        <v>599.60338857466706</v>
      </c>
      <c r="CX156" s="59">
        <f t="shared" si="122"/>
        <v>886.63603406416701</v>
      </c>
      <c r="CY156" s="59">
        <f ca="1">AVERAGE(OFFSET($CX$3,0,0,'Données projet'!$E$13+1,1))-AVERAGE(OFFSET($H$3,0,0,'Données projet'!$E$13+1,1))</f>
        <v>472.96224519385396</v>
      </c>
      <c r="CZ156" s="59">
        <f t="shared" si="150"/>
        <v>297.32483725004136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47.161741532548675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47.161741532548675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349.00000000000017</v>
      </c>
      <c r="DP156" s="17">
        <f>DO156*VLOOKUP('Données projet'!$B$14,Paramètres!$A$1:$I$89,3,0)*VLOOKUP('Données projet'!$B$14,Paramètres!$A$1:$I$89,5,0)</f>
        <v>272.22000000000014</v>
      </c>
      <c r="DQ156" s="13">
        <f t="shared" si="176"/>
        <v>65.320184547527205</v>
      </c>
      <c r="DR156" s="20">
        <f t="shared" si="177"/>
        <v>587.88248808694345</v>
      </c>
      <c r="DS156" s="59">
        <f t="shared" si="125"/>
        <v>874.9151335764434</v>
      </c>
      <c r="DT156" s="59">
        <f ca="1">AVERAGE(OFFSET($DS$3,0,0,'Données projet'!$E$14+1,1))-AVERAGE(OFFSET($H$3,0,0,'Données projet'!$E$14+1,1))</f>
        <v>381.55743422692029</v>
      </c>
      <c r="DU156" s="59">
        <f t="shared" si="152"/>
        <v>360.34132229290537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16.749554916185382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16.749554916185382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474.99999999999994</v>
      </c>
      <c r="EK156" s="17">
        <f>EJ156*VLOOKUP('Données projet'!$B$15,Paramètres!$A$1:$I$89,3,0)*VLOOKUP('Données projet'!$B$15,Paramètres!$A$1:$I$89,5,0)</f>
        <v>407.55</v>
      </c>
      <c r="EL156" s="13">
        <f t="shared" si="179"/>
        <v>93.305642095357683</v>
      </c>
      <c r="EM156" s="20">
        <f t="shared" si="180"/>
        <v>872.32357664941446</v>
      </c>
      <c r="EN156" s="59">
        <f t="shared" si="128"/>
        <v>1159.3562221389145</v>
      </c>
      <c r="EO156" s="59">
        <f ca="1">AVERAGE(OFFSET($EN$3,0,0,'Données projet'!$E$15+1,1))-AVERAGE(OFFSET($H$3,0,0,'Données projet'!$E$15+1,1))</f>
        <v>569.97793593332699</v>
      </c>
      <c r="EP156" s="59">
        <f t="shared" si="154"/>
        <v>331.25104323342907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63.579891218393385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63.579891218393385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403.99999999999994</v>
      </c>
      <c r="FF156" s="17">
        <f>FE156*VLOOKUP('Données projet'!$B$16,Paramètres!$A$1:$I$89,3,0)*VLOOKUP('Données projet'!$B$16,Paramètres!$A$1:$I$89,5,0)</f>
        <v>327.72479999999996</v>
      </c>
      <c r="FG156" s="13">
        <f t="shared" si="182"/>
        <v>76.958410398004986</v>
      </c>
      <c r="FH156" s="20">
        <f t="shared" si="183"/>
        <v>704.82325810985856</v>
      </c>
      <c r="FI156" s="59">
        <f t="shared" si="131"/>
        <v>991.8559035993585</v>
      </c>
      <c r="FJ156" s="59">
        <f ca="1">AVERAGE(OFFSET($FI$3,0,0,'Données projet'!$E$16+1,1))-AVERAGE(OFFSET($H$3,0,0,'Données projet'!$E$16+1,1))</f>
        <v>458.72067631594132</v>
      </c>
      <c r="FK156" s="59">
        <f t="shared" si="156"/>
        <v>264.165337354597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39.703593011977375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39.703593011977375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6">
        <f t="shared" si="110"/>
        <v>183.33333333333334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306.99999999999994</v>
      </c>
      <c r="O157" s="13">
        <f>N157*VLOOKUP('Données projet'!$B$9,Paramètres!$A$1:$I$89,3,0)*VLOOKUP('Données projet'!$B$9,Paramètres!$A$1:$I$89,5,0)</f>
        <v>311.298</v>
      </c>
      <c r="P157" s="13">
        <f t="shared" si="141"/>
        <v>73.539838278528748</v>
      </c>
      <c r="Q157" s="20">
        <f t="shared" si="162"/>
        <v>670.25923500177089</v>
      </c>
      <c r="R157" s="59">
        <f t="shared" si="109"/>
        <v>957.40118333913369</v>
      </c>
      <c r="S157" s="59">
        <f ca="1">AVERAGE(OFFSET($R$3,0,0,'Données projet'!$E$9+1,1))-AVERAGE(OFFSET($H$3,0,0,'Données projet'!$E$9+1,1))</f>
        <v>520.95202773768222</v>
      </c>
      <c r="T157" s="59">
        <f t="shared" si="142"/>
        <v>325.72635759450861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51.817247509476353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51.817247509476353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245.99999999999994</v>
      </c>
      <c r="AJ157" s="13">
        <f>AI157*VLOOKUP('Données projet'!$B$10,Paramètres!$A$1:$I$89,3,0)*VLOOKUP('Données projet'!$B$10,Paramètres!$A$1:$I$89,5,0)</f>
        <v>234.09359999999998</v>
      </c>
      <c r="AK157" s="13">
        <f t="shared" si="164"/>
        <v>57.166902703920208</v>
      </c>
      <c r="AL157" s="20">
        <f t="shared" si="165"/>
        <v>507.27870887599425</v>
      </c>
      <c r="AM157" s="59">
        <f t="shared" si="113"/>
        <v>794.420657213357</v>
      </c>
      <c r="AN157" s="59">
        <f ca="1">AVERAGE(OFFSET($AM$3,0,0,'Données projet'!$E$10+1,1))-AVERAGE(OFFSET($H$3,0,0,'Données projet'!$E$10+1,1))</f>
        <v>480.2304577348516</v>
      </c>
      <c r="AO157" s="59">
        <f t="shared" si="144"/>
        <v>488.3750281502389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36.019771467156197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36.019771467156197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266.99999999999983</v>
      </c>
      <c r="BE157" s="13">
        <f>BD157*VLOOKUP('Données projet'!$B$11,Paramètres!$A$1:$I$89,3,0)*VLOOKUP('Données projet'!$B$11,Paramètres!$A$1:$I$89,5,0)</f>
        <v>258.24239999999986</v>
      </c>
      <c r="BF157" s="13">
        <f t="shared" si="167"/>
        <v>62.347580891234152</v>
      </c>
      <c r="BG157" s="20">
        <f t="shared" si="168"/>
        <v>558.3608833855659</v>
      </c>
      <c r="BH157" s="59">
        <f t="shared" si="116"/>
        <v>845.5028317229287</v>
      </c>
      <c r="BI157" s="59">
        <f ca="1">AVERAGE(OFFSET($BH$3,0,0,'Données projet'!$E$11+1,1))-AVERAGE(OFFSET($H$3,0,0,'Données projet'!$E$11+1,1))</f>
        <v>379.62749807313804</v>
      </c>
      <c r="BJ157" s="59">
        <f t="shared" si="146"/>
        <v>365.4172319777357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9.8834386006186001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9.8834386006186001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367.99999999999972</v>
      </c>
      <c r="BZ157" s="13">
        <f>BY157*VLOOKUP('Données projet'!$B$12,Paramètres!$A$1:$I$89,3,0)*VLOOKUP('Données projet'!$B$12,Paramètres!$A$1:$I$89,5,0)</f>
        <v>292.78079999999977</v>
      </c>
      <c r="CA157" s="13">
        <f t="shared" si="170"/>
        <v>69.660903052386217</v>
      </c>
      <c r="CB157" s="20">
        <f t="shared" si="171"/>
        <v>631.25263281623893</v>
      </c>
      <c r="CC157" s="59">
        <f t="shared" si="119"/>
        <v>918.39458115360162</v>
      </c>
      <c r="CD157" s="59">
        <f ca="1">AVERAGE(OFFSET($CC$3,0,0,'Données projet'!$E$12+1,1))-AVERAGE(OFFSET($H$3,0,0,'Données projet'!$E$12+1,1))</f>
        <v>429.30603040255431</v>
      </c>
      <c r="CE157" s="59">
        <f t="shared" si="148"/>
        <v>412.18613903804726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14.234679649208861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14.234679649208861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306.99999999999994</v>
      </c>
      <c r="CU157" s="17">
        <f>CT157*VLOOKUP('Données projet'!$B$13,Paramètres!$A$1:$I$89,3,0)*VLOOKUP('Données projet'!$B$13,Paramètres!$A$1:$I$89,5,0)</f>
        <v>277.77359999999993</v>
      </c>
      <c r="CV157" s="13">
        <f t="shared" si="173"/>
        <v>66.496288176842356</v>
      </c>
      <c r="CW157" s="20">
        <f t="shared" si="174"/>
        <v>599.60338857466706</v>
      </c>
      <c r="CX157" s="59">
        <f t="shared" si="122"/>
        <v>886.74533691202987</v>
      </c>
      <c r="CY157" s="59">
        <f ca="1">AVERAGE(OFFSET($CX$3,0,0,'Données projet'!$E$13+1,1))-AVERAGE(OFFSET($H$3,0,0,'Données projet'!$E$13+1,1))</f>
        <v>472.96224519385396</v>
      </c>
      <c r="CZ157" s="59">
        <f t="shared" si="150"/>
        <v>297.32483725004136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46.236928546917341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46.236928546917341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349.00000000000017</v>
      </c>
      <c r="DP157" s="17">
        <f>DO157*VLOOKUP('Données projet'!$B$14,Paramètres!$A$1:$I$89,3,0)*VLOOKUP('Données projet'!$B$14,Paramètres!$A$1:$I$89,5,0)</f>
        <v>272.22000000000014</v>
      </c>
      <c r="DQ157" s="13">
        <f t="shared" si="176"/>
        <v>65.320184547527205</v>
      </c>
      <c r="DR157" s="20">
        <f t="shared" si="177"/>
        <v>587.88248808694345</v>
      </c>
      <c r="DS157" s="59">
        <f t="shared" si="125"/>
        <v>875.02443642430626</v>
      </c>
      <c r="DT157" s="59">
        <f ca="1">AVERAGE(OFFSET($DS$3,0,0,'Données projet'!$E$14+1,1))-AVERAGE(OFFSET($H$3,0,0,'Données projet'!$E$14+1,1))</f>
        <v>381.55743422692029</v>
      </c>
      <c r="DU157" s="59">
        <f t="shared" si="152"/>
        <v>360.34132229290537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16.421106360498719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16.421106360498719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474.99999999999994</v>
      </c>
      <c r="EK157" s="17">
        <f>EJ157*VLOOKUP('Données projet'!$B$15,Paramètres!$A$1:$I$89,3,0)*VLOOKUP('Données projet'!$B$15,Paramètres!$A$1:$I$89,5,0)</f>
        <v>407.55</v>
      </c>
      <c r="EL157" s="13">
        <f t="shared" si="179"/>
        <v>93.305642095357683</v>
      </c>
      <c r="EM157" s="20">
        <f t="shared" si="180"/>
        <v>872.32357664941446</v>
      </c>
      <c r="EN157" s="59">
        <f t="shared" si="128"/>
        <v>1159.4655249867772</v>
      </c>
      <c r="EO157" s="59">
        <f ca="1">AVERAGE(OFFSET($EN$3,0,0,'Données projet'!$E$15+1,1))-AVERAGE(OFFSET($H$3,0,0,'Données projet'!$E$15+1,1))</f>
        <v>569.97793593332699</v>
      </c>
      <c r="EP157" s="59">
        <f t="shared" si="154"/>
        <v>331.25104323342907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62.333128331505137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62.333128331505137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403.99999999999994</v>
      </c>
      <c r="FF157" s="17">
        <f>FE157*VLOOKUP('Données projet'!$B$16,Paramètres!$A$1:$I$89,3,0)*VLOOKUP('Données projet'!$B$16,Paramètres!$A$1:$I$89,5,0)</f>
        <v>327.72479999999996</v>
      </c>
      <c r="FG157" s="13">
        <f t="shared" si="182"/>
        <v>76.958410398004986</v>
      </c>
      <c r="FH157" s="20">
        <f t="shared" si="183"/>
        <v>704.82325810985856</v>
      </c>
      <c r="FI157" s="59">
        <f t="shared" si="131"/>
        <v>991.96520644722136</v>
      </c>
      <c r="FJ157" s="59">
        <f ca="1">AVERAGE(OFFSET($FI$3,0,0,'Données projet'!$E$16+1,1))-AVERAGE(OFFSET($H$3,0,0,'Données projet'!$E$16+1,1))</f>
        <v>458.72067631594132</v>
      </c>
      <c r="FK157" s="59">
        <f t="shared" si="156"/>
        <v>264.165337354597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38.925029769813023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38.925029769813023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6">
        <f t="shared" si="110"/>
        <v>183.33333333333334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306.99999999999994</v>
      </c>
      <c r="O158" s="13">
        <f>N158*VLOOKUP('Données projet'!$B$9,Paramètres!$A$1:$I$89,3,0)*VLOOKUP('Données projet'!$B$9,Paramètres!$A$1:$I$89,5,0)</f>
        <v>311.298</v>
      </c>
      <c r="P158" s="13">
        <f t="shared" si="141"/>
        <v>73.539838278528748</v>
      </c>
      <c r="Q158" s="20">
        <f t="shared" si="162"/>
        <v>670.25923500177089</v>
      </c>
      <c r="R158" s="59">
        <f t="shared" si="109"/>
        <v>957.50859002695051</v>
      </c>
      <c r="S158" s="59">
        <f ca="1">AVERAGE(OFFSET($R$3,0,0,'Données projet'!$E$9+1,1))-AVERAGE(OFFSET($H$3,0,0,'Données projet'!$E$9+1,1))</f>
        <v>520.95202773768222</v>
      </c>
      <c r="T158" s="59">
        <f t="shared" si="142"/>
        <v>325.72635759450861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50.801142891215726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50.801142891215726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245.99999999999994</v>
      </c>
      <c r="AJ158" s="13">
        <f>AI158*VLOOKUP('Données projet'!$B$10,Paramètres!$A$1:$I$89,3,0)*VLOOKUP('Données projet'!$B$10,Paramètres!$A$1:$I$89,5,0)</f>
        <v>234.09359999999998</v>
      </c>
      <c r="AK158" s="13">
        <f t="shared" si="164"/>
        <v>57.166902703920208</v>
      </c>
      <c r="AL158" s="20">
        <f t="shared" si="165"/>
        <v>507.27870887599425</v>
      </c>
      <c r="AM158" s="59">
        <f t="shared" si="113"/>
        <v>794.52806390117394</v>
      </c>
      <c r="AN158" s="59">
        <f ca="1">AVERAGE(OFFSET($AM$3,0,0,'Données projet'!$E$10+1,1))-AVERAGE(OFFSET($H$3,0,0,'Données projet'!$E$10+1,1))</f>
        <v>480.2304577348516</v>
      </c>
      <c r="AO158" s="59">
        <f t="shared" si="144"/>
        <v>488.3750281502389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35.31344571857651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35.31344571857651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266.99999999999983</v>
      </c>
      <c r="BE158" s="13">
        <f>BD158*VLOOKUP('Données projet'!$B$11,Paramètres!$A$1:$I$89,3,0)*VLOOKUP('Données projet'!$B$11,Paramètres!$A$1:$I$89,5,0)</f>
        <v>258.24239999999986</v>
      </c>
      <c r="BF158" s="13">
        <f t="shared" si="167"/>
        <v>62.347580891234152</v>
      </c>
      <c r="BG158" s="20">
        <f t="shared" si="168"/>
        <v>558.3608833855659</v>
      </c>
      <c r="BH158" s="59">
        <f t="shared" si="116"/>
        <v>845.61023841074552</v>
      </c>
      <c r="BI158" s="59">
        <f ca="1">AVERAGE(OFFSET($BH$3,0,0,'Données projet'!$E$11+1,1))-AVERAGE(OFFSET($H$3,0,0,'Données projet'!$E$11+1,1))</f>
        <v>379.62749807313804</v>
      </c>
      <c r="BJ158" s="59">
        <f t="shared" si="146"/>
        <v>365.4172319777357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9.6896303979627696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9.6896303979627696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367.99999999999972</v>
      </c>
      <c r="BZ158" s="13">
        <f>BY158*VLOOKUP('Données projet'!$B$12,Paramètres!$A$1:$I$89,3,0)*VLOOKUP('Données projet'!$B$12,Paramètres!$A$1:$I$89,5,0)</f>
        <v>292.78079999999977</v>
      </c>
      <c r="CA158" s="13">
        <f t="shared" si="170"/>
        <v>69.660903052386217</v>
      </c>
      <c r="CB158" s="20">
        <f t="shared" si="171"/>
        <v>631.25263281623893</v>
      </c>
      <c r="CC158" s="59">
        <f t="shared" si="119"/>
        <v>918.50198784141867</v>
      </c>
      <c r="CD158" s="59">
        <f ca="1">AVERAGE(OFFSET($CC$3,0,0,'Données projet'!$E$12+1,1))-AVERAGE(OFFSET($H$3,0,0,'Données projet'!$E$12+1,1))</f>
        <v>429.30603040255431</v>
      </c>
      <c r="CE158" s="59">
        <f t="shared" si="148"/>
        <v>412.18613903804726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13.955546263585155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13.955546263585155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306.99999999999994</v>
      </c>
      <c r="CU158" s="17">
        <f>CT158*VLOOKUP('Données projet'!$B$13,Paramètres!$A$1:$I$89,3,0)*VLOOKUP('Données projet'!$B$13,Paramètres!$A$1:$I$89,5,0)</f>
        <v>277.77359999999993</v>
      </c>
      <c r="CV158" s="13">
        <f t="shared" si="173"/>
        <v>66.496288176842356</v>
      </c>
      <c r="CW158" s="20">
        <f t="shared" si="174"/>
        <v>599.60338857466706</v>
      </c>
      <c r="CX158" s="59">
        <f t="shared" si="122"/>
        <v>886.85274359984669</v>
      </c>
      <c r="CY158" s="59">
        <f ca="1">AVERAGE(OFFSET($CX$3,0,0,'Données projet'!$E$13+1,1))-AVERAGE(OFFSET($H$3,0,0,'Données projet'!$E$13+1,1))</f>
        <v>472.96224519385396</v>
      </c>
      <c r="CZ158" s="59">
        <f t="shared" si="150"/>
        <v>297.32483725004136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45.330250579854017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45.330250579854017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349.00000000000017</v>
      </c>
      <c r="DP158" s="17">
        <f>DO158*VLOOKUP('Données projet'!$B$14,Paramètres!$A$1:$I$89,3,0)*VLOOKUP('Données projet'!$B$14,Paramètres!$A$1:$I$89,5,0)</f>
        <v>272.22000000000014</v>
      </c>
      <c r="DQ158" s="13">
        <f t="shared" si="176"/>
        <v>65.320184547527205</v>
      </c>
      <c r="DR158" s="20">
        <f t="shared" si="177"/>
        <v>587.88248808694345</v>
      </c>
      <c r="DS158" s="59">
        <f t="shared" si="125"/>
        <v>875.13184311212308</v>
      </c>
      <c r="DT158" s="59">
        <f ca="1">AVERAGE(OFFSET($DS$3,0,0,'Données projet'!$E$14+1,1))-AVERAGE(OFFSET($H$3,0,0,'Données projet'!$E$14+1,1))</f>
        <v>381.55743422692029</v>
      </c>
      <c r="DU158" s="59">
        <f t="shared" si="152"/>
        <v>360.34132229290537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16.099098480655233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16.099098480655233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474.99999999999994</v>
      </c>
      <c r="EK158" s="17">
        <f>EJ158*VLOOKUP('Données projet'!$B$15,Paramètres!$A$1:$I$89,3,0)*VLOOKUP('Données projet'!$B$15,Paramètres!$A$1:$I$89,5,0)</f>
        <v>407.55</v>
      </c>
      <c r="EL158" s="13">
        <f t="shared" si="179"/>
        <v>93.305642095357683</v>
      </c>
      <c r="EM158" s="20">
        <f t="shared" si="180"/>
        <v>872.32357664941446</v>
      </c>
      <c r="EN158" s="59">
        <f t="shared" si="128"/>
        <v>1159.5729316745942</v>
      </c>
      <c r="EO158" s="59">
        <f ca="1">AVERAGE(OFFSET($EN$3,0,0,'Données projet'!$E$15+1,1))-AVERAGE(OFFSET($H$3,0,0,'Données projet'!$E$15+1,1))</f>
        <v>569.97793593332699</v>
      </c>
      <c r="EP158" s="59">
        <f t="shared" si="154"/>
        <v>331.25104323342907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61.110813704378494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61.110813704378494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403.99999999999994</v>
      </c>
      <c r="FF158" s="17">
        <f>FE158*VLOOKUP('Données projet'!$B$16,Paramètres!$A$1:$I$89,3,0)*VLOOKUP('Données projet'!$B$16,Paramètres!$A$1:$I$89,5,0)</f>
        <v>327.72479999999996</v>
      </c>
      <c r="FG158" s="13">
        <f t="shared" si="182"/>
        <v>76.958410398004986</v>
      </c>
      <c r="FH158" s="20">
        <f t="shared" si="183"/>
        <v>704.82325810985856</v>
      </c>
      <c r="FI158" s="59">
        <f t="shared" si="131"/>
        <v>992.07261313503818</v>
      </c>
      <c r="FJ158" s="59">
        <f ca="1">AVERAGE(OFFSET($FI$3,0,0,'Données projet'!$E$16+1,1))-AVERAGE(OFFSET($H$3,0,0,'Données projet'!$E$16+1,1))</f>
        <v>458.72067631594132</v>
      </c>
      <c r="FK158" s="59">
        <f t="shared" si="156"/>
        <v>264.165337354597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38.161733677950828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38.161733677950828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6">
        <f t="shared" si="110"/>
        <v>183.33333333333334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306.99999999999994</v>
      </c>
      <c r="O159" s="13">
        <f>N159*VLOOKUP('Données projet'!$B$9,Paramètres!$A$1:$I$89,3,0)*VLOOKUP('Données projet'!$B$9,Paramètres!$A$1:$I$89,5,0)</f>
        <v>311.298</v>
      </c>
      <c r="P159" s="13">
        <f t="shared" si="141"/>
        <v>73.539838278528748</v>
      </c>
      <c r="Q159" s="20">
        <f t="shared" si="162"/>
        <v>670.25923500177089</v>
      </c>
      <c r="R159" s="59">
        <f t="shared" si="109"/>
        <v>957.61413344885921</v>
      </c>
      <c r="S159" s="59">
        <f ca="1">AVERAGE(OFFSET($R$3,0,0,'Données projet'!$E$9+1,1))-AVERAGE(OFFSET($H$3,0,0,'Données projet'!$E$9+1,1))</f>
        <v>520.95202773768222</v>
      </c>
      <c r="T159" s="59">
        <f t="shared" si="142"/>
        <v>325.72635759450861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49.804963464756568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49.804963464756568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245.99999999999994</v>
      </c>
      <c r="AJ159" s="13">
        <f>AI159*VLOOKUP('Données projet'!$B$10,Paramètres!$A$1:$I$89,3,0)*VLOOKUP('Données projet'!$B$10,Paramètres!$A$1:$I$89,5,0)</f>
        <v>234.09359999999998</v>
      </c>
      <c r="AK159" s="13">
        <f t="shared" si="164"/>
        <v>57.166902703920208</v>
      </c>
      <c r="AL159" s="20">
        <f t="shared" si="165"/>
        <v>507.27870887599425</v>
      </c>
      <c r="AM159" s="59">
        <f t="shared" si="113"/>
        <v>794.63360732308251</v>
      </c>
      <c r="AN159" s="59">
        <f ca="1">AVERAGE(OFFSET($AM$3,0,0,'Données projet'!$E$10+1,1))-AVERAGE(OFFSET($H$3,0,0,'Données projet'!$E$10+1,1))</f>
        <v>480.2304577348516</v>
      </c>
      <c r="AO159" s="59">
        <f t="shared" si="144"/>
        <v>488.3750281502389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34.620970587110307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34.620970587110307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266.99999999999983</v>
      </c>
      <c r="BE159" s="13">
        <f>BD159*VLOOKUP('Données projet'!$B$11,Paramètres!$A$1:$I$89,3,0)*VLOOKUP('Données projet'!$B$11,Paramètres!$A$1:$I$89,5,0)</f>
        <v>258.24239999999986</v>
      </c>
      <c r="BF159" s="13">
        <f t="shared" si="167"/>
        <v>62.347580891234152</v>
      </c>
      <c r="BG159" s="20">
        <f t="shared" si="168"/>
        <v>558.3608833855659</v>
      </c>
      <c r="BH159" s="59">
        <f t="shared" si="116"/>
        <v>845.71578183265422</v>
      </c>
      <c r="BI159" s="59">
        <f ca="1">AVERAGE(OFFSET($BH$3,0,0,'Données projet'!$E$11+1,1))-AVERAGE(OFFSET($H$3,0,0,'Données projet'!$E$11+1,1))</f>
        <v>379.62749807313804</v>
      </c>
      <c r="BJ159" s="59">
        <f t="shared" si="146"/>
        <v>365.4172319777357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9.4996226559496897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9.4996226559496897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367.99999999999972</v>
      </c>
      <c r="BZ159" s="13">
        <f>BY159*VLOOKUP('Données projet'!$B$12,Paramètres!$A$1:$I$89,3,0)*VLOOKUP('Données projet'!$B$12,Paramètres!$A$1:$I$89,5,0)</f>
        <v>292.78079999999977</v>
      </c>
      <c r="CA159" s="13">
        <f t="shared" si="170"/>
        <v>69.660903052386217</v>
      </c>
      <c r="CB159" s="20">
        <f t="shared" si="171"/>
        <v>631.25263281623893</v>
      </c>
      <c r="CC159" s="59">
        <f t="shared" si="119"/>
        <v>918.60753126332725</v>
      </c>
      <c r="CD159" s="59">
        <f ca="1">AVERAGE(OFFSET($CC$3,0,0,'Données projet'!$E$12+1,1))-AVERAGE(OFFSET($H$3,0,0,'Données projet'!$E$12+1,1))</f>
        <v>429.30603040255431</v>
      </c>
      <c r="CE159" s="59">
        <f t="shared" si="148"/>
        <v>412.18613903804726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13.681886513398977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13.681886513398977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306.99999999999994</v>
      </c>
      <c r="CU159" s="17">
        <f>CT159*VLOOKUP('Données projet'!$B$13,Paramètres!$A$1:$I$89,3,0)*VLOOKUP('Données projet'!$B$13,Paramètres!$A$1:$I$89,5,0)</f>
        <v>277.77359999999993</v>
      </c>
      <c r="CV159" s="13">
        <f t="shared" si="173"/>
        <v>66.496288176842356</v>
      </c>
      <c r="CW159" s="20">
        <f t="shared" si="174"/>
        <v>599.60338857466706</v>
      </c>
      <c r="CX159" s="59">
        <f t="shared" si="122"/>
        <v>886.95828702175538</v>
      </c>
      <c r="CY159" s="59">
        <f ca="1">AVERAGE(OFFSET($CX$3,0,0,'Données projet'!$E$13+1,1))-AVERAGE(OFFSET($H$3,0,0,'Données projet'!$E$13+1,1))</f>
        <v>472.96224519385396</v>
      </c>
      <c r="CZ159" s="59">
        <f t="shared" si="150"/>
        <v>297.32483725004136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44.441352014705849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44.441352014705849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349.00000000000017</v>
      </c>
      <c r="DP159" s="17">
        <f>DO159*VLOOKUP('Données projet'!$B$14,Paramètres!$A$1:$I$89,3,0)*VLOOKUP('Données projet'!$B$14,Paramètres!$A$1:$I$89,5,0)</f>
        <v>272.22000000000014</v>
      </c>
      <c r="DQ159" s="13">
        <f t="shared" si="176"/>
        <v>65.320184547527205</v>
      </c>
      <c r="DR159" s="20">
        <f t="shared" si="177"/>
        <v>587.88248808694345</v>
      </c>
      <c r="DS159" s="59">
        <f t="shared" si="125"/>
        <v>875.23738653403177</v>
      </c>
      <c r="DT159" s="59">
        <f ca="1">AVERAGE(OFFSET($DS$3,0,0,'Données projet'!$E$14+1,1))-AVERAGE(OFFSET($H$3,0,0,'Données projet'!$E$14+1,1))</f>
        <v>381.55743422692029</v>
      </c>
      <c r="DU159" s="59">
        <f t="shared" si="152"/>
        <v>360.34132229290537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15.783404978930063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15.783404978930063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474.99999999999994</v>
      </c>
      <c r="EK159" s="17">
        <f>EJ159*VLOOKUP('Données projet'!$B$15,Paramètres!$A$1:$I$89,3,0)*VLOOKUP('Données projet'!$B$15,Paramètres!$A$1:$I$89,5,0)</f>
        <v>407.55</v>
      </c>
      <c r="EL159" s="13">
        <f t="shared" si="179"/>
        <v>93.305642095357683</v>
      </c>
      <c r="EM159" s="20">
        <f t="shared" si="180"/>
        <v>872.32357664941446</v>
      </c>
      <c r="EN159" s="59">
        <f t="shared" si="128"/>
        <v>1159.6784750965028</v>
      </c>
      <c r="EO159" s="59">
        <f ca="1">AVERAGE(OFFSET($EN$3,0,0,'Données projet'!$E$15+1,1))-AVERAGE(OFFSET($H$3,0,0,'Données projet'!$E$15+1,1))</f>
        <v>569.97793593332699</v>
      </c>
      <c r="EP159" s="59">
        <f t="shared" si="154"/>
        <v>331.25104323342907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59.912467921551496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59.912467921551496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403.99999999999994</v>
      </c>
      <c r="FF159" s="17">
        <f>FE159*VLOOKUP('Données projet'!$B$16,Paramètres!$A$1:$I$89,3,0)*VLOOKUP('Données projet'!$B$16,Paramètres!$A$1:$I$89,5,0)</f>
        <v>327.72479999999996</v>
      </c>
      <c r="FG159" s="13">
        <f t="shared" si="182"/>
        <v>76.958410398004986</v>
      </c>
      <c r="FH159" s="20">
        <f t="shared" si="183"/>
        <v>704.82325810985856</v>
      </c>
      <c r="FI159" s="59">
        <f t="shared" si="131"/>
        <v>992.17815655694687</v>
      </c>
      <c r="FJ159" s="59">
        <f ca="1">AVERAGE(OFFSET($FI$3,0,0,'Données projet'!$E$16+1,1))-AVERAGE(OFFSET($H$3,0,0,'Données projet'!$E$16+1,1))</f>
        <v>458.72067631594132</v>
      </c>
      <c r="FK159" s="59">
        <f t="shared" si="156"/>
        <v>264.165337354597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37.413405356885406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37.413405356885406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6">
        <f t="shared" si="110"/>
        <v>183.33333333333334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306.99999999999994</v>
      </c>
      <c r="O160" s="13">
        <f>N160*VLOOKUP('Données projet'!$B$9,Paramètres!$A$1:$I$89,3,0)*VLOOKUP('Données projet'!$B$9,Paramètres!$A$1:$I$89,5,0)</f>
        <v>311.298</v>
      </c>
      <c r="P160" s="13">
        <f t="shared" si="141"/>
        <v>73.539838278528748</v>
      </c>
      <c r="Q160" s="20">
        <f t="shared" si="162"/>
        <v>670.25923500177089</v>
      </c>
      <c r="R160" s="59">
        <f t="shared" si="109"/>
        <v>957.71784592835752</v>
      </c>
      <c r="S160" s="59">
        <f ca="1">AVERAGE(OFFSET($R$3,0,0,'Données projet'!$E$9+1,1))-AVERAGE(OFFSET($H$3,0,0,'Données projet'!$E$9+1,1))</f>
        <v>520.95202773768222</v>
      </c>
      <c r="T160" s="59">
        <f t="shared" si="142"/>
        <v>325.72635759450861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48.828318509240823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48.828318509240823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245.99999999999994</v>
      </c>
      <c r="AJ160" s="13">
        <f>AI160*VLOOKUP('Données projet'!$B$10,Paramètres!$A$1:$I$89,3,0)*VLOOKUP('Données projet'!$B$10,Paramètres!$A$1:$I$89,5,0)</f>
        <v>234.09359999999998</v>
      </c>
      <c r="AK160" s="13">
        <f t="shared" si="164"/>
        <v>57.166902703920208</v>
      </c>
      <c r="AL160" s="20">
        <f t="shared" si="165"/>
        <v>507.27870887599425</v>
      </c>
      <c r="AM160" s="59">
        <f t="shared" si="113"/>
        <v>794.73731980258083</v>
      </c>
      <c r="AN160" s="59">
        <f ca="1">AVERAGE(OFFSET($AM$3,0,0,'Données projet'!$E$10+1,1))-AVERAGE(OFFSET($H$3,0,0,'Données projet'!$E$10+1,1))</f>
        <v>480.2304577348516</v>
      </c>
      <c r="AO160" s="59">
        <f t="shared" si="144"/>
        <v>488.3750281502389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33.942074470604027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33.942074470604027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266.99999999999983</v>
      </c>
      <c r="BE160" s="13">
        <f>BD160*VLOOKUP('Données projet'!$B$11,Paramètres!$A$1:$I$89,3,0)*VLOOKUP('Données projet'!$B$11,Paramètres!$A$1:$I$89,5,0)</f>
        <v>258.24239999999986</v>
      </c>
      <c r="BF160" s="13">
        <f t="shared" si="167"/>
        <v>62.347580891234152</v>
      </c>
      <c r="BG160" s="20">
        <f t="shared" si="168"/>
        <v>558.3608833855659</v>
      </c>
      <c r="BH160" s="59">
        <f t="shared" si="116"/>
        <v>845.81949431215253</v>
      </c>
      <c r="BI160" s="59">
        <f ca="1">AVERAGE(OFFSET($BH$3,0,0,'Données projet'!$E$11+1,1))-AVERAGE(OFFSET($H$3,0,0,'Données projet'!$E$11+1,1))</f>
        <v>379.62749807313804</v>
      </c>
      <c r="BJ160" s="59">
        <f t="shared" si="146"/>
        <v>365.4172319777357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9.3133408498642076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9.3133408498642076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367.99999999999972</v>
      </c>
      <c r="BZ160" s="13">
        <f>BY160*VLOOKUP('Données projet'!$B$12,Paramètres!$A$1:$I$89,3,0)*VLOOKUP('Données projet'!$B$12,Paramètres!$A$1:$I$89,5,0)</f>
        <v>292.78079999999977</v>
      </c>
      <c r="CA160" s="13">
        <f t="shared" si="170"/>
        <v>69.660903052386217</v>
      </c>
      <c r="CB160" s="20">
        <f t="shared" si="171"/>
        <v>631.25263281623893</v>
      </c>
      <c r="CC160" s="59">
        <f t="shared" si="119"/>
        <v>918.71124374282545</v>
      </c>
      <c r="CD160" s="59">
        <f ca="1">AVERAGE(OFFSET($CC$3,0,0,'Données projet'!$E$12+1,1))-AVERAGE(OFFSET($H$3,0,0,'Données projet'!$E$12+1,1))</f>
        <v>429.30603040255431</v>
      </c>
      <c r="CE160" s="59">
        <f t="shared" si="148"/>
        <v>412.18613903804726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13.413593063997984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13.413593063997984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306.99999999999994</v>
      </c>
      <c r="CU160" s="17">
        <f>CT160*VLOOKUP('Données projet'!$B$13,Paramètres!$A$1:$I$89,3,0)*VLOOKUP('Données projet'!$B$13,Paramètres!$A$1:$I$89,5,0)</f>
        <v>277.77359999999993</v>
      </c>
      <c r="CV160" s="13">
        <f t="shared" si="173"/>
        <v>66.496288176842356</v>
      </c>
      <c r="CW160" s="20">
        <f t="shared" si="174"/>
        <v>599.60338857466706</v>
      </c>
      <c r="CX160" s="59">
        <f t="shared" si="122"/>
        <v>887.06199950125369</v>
      </c>
      <c r="CY160" s="59">
        <f ca="1">AVERAGE(OFFSET($CX$3,0,0,'Données projet'!$E$13+1,1))-AVERAGE(OFFSET($H$3,0,0,'Données projet'!$E$13+1,1))</f>
        <v>472.96224519385396</v>
      </c>
      <c r="CZ160" s="59">
        <f t="shared" si="150"/>
        <v>297.32483725004136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43.569884208245647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43.569884208245647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349.00000000000017</v>
      </c>
      <c r="DP160" s="17">
        <f>DO160*VLOOKUP('Données projet'!$B$14,Paramètres!$A$1:$I$89,3,0)*VLOOKUP('Données projet'!$B$14,Paramètres!$A$1:$I$89,5,0)</f>
        <v>272.22000000000014</v>
      </c>
      <c r="DQ160" s="13">
        <f t="shared" si="176"/>
        <v>65.320184547527205</v>
      </c>
      <c r="DR160" s="20">
        <f t="shared" si="177"/>
        <v>587.88248808694345</v>
      </c>
      <c r="DS160" s="59">
        <f t="shared" si="125"/>
        <v>875.34109901353008</v>
      </c>
      <c r="DT160" s="59">
        <f ca="1">AVERAGE(OFFSET($DS$3,0,0,'Données projet'!$E$14+1,1))-AVERAGE(OFFSET($H$3,0,0,'Données projet'!$E$14+1,1))</f>
        <v>381.55743422692029</v>
      </c>
      <c r="DU160" s="59">
        <f t="shared" si="152"/>
        <v>360.34132229290537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15.473902034219702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15.473902034219702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474.99999999999994</v>
      </c>
      <c r="EK160" s="17">
        <f>EJ160*VLOOKUP('Données projet'!$B$15,Paramètres!$A$1:$I$89,3,0)*VLOOKUP('Données projet'!$B$15,Paramètres!$A$1:$I$89,5,0)</f>
        <v>407.55</v>
      </c>
      <c r="EL160" s="13">
        <f t="shared" si="179"/>
        <v>93.305642095357683</v>
      </c>
      <c r="EM160" s="20">
        <f t="shared" si="180"/>
        <v>872.32357664941446</v>
      </c>
      <c r="EN160" s="59">
        <f t="shared" si="128"/>
        <v>1159.782187576001</v>
      </c>
      <c r="EO160" s="59">
        <f ca="1">AVERAGE(OFFSET($EN$3,0,0,'Données projet'!$E$15+1,1))-AVERAGE(OFFSET($H$3,0,0,'Données projet'!$E$15+1,1))</f>
        <v>569.97793593332699</v>
      </c>
      <c r="EP160" s="59">
        <f t="shared" si="154"/>
        <v>331.25104323342907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58.737620968606983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58.737620968606983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403.99999999999994</v>
      </c>
      <c r="FF160" s="17">
        <f>FE160*VLOOKUP('Données projet'!$B$16,Paramètres!$A$1:$I$89,3,0)*VLOOKUP('Données projet'!$B$16,Paramètres!$A$1:$I$89,5,0)</f>
        <v>327.72479999999996</v>
      </c>
      <c r="FG160" s="13">
        <f t="shared" si="182"/>
        <v>76.958410398004986</v>
      </c>
      <c r="FH160" s="20">
        <f t="shared" si="183"/>
        <v>704.82325810985856</v>
      </c>
      <c r="FI160" s="59">
        <f t="shared" si="131"/>
        <v>992.28186903644519</v>
      </c>
      <c r="FJ160" s="59">
        <f ca="1">AVERAGE(OFFSET($FI$3,0,0,'Données projet'!$E$16+1,1))-AVERAGE(OFFSET($H$3,0,0,'Données projet'!$E$16+1,1))</f>
        <v>458.72067631594132</v>
      </c>
      <c r="FK160" s="59">
        <f t="shared" si="156"/>
        <v>264.165337354597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36.679751297760873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36.679751297760873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6">
        <f t="shared" si="110"/>
        <v>183.33333333333334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306.99999999999994</v>
      </c>
      <c r="O161" s="13">
        <f>N161*VLOOKUP('Données projet'!$B$9,Paramètres!$A$1:$I$89,3,0)*VLOOKUP('Données projet'!$B$9,Paramètres!$A$1:$I$89,5,0)</f>
        <v>311.298</v>
      </c>
      <c r="P161" s="13">
        <f t="shared" si="141"/>
        <v>73.539838278528748</v>
      </c>
      <c r="Q161" s="20">
        <f t="shared" si="162"/>
        <v>670.25923500177089</v>
      </c>
      <c r="R161" s="59">
        <f t="shared" si="109"/>
        <v>957.81975922820288</v>
      </c>
      <c r="S161" s="59">
        <f ca="1">AVERAGE(OFFSET($R$3,0,0,'Données projet'!$E$9+1,1))-AVERAGE(OFFSET($H$3,0,0,'Données projet'!$E$9+1,1))</f>
        <v>520.95202773768222</v>
      </c>
      <c r="T161" s="59">
        <f t="shared" si="142"/>
        <v>325.72635759450861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47.870824965608143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47.870824965608143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245.99999999999994</v>
      </c>
      <c r="AJ161" s="13">
        <f>AI161*VLOOKUP('Données projet'!$B$10,Paramètres!$A$1:$I$89,3,0)*VLOOKUP('Données projet'!$B$10,Paramètres!$A$1:$I$89,5,0)</f>
        <v>234.09359999999998</v>
      </c>
      <c r="AK161" s="13">
        <f t="shared" si="164"/>
        <v>57.166902703920208</v>
      </c>
      <c r="AL161" s="20">
        <f t="shared" si="165"/>
        <v>507.27870887599425</v>
      </c>
      <c r="AM161" s="59">
        <f t="shared" si="113"/>
        <v>794.83923310242631</v>
      </c>
      <c r="AN161" s="59">
        <f ca="1">AVERAGE(OFFSET($AM$3,0,0,'Données projet'!$E$10+1,1))-AVERAGE(OFFSET($H$3,0,0,'Données projet'!$E$10+1,1))</f>
        <v>480.2304577348516</v>
      </c>
      <c r="AO161" s="59">
        <f t="shared" si="144"/>
        <v>488.3750281502389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33.276491092856695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33.276491092856695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266.99999999999983</v>
      </c>
      <c r="BE161" s="13">
        <f>BD161*VLOOKUP('Données projet'!$B$11,Paramètres!$A$1:$I$89,3,0)*VLOOKUP('Données projet'!$B$11,Paramètres!$A$1:$I$89,5,0)</f>
        <v>258.24239999999986</v>
      </c>
      <c r="BF161" s="13">
        <f t="shared" si="167"/>
        <v>62.347580891234152</v>
      </c>
      <c r="BG161" s="20">
        <f t="shared" si="168"/>
        <v>558.3608833855659</v>
      </c>
      <c r="BH161" s="59">
        <f t="shared" si="116"/>
        <v>845.92140761199789</v>
      </c>
      <c r="BI161" s="59">
        <f ca="1">AVERAGE(OFFSET($BH$3,0,0,'Données projet'!$E$11+1,1))-AVERAGE(OFFSET($H$3,0,0,'Données projet'!$E$11+1,1))</f>
        <v>379.62749807313804</v>
      </c>
      <c r="BJ161" s="59">
        <f t="shared" si="146"/>
        <v>365.4172319777357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9.1307119163753789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9.1307119163753789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367.99999999999972</v>
      </c>
      <c r="BZ161" s="13">
        <f>BY161*VLOOKUP('Données projet'!$B$12,Paramètres!$A$1:$I$89,3,0)*VLOOKUP('Données projet'!$B$12,Paramètres!$A$1:$I$89,5,0)</f>
        <v>292.78079999999977</v>
      </c>
      <c r="CA161" s="13">
        <f t="shared" si="170"/>
        <v>69.660903052386217</v>
      </c>
      <c r="CB161" s="20">
        <f t="shared" si="171"/>
        <v>631.25263281623893</v>
      </c>
      <c r="CC161" s="59">
        <f t="shared" si="119"/>
        <v>918.81315704267092</v>
      </c>
      <c r="CD161" s="59">
        <f ca="1">AVERAGE(OFFSET($CC$3,0,0,'Données projet'!$E$12+1,1))-AVERAGE(OFFSET($H$3,0,0,'Données projet'!$E$12+1,1))</f>
        <v>429.30603040255431</v>
      </c>
      <c r="CE161" s="59">
        <f t="shared" si="148"/>
        <v>412.18613903804726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13.150560685496899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13.150560685496899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306.99999999999994</v>
      </c>
      <c r="CU161" s="17">
        <f>CT161*VLOOKUP('Données projet'!$B$13,Paramètres!$A$1:$I$89,3,0)*VLOOKUP('Données projet'!$B$13,Paramètres!$A$1:$I$89,5,0)</f>
        <v>277.77359999999993</v>
      </c>
      <c r="CV161" s="13">
        <f t="shared" si="173"/>
        <v>66.496288176842356</v>
      </c>
      <c r="CW161" s="20">
        <f t="shared" si="174"/>
        <v>599.60338857466706</v>
      </c>
      <c r="CX161" s="59">
        <f t="shared" si="122"/>
        <v>887.16391280109906</v>
      </c>
      <c r="CY161" s="59">
        <f ca="1">AVERAGE(OFFSET($CX$3,0,0,'Données projet'!$E$13+1,1))-AVERAGE(OFFSET($H$3,0,0,'Données projet'!$E$13+1,1))</f>
        <v>472.96224519385396</v>
      </c>
      <c r="CZ161" s="59">
        <f t="shared" si="150"/>
        <v>297.32483725004136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42.715505353927256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42.715505353927256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349.00000000000017</v>
      </c>
      <c r="DP161" s="17">
        <f>DO161*VLOOKUP('Données projet'!$B$14,Paramètres!$A$1:$I$89,3,0)*VLOOKUP('Données projet'!$B$14,Paramètres!$A$1:$I$89,5,0)</f>
        <v>272.22000000000014</v>
      </c>
      <c r="DQ161" s="13">
        <f t="shared" si="176"/>
        <v>65.320184547527205</v>
      </c>
      <c r="DR161" s="20">
        <f t="shared" si="177"/>
        <v>587.88248808694345</v>
      </c>
      <c r="DS161" s="59">
        <f t="shared" si="125"/>
        <v>875.44301231337545</v>
      </c>
      <c r="DT161" s="59">
        <f ca="1">AVERAGE(OFFSET($DS$3,0,0,'Données projet'!$E$14+1,1))-AVERAGE(OFFSET($H$3,0,0,'Données projet'!$E$14+1,1))</f>
        <v>381.55743422692029</v>
      </c>
      <c r="DU161" s="59">
        <f t="shared" si="152"/>
        <v>360.34132229290537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15.170468253476955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15.170468253476955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474.99999999999994</v>
      </c>
      <c r="EK161" s="17">
        <f>EJ161*VLOOKUP('Données projet'!$B$15,Paramètres!$A$1:$I$89,3,0)*VLOOKUP('Données projet'!$B$15,Paramètres!$A$1:$I$89,5,0)</f>
        <v>407.55</v>
      </c>
      <c r="EL161" s="13">
        <f t="shared" si="179"/>
        <v>93.305642095357683</v>
      </c>
      <c r="EM161" s="20">
        <f t="shared" si="180"/>
        <v>872.32357664941446</v>
      </c>
      <c r="EN161" s="59">
        <f t="shared" si="128"/>
        <v>1159.8841008758463</v>
      </c>
      <c r="EO161" s="59">
        <f ca="1">AVERAGE(OFFSET($EN$3,0,0,'Données projet'!$E$15+1,1))-AVERAGE(OFFSET($H$3,0,0,'Données projet'!$E$15+1,1))</f>
        <v>569.97793593332699</v>
      </c>
      <c r="EP161" s="59">
        <f t="shared" si="154"/>
        <v>331.25104323342907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57.585812047823829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57.585812047823829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403.99999999999994</v>
      </c>
      <c r="FF161" s="17">
        <f>FE161*VLOOKUP('Données projet'!$B$16,Paramètres!$A$1:$I$89,3,0)*VLOOKUP('Données projet'!$B$16,Paramètres!$A$1:$I$89,5,0)</f>
        <v>327.72479999999996</v>
      </c>
      <c r="FG161" s="13">
        <f t="shared" si="182"/>
        <v>76.958410398004986</v>
      </c>
      <c r="FH161" s="20">
        <f t="shared" si="183"/>
        <v>704.82325810985856</v>
      </c>
      <c r="FI161" s="59">
        <f t="shared" si="131"/>
        <v>992.38378233629055</v>
      </c>
      <c r="FJ161" s="59">
        <f ca="1">AVERAGE(OFFSET($FI$3,0,0,'Données projet'!$E$16+1,1))-AVERAGE(OFFSET($H$3,0,0,'Données projet'!$E$16+1,1))</f>
        <v>458.72067631594132</v>
      </c>
      <c r="FK161" s="59">
        <f t="shared" si="156"/>
        <v>264.165337354597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35.960483747250983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35.960483747250983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6">
        <f t="shared" si="110"/>
        <v>183.33333333333334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306.99999999999994</v>
      </c>
      <c r="O162" s="13">
        <f>N162*VLOOKUP('Données projet'!$B$9,Paramètres!$A$1:$I$89,3,0)*VLOOKUP('Données projet'!$B$9,Paramètres!$A$1:$I$89,5,0)</f>
        <v>311.298</v>
      </c>
      <c r="P162" s="13">
        <f t="shared" si="141"/>
        <v>73.539838278528748</v>
      </c>
      <c r="Q162" s="20">
        <f t="shared" si="162"/>
        <v>670.25923500177089</v>
      </c>
      <c r="R162" s="59">
        <f t="shared" si="109"/>
        <v>957.91990456013991</v>
      </c>
      <c r="S162" s="59">
        <f ca="1">AVERAGE(OFFSET($R$3,0,0,'Données projet'!$E$9+1,1))-AVERAGE(OFFSET($H$3,0,0,'Données projet'!$E$9+1,1))</f>
        <v>520.95202773768222</v>
      </c>
      <c r="T162" s="59">
        <f t="shared" si="142"/>
        <v>325.72635759450861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46.932107286352704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46.932107286352704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245.99999999999994</v>
      </c>
      <c r="AJ162" s="13">
        <f>AI162*VLOOKUP('Données projet'!$B$10,Paramètres!$A$1:$I$89,3,0)*VLOOKUP('Données projet'!$B$10,Paramètres!$A$1:$I$89,5,0)</f>
        <v>234.09359999999998</v>
      </c>
      <c r="AK162" s="13">
        <f t="shared" si="164"/>
        <v>57.166902703920208</v>
      </c>
      <c r="AL162" s="20">
        <f t="shared" si="165"/>
        <v>507.27870887599425</v>
      </c>
      <c r="AM162" s="59">
        <f t="shared" si="113"/>
        <v>794.93937843436322</v>
      </c>
      <c r="AN162" s="59">
        <f ca="1">AVERAGE(OFFSET($AM$3,0,0,'Données projet'!$E$10+1,1))-AVERAGE(OFFSET($H$3,0,0,'Données projet'!$E$10+1,1))</f>
        <v>480.2304577348516</v>
      </c>
      <c r="AO162" s="59">
        <f t="shared" si="144"/>
        <v>488.3750281502389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32.62395939918121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32.62395939918121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266.99999999999983</v>
      </c>
      <c r="BE162" s="13">
        <f>BD162*VLOOKUP('Données projet'!$B$11,Paramètres!$A$1:$I$89,3,0)*VLOOKUP('Données projet'!$B$11,Paramètres!$A$1:$I$89,5,0)</f>
        <v>258.24239999999986</v>
      </c>
      <c r="BF162" s="13">
        <f t="shared" si="167"/>
        <v>62.347580891234152</v>
      </c>
      <c r="BG162" s="20">
        <f t="shared" si="168"/>
        <v>558.3608833855659</v>
      </c>
      <c r="BH162" s="59">
        <f t="shared" si="116"/>
        <v>846.02155294393492</v>
      </c>
      <c r="BI162" s="59">
        <f ca="1">AVERAGE(OFFSET($BH$3,0,0,'Données projet'!$E$11+1,1))-AVERAGE(OFFSET($H$3,0,0,'Données projet'!$E$11+1,1))</f>
        <v>379.62749807313804</v>
      </c>
      <c r="BJ162" s="59">
        <f t="shared" si="146"/>
        <v>365.4172319777357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8.9516642248796163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8.9516642248796163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367.99999999999972</v>
      </c>
      <c r="BZ162" s="13">
        <f>BY162*VLOOKUP('Données projet'!$B$12,Paramètres!$A$1:$I$89,3,0)*VLOOKUP('Données projet'!$B$12,Paramètres!$A$1:$I$89,5,0)</f>
        <v>292.78079999999977</v>
      </c>
      <c r="CA162" s="13">
        <f t="shared" si="170"/>
        <v>69.660903052386217</v>
      </c>
      <c r="CB162" s="20">
        <f t="shared" si="171"/>
        <v>631.25263281623893</v>
      </c>
      <c r="CC162" s="59">
        <f t="shared" si="119"/>
        <v>918.91330237460784</v>
      </c>
      <c r="CD162" s="59">
        <f ca="1">AVERAGE(OFFSET($CC$3,0,0,'Données projet'!$E$12+1,1))-AVERAGE(OFFSET($H$3,0,0,'Données projet'!$E$12+1,1))</f>
        <v>429.30603040255431</v>
      </c>
      <c r="CE162" s="59">
        <f t="shared" si="148"/>
        <v>412.18613903804726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12.89268621150431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12.89268621150431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306.99999999999994</v>
      </c>
      <c r="CU162" s="17">
        <f>CT162*VLOOKUP('Données projet'!$B$13,Paramètres!$A$1:$I$89,3,0)*VLOOKUP('Données projet'!$B$13,Paramètres!$A$1:$I$89,5,0)</f>
        <v>277.77359999999993</v>
      </c>
      <c r="CV162" s="13">
        <f t="shared" si="173"/>
        <v>66.496288176842356</v>
      </c>
      <c r="CW162" s="20">
        <f t="shared" si="174"/>
        <v>599.60338857466706</v>
      </c>
      <c r="CX162" s="59">
        <f t="shared" si="122"/>
        <v>887.26405813303609</v>
      </c>
      <c r="CY162" s="59">
        <f ca="1">AVERAGE(OFFSET($CX$3,0,0,'Données projet'!$E$13+1,1))-AVERAGE(OFFSET($H$3,0,0,'Données projet'!$E$13+1,1))</f>
        <v>472.96224519385396</v>
      </c>
      <c r="CZ162" s="59">
        <f t="shared" si="150"/>
        <v>297.32483725004136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41.877880347822398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41.877880347822398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349.00000000000017</v>
      </c>
      <c r="DP162" s="17">
        <f>DO162*VLOOKUP('Données projet'!$B$14,Paramètres!$A$1:$I$89,3,0)*VLOOKUP('Données projet'!$B$14,Paramètres!$A$1:$I$89,5,0)</f>
        <v>272.22000000000014</v>
      </c>
      <c r="DQ162" s="13">
        <f t="shared" si="176"/>
        <v>65.320184547527205</v>
      </c>
      <c r="DR162" s="20">
        <f t="shared" si="177"/>
        <v>587.88248808694345</v>
      </c>
      <c r="DS162" s="59">
        <f t="shared" si="125"/>
        <v>875.54315764531248</v>
      </c>
      <c r="DT162" s="59">
        <f ca="1">AVERAGE(OFFSET($DS$3,0,0,'Données projet'!$E$14+1,1))-AVERAGE(OFFSET($H$3,0,0,'Données projet'!$E$14+1,1))</f>
        <v>381.55743422692029</v>
      </c>
      <c r="DU162" s="59">
        <f t="shared" si="152"/>
        <v>360.34132229290537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14.87298462409824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14.87298462409824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474.99999999999994</v>
      </c>
      <c r="EK162" s="17">
        <f>EJ162*VLOOKUP('Données projet'!$B$15,Paramètres!$A$1:$I$89,3,0)*VLOOKUP('Données projet'!$B$15,Paramètres!$A$1:$I$89,5,0)</f>
        <v>407.55</v>
      </c>
      <c r="EL162" s="13">
        <f t="shared" si="179"/>
        <v>93.305642095357683</v>
      </c>
      <c r="EM162" s="20">
        <f t="shared" si="180"/>
        <v>872.32357664941446</v>
      </c>
      <c r="EN162" s="59">
        <f t="shared" si="128"/>
        <v>1159.9842462077834</v>
      </c>
      <c r="EO162" s="59">
        <f ca="1">AVERAGE(OFFSET($EN$3,0,0,'Données projet'!$E$15+1,1))-AVERAGE(OFFSET($H$3,0,0,'Données projet'!$E$15+1,1))</f>
        <v>569.97793593332699</v>
      </c>
      <c r="EP162" s="59">
        <f t="shared" si="154"/>
        <v>331.25104323342907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56.45658939744316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56.45658939744316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403.99999999999994</v>
      </c>
      <c r="FF162" s="17">
        <f>FE162*VLOOKUP('Données projet'!$B$16,Paramètres!$A$1:$I$89,3,0)*VLOOKUP('Données projet'!$B$16,Paramètres!$A$1:$I$89,5,0)</f>
        <v>327.72479999999996</v>
      </c>
      <c r="FG162" s="13">
        <f t="shared" si="182"/>
        <v>76.958410398004986</v>
      </c>
      <c r="FH162" s="20">
        <f t="shared" si="183"/>
        <v>704.82325810985856</v>
      </c>
      <c r="FI162" s="59">
        <f t="shared" si="131"/>
        <v>992.48392766822758</v>
      </c>
      <c r="FJ162" s="59">
        <f ca="1">AVERAGE(OFFSET($FI$3,0,0,'Données projet'!$E$16+1,1))-AVERAGE(OFFSET($H$3,0,0,'Données projet'!$E$16+1,1))</f>
        <v>458.72067631594132</v>
      </c>
      <c r="FK162" s="59">
        <f t="shared" si="156"/>
        <v>264.165337354597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35.255320594696698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35.255320594696698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6">
        <f t="shared" si="110"/>
        <v>183.33333333333334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306.99999999999994</v>
      </c>
      <c r="O163" s="13">
        <f>N163*VLOOKUP('Données projet'!$B$9,Paramètres!$A$1:$I$89,3,0)*VLOOKUP('Données projet'!$B$9,Paramètres!$A$1:$I$89,5,0)</f>
        <v>311.298</v>
      </c>
      <c r="P163" s="13">
        <f t="shared" si="141"/>
        <v>73.539838278528748</v>
      </c>
      <c r="Q163" s="20">
        <f t="shared" si="162"/>
        <v>670.25923500177089</v>
      </c>
      <c r="R163" s="59">
        <f t="shared" si="109"/>
        <v>958.0183125944593</v>
      </c>
      <c r="S163" s="59">
        <f ca="1">AVERAGE(OFFSET($R$3,0,0,'Données projet'!$E$9+1,1))-AVERAGE(OFFSET($H$3,0,0,'Données projet'!$E$9+1,1))</f>
        <v>520.95202773768222</v>
      </c>
      <c r="T163" s="59">
        <f t="shared" si="142"/>
        <v>325.72635759450861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46.011797288226212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46.011797288226212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245.99999999999994</v>
      </c>
      <c r="AJ163" s="13">
        <f>AI163*VLOOKUP('Données projet'!$B$10,Paramètres!$A$1:$I$89,3,0)*VLOOKUP('Données projet'!$B$10,Paramètres!$A$1:$I$89,5,0)</f>
        <v>234.09359999999998</v>
      </c>
      <c r="AK163" s="13">
        <f t="shared" si="164"/>
        <v>57.166902703920208</v>
      </c>
      <c r="AL163" s="20">
        <f t="shared" si="165"/>
        <v>507.27870887599425</v>
      </c>
      <c r="AM163" s="59">
        <f t="shared" si="113"/>
        <v>795.03778646868261</v>
      </c>
      <c r="AN163" s="59">
        <f ca="1">AVERAGE(OFFSET($AM$3,0,0,'Données projet'!$E$10+1,1))-AVERAGE(OFFSET($H$3,0,0,'Données projet'!$E$10+1,1))</f>
        <v>480.2304577348516</v>
      </c>
      <c r="AO163" s="59">
        <f t="shared" si="144"/>
        <v>488.3750281502389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31.984223454013673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31.984223454013673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266.99999999999983</v>
      </c>
      <c r="BE163" s="13">
        <f>BD163*VLOOKUP('Données projet'!$B$11,Paramètres!$A$1:$I$89,3,0)*VLOOKUP('Données projet'!$B$11,Paramètres!$A$1:$I$89,5,0)</f>
        <v>258.24239999999986</v>
      </c>
      <c r="BF163" s="13">
        <f t="shared" si="167"/>
        <v>62.347580891234152</v>
      </c>
      <c r="BG163" s="20">
        <f t="shared" si="168"/>
        <v>558.3608833855659</v>
      </c>
      <c r="BH163" s="59">
        <f t="shared" si="116"/>
        <v>846.11996097825431</v>
      </c>
      <c r="BI163" s="59">
        <f ca="1">AVERAGE(OFFSET($BH$3,0,0,'Données projet'!$E$11+1,1))-AVERAGE(OFFSET($H$3,0,0,'Données projet'!$E$11+1,1))</f>
        <v>379.62749807313804</v>
      </c>
      <c r="BJ163" s="59">
        <f t="shared" si="146"/>
        <v>365.4172319777357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8.7761275494057767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8.7761275494057767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367.99999999999972</v>
      </c>
      <c r="BZ163" s="13">
        <f>BY163*VLOOKUP('Données projet'!$B$12,Paramètres!$A$1:$I$89,3,0)*VLOOKUP('Données projet'!$B$12,Paramètres!$A$1:$I$89,5,0)</f>
        <v>292.78079999999977</v>
      </c>
      <c r="CA163" s="13">
        <f t="shared" si="170"/>
        <v>69.660903052386217</v>
      </c>
      <c r="CB163" s="20">
        <f t="shared" si="171"/>
        <v>631.25263281623893</v>
      </c>
      <c r="CC163" s="59">
        <f t="shared" si="119"/>
        <v>919.01171040892723</v>
      </c>
      <c r="CD163" s="59">
        <f ca="1">AVERAGE(OFFSET($CC$3,0,0,'Données projet'!$E$12+1,1))-AVERAGE(OFFSET($H$3,0,0,'Données projet'!$E$12+1,1))</f>
        <v>429.30603040255431</v>
      </c>
      <c r="CE163" s="59">
        <f t="shared" si="148"/>
        <v>412.18613903804726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12.639868498658817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12.639868498658817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306.99999999999994</v>
      </c>
      <c r="CU163" s="17">
        <f>CT163*VLOOKUP('Données projet'!$B$13,Paramètres!$A$1:$I$89,3,0)*VLOOKUP('Données projet'!$B$13,Paramètres!$A$1:$I$89,5,0)</f>
        <v>277.77359999999993</v>
      </c>
      <c r="CV163" s="13">
        <f t="shared" si="173"/>
        <v>66.496288176842356</v>
      </c>
      <c r="CW163" s="20">
        <f t="shared" si="174"/>
        <v>599.60338857466706</v>
      </c>
      <c r="CX163" s="59">
        <f t="shared" si="122"/>
        <v>887.36246616735548</v>
      </c>
      <c r="CY163" s="59">
        <f ca="1">AVERAGE(OFFSET($CX$3,0,0,'Données projet'!$E$13+1,1))-AVERAGE(OFFSET($H$3,0,0,'Données projet'!$E$13+1,1))</f>
        <v>472.96224519385396</v>
      </c>
      <c r="CZ163" s="59">
        <f t="shared" si="150"/>
        <v>297.32483725004136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41.056680657186455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41.056680657186455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349.00000000000017</v>
      </c>
      <c r="DP163" s="17">
        <f>DO163*VLOOKUP('Données projet'!$B$14,Paramètres!$A$1:$I$89,3,0)*VLOOKUP('Données projet'!$B$14,Paramètres!$A$1:$I$89,5,0)</f>
        <v>272.22000000000014</v>
      </c>
      <c r="DQ163" s="13">
        <f t="shared" si="176"/>
        <v>65.320184547527205</v>
      </c>
      <c r="DR163" s="20">
        <f t="shared" si="177"/>
        <v>587.88248808694345</v>
      </c>
      <c r="DS163" s="59">
        <f t="shared" si="125"/>
        <v>875.64156567963187</v>
      </c>
      <c r="DT163" s="59">
        <f ca="1">AVERAGE(OFFSET($DS$3,0,0,'Données projet'!$E$14+1,1))-AVERAGE(OFFSET($H$3,0,0,'Données projet'!$E$14+1,1))</f>
        <v>381.55743422692029</v>
      </c>
      <c r="DU163" s="59">
        <f t="shared" si="152"/>
        <v>360.34132229290537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14.581334467244545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14.581334467244545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474.99999999999994</v>
      </c>
      <c r="EK163" s="17">
        <f>EJ163*VLOOKUP('Données projet'!$B$15,Paramètres!$A$1:$I$89,3,0)*VLOOKUP('Données projet'!$B$15,Paramètres!$A$1:$I$89,5,0)</f>
        <v>407.55</v>
      </c>
      <c r="EL163" s="13">
        <f t="shared" si="179"/>
        <v>93.305642095357683</v>
      </c>
      <c r="EM163" s="20">
        <f t="shared" si="180"/>
        <v>872.32357664941446</v>
      </c>
      <c r="EN163" s="59">
        <f t="shared" si="128"/>
        <v>1160.0826542421028</v>
      </c>
      <c r="EO163" s="59">
        <f ca="1">AVERAGE(OFFSET($EN$3,0,0,'Données projet'!$E$15+1,1))-AVERAGE(OFFSET($H$3,0,0,'Données projet'!$E$15+1,1))</f>
        <v>569.97793593332699</v>
      </c>
      <c r="EP163" s="59">
        <f t="shared" si="154"/>
        <v>331.25104323342907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55.349510114478647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55.349510114478647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403.99999999999994</v>
      </c>
      <c r="FF163" s="17">
        <f>FE163*VLOOKUP('Données projet'!$B$16,Paramètres!$A$1:$I$89,3,0)*VLOOKUP('Données projet'!$B$16,Paramètres!$A$1:$I$89,5,0)</f>
        <v>327.72479999999996</v>
      </c>
      <c r="FG163" s="13">
        <f t="shared" si="182"/>
        <v>76.958410398004986</v>
      </c>
      <c r="FH163" s="20">
        <f t="shared" si="183"/>
        <v>704.82325810985856</v>
      </c>
      <c r="FI163" s="59">
        <f t="shared" si="131"/>
        <v>992.58233570254697</v>
      </c>
      <c r="FJ163" s="59">
        <f ca="1">AVERAGE(OFFSET($FI$3,0,0,'Données projet'!$E$16+1,1))-AVERAGE(OFFSET($H$3,0,0,'Données projet'!$E$16+1,1))</f>
        <v>458.72067631594132</v>
      </c>
      <c r="FK163" s="59">
        <f t="shared" si="156"/>
        <v>264.165337354597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34.563985261456949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34.563985261456949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6">
        <f t="shared" si="110"/>
        <v>183.33333333333334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306.99999999999994</v>
      </c>
      <c r="O164" s="13">
        <f>N164*VLOOKUP('Données projet'!$B$9,Paramètres!$A$1:$I$89,3,0)*VLOOKUP('Données projet'!$B$9,Paramètres!$A$1:$I$89,5,0)</f>
        <v>311.298</v>
      </c>
      <c r="P164" s="13">
        <f t="shared" si="141"/>
        <v>73.539838278528748</v>
      </c>
      <c r="Q164" s="20">
        <f t="shared" si="162"/>
        <v>670.25923500177089</v>
      </c>
      <c r="R164" s="59">
        <f t="shared" si="109"/>
        <v>958.11501346939053</v>
      </c>
      <c r="S164" s="59">
        <f ca="1">AVERAGE(OFFSET($R$3,0,0,'Données projet'!$E$9+1,1))-AVERAGE(OFFSET($H$3,0,0,'Données projet'!$E$9+1,1))</f>
        <v>520.95202773768222</v>
      </c>
      <c r="T164" s="59">
        <f t="shared" si="142"/>
        <v>325.72635759450861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45.109534007829311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45.109534007829311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245.99999999999994</v>
      </c>
      <c r="AJ164" s="13">
        <f>AI164*VLOOKUP('Données projet'!$B$10,Paramètres!$A$1:$I$89,3,0)*VLOOKUP('Données projet'!$B$10,Paramètres!$A$1:$I$89,5,0)</f>
        <v>234.09359999999998</v>
      </c>
      <c r="AK164" s="13">
        <f t="shared" si="164"/>
        <v>57.166902703920208</v>
      </c>
      <c r="AL164" s="20">
        <f t="shared" si="165"/>
        <v>507.27870887599425</v>
      </c>
      <c r="AM164" s="59">
        <f t="shared" si="113"/>
        <v>795.13448734361396</v>
      </c>
      <c r="AN164" s="59">
        <f ca="1">AVERAGE(OFFSET($AM$3,0,0,'Données projet'!$E$10+1,1))-AVERAGE(OFFSET($H$3,0,0,'Données projet'!$E$10+1,1))</f>
        <v>480.2304577348516</v>
      </c>
      <c r="AO164" s="59">
        <f t="shared" si="144"/>
        <v>488.3750281502389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31.357032340530473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31.357032340530473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266.99999999999983</v>
      </c>
      <c r="BE164" s="13">
        <f>BD164*VLOOKUP('Données projet'!$B$11,Paramètres!$A$1:$I$89,3,0)*VLOOKUP('Données projet'!$B$11,Paramètres!$A$1:$I$89,5,0)</f>
        <v>258.24239999999986</v>
      </c>
      <c r="BF164" s="13">
        <f t="shared" si="167"/>
        <v>62.347580891234152</v>
      </c>
      <c r="BG164" s="20">
        <f t="shared" si="168"/>
        <v>558.3608833855659</v>
      </c>
      <c r="BH164" s="59">
        <f t="shared" si="116"/>
        <v>846.21666185318554</v>
      </c>
      <c r="BI164" s="59">
        <f ca="1">AVERAGE(OFFSET($BH$3,0,0,'Données projet'!$E$11+1,1))-AVERAGE(OFFSET($H$3,0,0,'Données projet'!$E$11+1,1))</f>
        <v>379.62749807313804</v>
      </c>
      <c r="BJ164" s="59">
        <f t="shared" si="146"/>
        <v>365.4172319777357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8.6040330410711778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8.6040330410711778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367.99999999999972</v>
      </c>
      <c r="BZ164" s="13">
        <f>BY164*VLOOKUP('Données projet'!$B$12,Paramètres!$A$1:$I$89,3,0)*VLOOKUP('Données projet'!$B$12,Paramètres!$A$1:$I$89,5,0)</f>
        <v>292.78079999999977</v>
      </c>
      <c r="CA164" s="13">
        <f t="shared" si="170"/>
        <v>69.660903052386217</v>
      </c>
      <c r="CB164" s="20">
        <f t="shared" si="171"/>
        <v>631.25263281623893</v>
      </c>
      <c r="CC164" s="59">
        <f t="shared" si="119"/>
        <v>919.10841128385869</v>
      </c>
      <c r="CD164" s="59">
        <f ca="1">AVERAGE(OFFSET($CC$3,0,0,'Données projet'!$E$12+1,1))-AVERAGE(OFFSET($H$3,0,0,'Données projet'!$E$12+1,1))</f>
        <v>429.30603040255431</v>
      </c>
      <c r="CE164" s="59">
        <f t="shared" si="148"/>
        <v>412.18613903804726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12.392008386958647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12.392008386958647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306.99999999999994</v>
      </c>
      <c r="CU164" s="17">
        <f>CT164*VLOOKUP('Données projet'!$B$13,Paramètres!$A$1:$I$89,3,0)*VLOOKUP('Données projet'!$B$13,Paramètres!$A$1:$I$89,5,0)</f>
        <v>277.77359999999993</v>
      </c>
      <c r="CV164" s="13">
        <f t="shared" si="173"/>
        <v>66.496288176842356</v>
      </c>
      <c r="CW164" s="20">
        <f t="shared" si="174"/>
        <v>599.60338857466706</v>
      </c>
      <c r="CX164" s="59">
        <f t="shared" si="122"/>
        <v>887.45916704228671</v>
      </c>
      <c r="CY164" s="59">
        <f ca="1">AVERAGE(OFFSET($CX$3,0,0,'Données projet'!$E$13+1,1))-AVERAGE(OFFSET($H$3,0,0,'Données projet'!$E$13+1,1))</f>
        <v>472.96224519385396</v>
      </c>
      <c r="CZ164" s="59">
        <f t="shared" si="150"/>
        <v>297.32483725004136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40.25158419160153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40.25158419160153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349.00000000000017</v>
      </c>
      <c r="DP164" s="17">
        <f>DO164*VLOOKUP('Données projet'!$B$14,Paramètres!$A$1:$I$89,3,0)*VLOOKUP('Données projet'!$B$14,Paramètres!$A$1:$I$89,5,0)</f>
        <v>272.22000000000014</v>
      </c>
      <c r="DQ164" s="13">
        <f t="shared" si="176"/>
        <v>65.320184547527205</v>
      </c>
      <c r="DR164" s="20">
        <f t="shared" si="177"/>
        <v>587.88248808694345</v>
      </c>
      <c r="DS164" s="59">
        <f t="shared" si="125"/>
        <v>875.7382665545631</v>
      </c>
      <c r="DT164" s="59">
        <f ca="1">AVERAGE(OFFSET($DS$3,0,0,'Données projet'!$E$14+1,1))-AVERAGE(OFFSET($H$3,0,0,'Données projet'!$E$14+1,1))</f>
        <v>381.55743422692029</v>
      </c>
      <c r="DU164" s="59">
        <f t="shared" si="152"/>
        <v>360.34132229290537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14.295403392077722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14.295403392077722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474.99999999999994</v>
      </c>
      <c r="EK164" s="17">
        <f>EJ164*VLOOKUP('Données projet'!$B$15,Paramètres!$A$1:$I$89,3,0)*VLOOKUP('Données projet'!$B$15,Paramètres!$A$1:$I$89,5,0)</f>
        <v>407.55</v>
      </c>
      <c r="EL164" s="13">
        <f t="shared" si="179"/>
        <v>93.305642095357683</v>
      </c>
      <c r="EM164" s="20">
        <f t="shared" si="180"/>
        <v>872.32357664941446</v>
      </c>
      <c r="EN164" s="59">
        <f t="shared" si="128"/>
        <v>1160.1793551170342</v>
      </c>
      <c r="EO164" s="59">
        <f ca="1">AVERAGE(OFFSET($EN$3,0,0,'Données projet'!$E$15+1,1))-AVERAGE(OFFSET($H$3,0,0,'Données projet'!$E$15+1,1))</f>
        <v>569.97793593332699</v>
      </c>
      <c r="EP164" s="59">
        <f t="shared" si="154"/>
        <v>331.25104323342907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54.264139981001378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54.264139981001378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403.99999999999994</v>
      </c>
      <c r="FF164" s="17">
        <f>FE164*VLOOKUP('Données projet'!$B$16,Paramètres!$A$1:$I$89,3,0)*VLOOKUP('Données projet'!$B$16,Paramètres!$A$1:$I$89,5,0)</f>
        <v>327.72479999999996</v>
      </c>
      <c r="FG164" s="13">
        <f t="shared" si="182"/>
        <v>76.958410398004986</v>
      </c>
      <c r="FH164" s="20">
        <f t="shared" si="183"/>
        <v>704.82325810985856</v>
      </c>
      <c r="FI164" s="59">
        <f t="shared" si="131"/>
        <v>992.6790365774782</v>
      </c>
      <c r="FJ164" s="59">
        <f ca="1">AVERAGE(OFFSET($FI$3,0,0,'Données projet'!$E$16+1,1))-AVERAGE(OFFSET($H$3,0,0,'Données projet'!$E$16+1,1))</f>
        <v>458.72067631594132</v>
      </c>
      <c r="FK164" s="59">
        <f t="shared" si="156"/>
        <v>264.165337354597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33.886206592429119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33.886206592429119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6">
        <f t="shared" si="110"/>
        <v>183.33333333333334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306.99999999999994</v>
      </c>
      <c r="O165" s="13">
        <f>N165*VLOOKUP('Données projet'!$B$9,Paramètres!$A$1:$I$89,3,0)*VLOOKUP('Données projet'!$B$9,Paramètres!$A$1:$I$89,5,0)</f>
        <v>311.298</v>
      </c>
      <c r="P165" s="13">
        <f t="shared" si="141"/>
        <v>73.539838278528748</v>
      </c>
      <c r="Q165" s="20">
        <f t="shared" si="162"/>
        <v>670.25923500177089</v>
      </c>
      <c r="R165" s="59">
        <f t="shared" si="109"/>
        <v>958.21003680033255</v>
      </c>
      <c r="S165" s="59">
        <f ca="1">AVERAGE(OFFSET($R$3,0,0,'Données projet'!$E$9+1,1))-AVERAGE(OFFSET($H$3,0,0,'Données projet'!$E$9+1,1))</f>
        <v>520.95202773768222</v>
      </c>
      <c r="T165" s="59">
        <f t="shared" si="142"/>
        <v>325.72635759450861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44.22496356003473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44.22496356003473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245.99999999999994</v>
      </c>
      <c r="AJ165" s="13">
        <f>AI165*VLOOKUP('Données projet'!$B$10,Paramètres!$A$1:$I$89,3,0)*VLOOKUP('Données projet'!$B$10,Paramètres!$A$1:$I$89,5,0)</f>
        <v>234.09359999999998</v>
      </c>
      <c r="AK165" s="13">
        <f t="shared" si="164"/>
        <v>57.166902703920208</v>
      </c>
      <c r="AL165" s="20">
        <f t="shared" si="165"/>
        <v>507.27870887599425</v>
      </c>
      <c r="AM165" s="59">
        <f t="shared" si="113"/>
        <v>795.22951067455597</v>
      </c>
      <c r="AN165" s="59">
        <f ca="1">AVERAGE(OFFSET($AM$3,0,0,'Données projet'!$E$10+1,1))-AVERAGE(OFFSET($H$3,0,0,'Données projet'!$E$10+1,1))</f>
        <v>480.2304577348516</v>
      </c>
      <c r="AO165" s="59">
        <f t="shared" si="144"/>
        <v>488.3750281502389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30.742140062233872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30.742140062233872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266.99999999999983</v>
      </c>
      <c r="BE165" s="13">
        <f>BD165*VLOOKUP('Données projet'!$B$11,Paramètres!$A$1:$I$89,3,0)*VLOOKUP('Données projet'!$B$11,Paramètres!$A$1:$I$89,5,0)</f>
        <v>258.24239999999986</v>
      </c>
      <c r="BF165" s="13">
        <f t="shared" si="167"/>
        <v>62.347580891234152</v>
      </c>
      <c r="BG165" s="20">
        <f t="shared" si="168"/>
        <v>558.3608833855659</v>
      </c>
      <c r="BH165" s="59">
        <f t="shared" si="116"/>
        <v>846.31168518412755</v>
      </c>
      <c r="BI165" s="59">
        <f ca="1">AVERAGE(OFFSET($BH$3,0,0,'Données projet'!$E$11+1,1))-AVERAGE(OFFSET($H$3,0,0,'Données projet'!$E$11+1,1))</f>
        <v>379.62749807313804</v>
      </c>
      <c r="BJ165" s="59">
        <f t="shared" si="146"/>
        <v>365.4172319777357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8.4353132010777365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8.4353132010777365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367.99999999999972</v>
      </c>
      <c r="BZ165" s="13">
        <f>BY165*VLOOKUP('Données projet'!$B$12,Paramètres!$A$1:$I$89,3,0)*VLOOKUP('Données projet'!$B$12,Paramètres!$A$1:$I$89,5,0)</f>
        <v>292.78079999999977</v>
      </c>
      <c r="CA165" s="13">
        <f t="shared" si="170"/>
        <v>69.660903052386217</v>
      </c>
      <c r="CB165" s="20">
        <f t="shared" si="171"/>
        <v>631.25263281623893</v>
      </c>
      <c r="CC165" s="59">
        <f t="shared" si="119"/>
        <v>919.2034346148007</v>
      </c>
      <c r="CD165" s="59">
        <f ca="1">AVERAGE(OFFSET($CC$3,0,0,'Données projet'!$E$12+1,1))-AVERAGE(OFFSET($H$3,0,0,'Données projet'!$E$12+1,1))</f>
        <v>429.30603040255431</v>
      </c>
      <c r="CE165" s="59">
        <f t="shared" si="148"/>
        <v>412.18613903804726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12.149008660869177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12.149008660869177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306.99999999999994</v>
      </c>
      <c r="CU165" s="17">
        <f>CT165*VLOOKUP('Données projet'!$B$13,Paramètres!$A$1:$I$89,3,0)*VLOOKUP('Données projet'!$B$13,Paramètres!$A$1:$I$89,5,0)</f>
        <v>277.77359999999993</v>
      </c>
      <c r="CV165" s="13">
        <f t="shared" si="173"/>
        <v>66.496288176842356</v>
      </c>
      <c r="CW165" s="20">
        <f t="shared" si="174"/>
        <v>599.60338857466706</v>
      </c>
      <c r="CX165" s="59">
        <f t="shared" si="122"/>
        <v>887.55419037322872</v>
      </c>
      <c r="CY165" s="59">
        <f ca="1">AVERAGE(OFFSET($CX$3,0,0,'Données projet'!$E$13+1,1))-AVERAGE(OFFSET($H$3,0,0,'Données projet'!$E$13+1,1))</f>
        <v>472.96224519385396</v>
      </c>
      <c r="CZ165" s="59">
        <f t="shared" si="150"/>
        <v>297.32483725004136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39.462275176646365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39.462275176646365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349.00000000000017</v>
      </c>
      <c r="DP165" s="17">
        <f>DO165*VLOOKUP('Données projet'!$B$14,Paramètres!$A$1:$I$89,3,0)*VLOOKUP('Données projet'!$B$14,Paramètres!$A$1:$I$89,5,0)</f>
        <v>272.22000000000014</v>
      </c>
      <c r="DQ165" s="13">
        <f t="shared" si="176"/>
        <v>65.320184547527205</v>
      </c>
      <c r="DR165" s="20">
        <f t="shared" si="177"/>
        <v>587.88248808694345</v>
      </c>
      <c r="DS165" s="59">
        <f t="shared" si="125"/>
        <v>875.83328988550511</v>
      </c>
      <c r="DT165" s="59">
        <f ca="1">AVERAGE(OFFSET($DS$3,0,0,'Données projet'!$E$14+1,1))-AVERAGE(OFFSET($H$3,0,0,'Données projet'!$E$14+1,1))</f>
        <v>381.55743422692029</v>
      </c>
      <c r="DU165" s="59">
        <f t="shared" si="152"/>
        <v>360.34132229290537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14.015079250894184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14.015079250894184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474.99999999999994</v>
      </c>
      <c r="EK165" s="17">
        <f>EJ165*VLOOKUP('Données projet'!$B$15,Paramètres!$A$1:$I$89,3,0)*VLOOKUP('Données projet'!$B$15,Paramètres!$A$1:$I$89,5,0)</f>
        <v>407.55</v>
      </c>
      <c r="EL165" s="13">
        <f t="shared" si="179"/>
        <v>93.305642095357683</v>
      </c>
      <c r="EM165" s="20">
        <f t="shared" si="180"/>
        <v>872.32357664941446</v>
      </c>
      <c r="EN165" s="59">
        <f t="shared" si="128"/>
        <v>1160.2743784479762</v>
      </c>
      <c r="EO165" s="59">
        <f ca="1">AVERAGE(OFFSET($EN$3,0,0,'Données projet'!$E$15+1,1))-AVERAGE(OFFSET($H$3,0,0,'Données projet'!$E$15+1,1))</f>
        <v>569.97793593332699</v>
      </c>
      <c r="EP165" s="59">
        <f t="shared" si="154"/>
        <v>331.25104323342907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53.200053293831189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53.200053293831189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403.99999999999994</v>
      </c>
      <c r="FF165" s="17">
        <f>FE165*VLOOKUP('Données projet'!$B$16,Paramètres!$A$1:$I$89,3,0)*VLOOKUP('Données projet'!$B$16,Paramètres!$A$1:$I$89,5,0)</f>
        <v>327.72479999999996</v>
      </c>
      <c r="FG165" s="13">
        <f t="shared" si="182"/>
        <v>76.958410398004986</v>
      </c>
      <c r="FH165" s="20">
        <f t="shared" si="183"/>
        <v>704.82325810985856</v>
      </c>
      <c r="FI165" s="59">
        <f t="shared" si="131"/>
        <v>992.77405990842021</v>
      </c>
      <c r="FJ165" s="59">
        <f ca="1">AVERAGE(OFFSET($FI$3,0,0,'Données projet'!$E$16+1,1))-AVERAGE(OFFSET($H$3,0,0,'Données projet'!$E$16+1,1))</f>
        <v>458.72067631594132</v>
      </c>
      <c r="FK165" s="59">
        <f t="shared" si="156"/>
        <v>264.165337354597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33.221718749696755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33.221718749696755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6">
        <f t="shared" si="110"/>
        <v>183.33333333333334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306.99999999999994</v>
      </c>
      <c r="O166" s="13">
        <f>N166*VLOOKUP('Données projet'!$B$9,Paramètres!$A$1:$I$89,3,0)*VLOOKUP('Données projet'!$B$9,Paramètres!$A$1:$I$89,5,0)</f>
        <v>311.298</v>
      </c>
      <c r="P166" s="13">
        <f t="shared" si="141"/>
        <v>73.539838278528748</v>
      </c>
      <c r="Q166" s="20">
        <f t="shared" si="162"/>
        <v>670.25923500177089</v>
      </c>
      <c r="R166" s="59">
        <f t="shared" si="109"/>
        <v>958.30341168892312</v>
      </c>
      <c r="S166" s="59">
        <f ca="1">AVERAGE(OFFSET($R$3,0,0,'Données projet'!$E$9+1,1))-AVERAGE(OFFSET($H$3,0,0,'Données projet'!$E$9+1,1))</f>
        <v>520.95202773768222</v>
      </c>
      <c r="T166" s="59">
        <f t="shared" si="142"/>
        <v>325.72635759450861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43.357738999186701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43.357738999186701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245.99999999999994</v>
      </c>
      <c r="AJ166" s="13">
        <f>AI166*VLOOKUP('Données projet'!$B$10,Paramètres!$A$1:$I$89,3,0)*VLOOKUP('Données projet'!$B$10,Paramètres!$A$1:$I$89,5,0)</f>
        <v>234.09359999999998</v>
      </c>
      <c r="AK166" s="13">
        <f t="shared" si="164"/>
        <v>57.166902703920208</v>
      </c>
      <c r="AL166" s="20">
        <f t="shared" si="165"/>
        <v>507.27870887599425</v>
      </c>
      <c r="AM166" s="59">
        <f t="shared" si="113"/>
        <v>795.32288556314643</v>
      </c>
      <c r="AN166" s="59">
        <f ca="1">AVERAGE(OFFSET($AM$3,0,0,'Données projet'!$E$10+1,1))-AVERAGE(OFFSET($H$3,0,0,'Données projet'!$E$10+1,1))</f>
        <v>480.2304577348516</v>
      </c>
      <c r="AO166" s="59">
        <f t="shared" si="144"/>
        <v>488.3750281502389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30.139305446467411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30.139305446467411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266.99999999999983</v>
      </c>
      <c r="BE166" s="13">
        <f>BD166*VLOOKUP('Données projet'!$B$11,Paramètres!$A$1:$I$89,3,0)*VLOOKUP('Données projet'!$B$11,Paramètres!$A$1:$I$89,5,0)</f>
        <v>258.24239999999986</v>
      </c>
      <c r="BF166" s="13">
        <f t="shared" si="167"/>
        <v>62.347580891234152</v>
      </c>
      <c r="BG166" s="20">
        <f t="shared" si="168"/>
        <v>558.3608833855659</v>
      </c>
      <c r="BH166" s="59">
        <f t="shared" si="116"/>
        <v>846.40506007271813</v>
      </c>
      <c r="BI166" s="59">
        <f ca="1">AVERAGE(OFFSET($BH$3,0,0,'Données projet'!$E$11+1,1))-AVERAGE(OFFSET($H$3,0,0,'Données projet'!$E$11+1,1))</f>
        <v>379.62749807313804</v>
      </c>
      <c r="BJ166" s="59">
        <f t="shared" si="146"/>
        <v>365.4172319777357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8.2699018542376255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8.2699018542376255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367.99999999999972</v>
      </c>
      <c r="BZ166" s="13">
        <f>BY166*VLOOKUP('Données projet'!$B$12,Paramètres!$A$1:$I$89,3,0)*VLOOKUP('Données projet'!$B$12,Paramètres!$A$1:$I$89,5,0)</f>
        <v>292.78079999999977</v>
      </c>
      <c r="CA166" s="13">
        <f t="shared" si="170"/>
        <v>69.660903052386217</v>
      </c>
      <c r="CB166" s="20">
        <f t="shared" si="171"/>
        <v>631.25263281623893</v>
      </c>
      <c r="CC166" s="59">
        <f t="shared" si="119"/>
        <v>919.29680950339116</v>
      </c>
      <c r="CD166" s="59">
        <f ca="1">AVERAGE(OFFSET($CC$3,0,0,'Données projet'!$E$12+1,1))-AVERAGE(OFFSET($H$3,0,0,'Données projet'!$E$12+1,1))</f>
        <v>429.30603040255431</v>
      </c>
      <c r="CE166" s="59">
        <f t="shared" si="148"/>
        <v>412.18613903804726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11.910774011193123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11.910774011193123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306.99999999999994</v>
      </c>
      <c r="CU166" s="17">
        <f>CT166*VLOOKUP('Données projet'!$B$13,Paramètres!$A$1:$I$89,3,0)*VLOOKUP('Données projet'!$B$13,Paramètres!$A$1:$I$89,5,0)</f>
        <v>277.77359999999993</v>
      </c>
      <c r="CV166" s="13">
        <f t="shared" si="173"/>
        <v>66.496288176842356</v>
      </c>
      <c r="CW166" s="20">
        <f t="shared" si="174"/>
        <v>599.60338857466706</v>
      </c>
      <c r="CX166" s="59">
        <f t="shared" si="122"/>
        <v>887.6475652618193</v>
      </c>
      <c r="CY166" s="59">
        <f ca="1">AVERAGE(OFFSET($CX$3,0,0,'Données projet'!$E$13+1,1))-AVERAGE(OFFSET($H$3,0,0,'Données projet'!$E$13+1,1))</f>
        <v>472.96224519385396</v>
      </c>
      <c r="CZ166" s="59">
        <f t="shared" si="150"/>
        <v>297.32483725004136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38.688444030043513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38.688444030043513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349.00000000000017</v>
      </c>
      <c r="DP166" s="17">
        <f>DO166*VLOOKUP('Données projet'!$B$14,Paramètres!$A$1:$I$89,3,0)*VLOOKUP('Données projet'!$B$14,Paramètres!$A$1:$I$89,5,0)</f>
        <v>272.22000000000014</v>
      </c>
      <c r="DQ166" s="13">
        <f t="shared" si="176"/>
        <v>65.320184547527205</v>
      </c>
      <c r="DR166" s="20">
        <f t="shared" si="177"/>
        <v>587.88248808694345</v>
      </c>
      <c r="DS166" s="59">
        <f t="shared" si="125"/>
        <v>875.92666477409568</v>
      </c>
      <c r="DT166" s="59">
        <f ca="1">AVERAGE(OFFSET($DS$3,0,0,'Données projet'!$E$14+1,1))-AVERAGE(OFFSET($H$3,0,0,'Données projet'!$E$14+1,1))</f>
        <v>381.55743422692029</v>
      </c>
      <c r="DU166" s="59">
        <f t="shared" si="152"/>
        <v>360.34132229290537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13.740252095138413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13.740252095138413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474.99999999999994</v>
      </c>
      <c r="EK166" s="17">
        <f>EJ166*VLOOKUP('Données projet'!$B$15,Paramètres!$A$1:$I$89,3,0)*VLOOKUP('Données projet'!$B$15,Paramètres!$A$1:$I$89,5,0)</f>
        <v>407.55</v>
      </c>
      <c r="EL166" s="13">
        <f t="shared" si="179"/>
        <v>93.305642095357683</v>
      </c>
      <c r="EM166" s="20">
        <f t="shared" si="180"/>
        <v>872.32357664941446</v>
      </c>
      <c r="EN166" s="59">
        <f t="shared" si="128"/>
        <v>1160.3677533365667</v>
      </c>
      <c r="EO166" s="59">
        <f ca="1">AVERAGE(OFFSET($EN$3,0,0,'Données projet'!$E$15+1,1))-AVERAGE(OFFSET($H$3,0,0,'Données projet'!$E$15+1,1))</f>
        <v>569.97793593332699</v>
      </c>
      <c r="EP166" s="59">
        <f t="shared" si="154"/>
        <v>331.25104323342907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52.156832697567616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52.156832697567616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403.99999999999994</v>
      </c>
      <c r="FF166" s="17">
        <f>FE166*VLOOKUP('Données projet'!$B$16,Paramètres!$A$1:$I$89,3,0)*VLOOKUP('Données projet'!$B$16,Paramètres!$A$1:$I$89,5,0)</f>
        <v>327.72479999999996</v>
      </c>
      <c r="FG166" s="13">
        <f t="shared" si="182"/>
        <v>76.958410398004986</v>
      </c>
      <c r="FH166" s="20">
        <f t="shared" si="183"/>
        <v>704.82325810985856</v>
      </c>
      <c r="FI166" s="59">
        <f t="shared" si="131"/>
        <v>992.86743479701079</v>
      </c>
      <c r="FJ166" s="59">
        <f ca="1">AVERAGE(OFFSET($FI$3,0,0,'Données projet'!$E$16+1,1))-AVERAGE(OFFSET($H$3,0,0,'Données projet'!$E$16+1,1))</f>
        <v>458.72067631594132</v>
      </c>
      <c r="FK166" s="59">
        <f t="shared" si="156"/>
        <v>264.165337354597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32.570261108262812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32.570261108262812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6">
        <f t="shared" si="110"/>
        <v>183.33333333333334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306.99999999999994</v>
      </c>
      <c r="O167" s="13">
        <f>N167*VLOOKUP('Données projet'!$B$9,Paramètres!$A$1:$I$89,3,0)*VLOOKUP('Données projet'!$B$9,Paramètres!$A$1:$I$89,5,0)</f>
        <v>311.298</v>
      </c>
      <c r="P167" s="13">
        <f t="shared" si="141"/>
        <v>73.539838278528748</v>
      </c>
      <c r="Q167" s="20">
        <f t="shared" si="162"/>
        <v>670.25923500177089</v>
      </c>
      <c r="R167" s="59">
        <f t="shared" si="109"/>
        <v>958.39516673195158</v>
      </c>
      <c r="S167" s="59">
        <f ca="1">AVERAGE(OFFSET($R$3,0,0,'Données projet'!$E$9+1,1))-AVERAGE(OFFSET($H$3,0,0,'Données projet'!$E$9+1,1))</f>
        <v>520.95202773768222</v>
      </c>
      <c r="T167" s="59">
        <f t="shared" si="142"/>
        <v>325.72635759450861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42.507520183022152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42.507520183022152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245.99999999999994</v>
      </c>
      <c r="AJ167" s="13">
        <f>AI167*VLOOKUP('Données projet'!$B$10,Paramètres!$A$1:$I$89,3,0)*VLOOKUP('Données projet'!$B$10,Paramètres!$A$1:$I$89,5,0)</f>
        <v>234.09359999999998</v>
      </c>
      <c r="AK167" s="13">
        <f t="shared" si="164"/>
        <v>57.166902703920208</v>
      </c>
      <c r="AL167" s="20">
        <f t="shared" si="165"/>
        <v>507.27870887599425</v>
      </c>
      <c r="AM167" s="59">
        <f t="shared" si="113"/>
        <v>795.414640606175</v>
      </c>
      <c r="AN167" s="59">
        <f ca="1">AVERAGE(OFFSET($AM$3,0,0,'Données projet'!$E$10+1,1))-AVERAGE(OFFSET($H$3,0,0,'Données projet'!$E$10+1,1))</f>
        <v>480.2304577348516</v>
      </c>
      <c r="AO167" s="59">
        <f t="shared" si="144"/>
        <v>488.3750281502389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29.548292049823321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29.548292049823321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266.99999999999983</v>
      </c>
      <c r="BE167" s="13">
        <f>BD167*VLOOKUP('Données projet'!$B$11,Paramètres!$A$1:$I$89,3,0)*VLOOKUP('Données projet'!$B$11,Paramètres!$A$1:$I$89,5,0)</f>
        <v>258.24239999999986</v>
      </c>
      <c r="BF167" s="13">
        <f t="shared" si="167"/>
        <v>62.347580891234152</v>
      </c>
      <c r="BG167" s="20">
        <f t="shared" si="168"/>
        <v>558.3608833855659</v>
      </c>
      <c r="BH167" s="59">
        <f t="shared" si="116"/>
        <v>846.49681511574659</v>
      </c>
      <c r="BI167" s="59">
        <f ca="1">AVERAGE(OFFSET($BH$3,0,0,'Données projet'!$E$11+1,1))-AVERAGE(OFFSET($H$3,0,0,'Données projet'!$E$11+1,1))</f>
        <v>379.62749807313804</v>
      </c>
      <c r="BJ167" s="59">
        <f t="shared" si="146"/>
        <v>365.4172319777357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8.1077341230180888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8.1077341230180888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367.99999999999972</v>
      </c>
      <c r="BZ167" s="13">
        <f>BY167*VLOOKUP('Données projet'!$B$12,Paramètres!$A$1:$I$89,3,0)*VLOOKUP('Données projet'!$B$12,Paramètres!$A$1:$I$89,5,0)</f>
        <v>292.78079999999977</v>
      </c>
      <c r="CA167" s="13">
        <f t="shared" si="170"/>
        <v>69.660903052386217</v>
      </c>
      <c r="CB167" s="20">
        <f t="shared" si="171"/>
        <v>631.25263281623893</v>
      </c>
      <c r="CC167" s="59">
        <f t="shared" si="119"/>
        <v>919.38856454641962</v>
      </c>
      <c r="CD167" s="59">
        <f ca="1">AVERAGE(OFFSET($CC$3,0,0,'Données projet'!$E$12+1,1))-AVERAGE(OFFSET($H$3,0,0,'Données projet'!$E$12+1,1))</f>
        <v>429.30603040255431</v>
      </c>
      <c r="CE167" s="59">
        <f t="shared" si="148"/>
        <v>412.18613903804726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11.677210997688428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11.677210997688428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306.99999999999994</v>
      </c>
      <c r="CU167" s="17">
        <f>CT167*VLOOKUP('Données projet'!$B$13,Paramètres!$A$1:$I$89,3,0)*VLOOKUP('Données projet'!$B$13,Paramètres!$A$1:$I$89,5,0)</f>
        <v>277.77359999999993</v>
      </c>
      <c r="CV167" s="13">
        <f t="shared" si="173"/>
        <v>66.496288176842356</v>
      </c>
      <c r="CW167" s="20">
        <f t="shared" si="174"/>
        <v>599.60338857466706</v>
      </c>
      <c r="CX167" s="59">
        <f t="shared" si="122"/>
        <v>887.73932030484775</v>
      </c>
      <c r="CY167" s="59">
        <f ca="1">AVERAGE(OFFSET($CX$3,0,0,'Données projet'!$E$13+1,1))-AVERAGE(OFFSET($H$3,0,0,'Données projet'!$E$13+1,1))</f>
        <v>472.96224519385396</v>
      </c>
      <c r="CZ167" s="59">
        <f t="shared" si="150"/>
        <v>297.32483725004136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37.929787240235143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37.929787240235143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349.00000000000017</v>
      </c>
      <c r="DP167" s="17">
        <f>DO167*VLOOKUP('Données projet'!$B$14,Paramètres!$A$1:$I$89,3,0)*VLOOKUP('Données projet'!$B$14,Paramètres!$A$1:$I$89,5,0)</f>
        <v>272.22000000000014</v>
      </c>
      <c r="DQ167" s="13">
        <f t="shared" si="176"/>
        <v>65.320184547527205</v>
      </c>
      <c r="DR167" s="20">
        <f t="shared" si="177"/>
        <v>587.88248808694345</v>
      </c>
      <c r="DS167" s="59">
        <f t="shared" si="125"/>
        <v>876.01841981712414</v>
      </c>
      <c r="DT167" s="59">
        <f ca="1">AVERAGE(OFFSET($DS$3,0,0,'Données projet'!$E$14+1,1))-AVERAGE(OFFSET($H$3,0,0,'Données projet'!$E$14+1,1))</f>
        <v>381.55743422692029</v>
      </c>
      <c r="DU167" s="59">
        <f t="shared" si="152"/>
        <v>360.34132229290537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13.470814132278999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13.470814132278999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474.99999999999994</v>
      </c>
      <c r="EK167" s="17">
        <f>EJ167*VLOOKUP('Données projet'!$B$15,Paramètres!$A$1:$I$89,3,0)*VLOOKUP('Données projet'!$B$15,Paramètres!$A$1:$I$89,5,0)</f>
        <v>407.55</v>
      </c>
      <c r="EL167" s="13">
        <f t="shared" si="179"/>
        <v>93.305642095357683</v>
      </c>
      <c r="EM167" s="20">
        <f t="shared" si="180"/>
        <v>872.32357664941446</v>
      </c>
      <c r="EN167" s="59">
        <f t="shared" si="128"/>
        <v>1160.4595083795953</v>
      </c>
      <c r="EO167" s="59">
        <f ca="1">AVERAGE(OFFSET($EN$3,0,0,'Données projet'!$E$15+1,1))-AVERAGE(OFFSET($H$3,0,0,'Données projet'!$E$15+1,1))</f>
        <v>569.97793593332699</v>
      </c>
      <c r="EP167" s="59">
        <f t="shared" si="154"/>
        <v>331.25104323342907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51.134069020895033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51.134069020895033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403.99999999999994</v>
      </c>
      <c r="FF167" s="17">
        <f>FE167*VLOOKUP('Données projet'!$B$16,Paramètres!$A$1:$I$89,3,0)*VLOOKUP('Données projet'!$B$16,Paramètres!$A$1:$I$89,5,0)</f>
        <v>327.72479999999996</v>
      </c>
      <c r="FG167" s="13">
        <f t="shared" si="182"/>
        <v>76.958410398004986</v>
      </c>
      <c r="FH167" s="20">
        <f t="shared" si="183"/>
        <v>704.82325810985856</v>
      </c>
      <c r="FI167" s="59">
        <f t="shared" si="131"/>
        <v>992.95918984003924</v>
      </c>
      <c r="FJ167" s="59">
        <f ca="1">AVERAGE(OFFSET($FI$3,0,0,'Données projet'!$E$16+1,1))-AVERAGE(OFFSET($H$3,0,0,'Données projet'!$E$16+1,1))</f>
        <v>458.72067631594132</v>
      </c>
      <c r="FK167" s="59">
        <f t="shared" si="156"/>
        <v>264.165337354597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31.931578153827459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31.931578153827459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6">
        <f t="shared" si="110"/>
        <v>183.33333333333334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306.99999999999994</v>
      </c>
      <c r="O168" s="13">
        <f>N168*VLOOKUP('Données projet'!$B$9,Paramètres!$A$1:$I$89,3,0)*VLOOKUP('Données projet'!$B$9,Paramètres!$A$1:$I$89,5,0)</f>
        <v>311.298</v>
      </c>
      <c r="P168" s="13">
        <f t="shared" si="141"/>
        <v>73.539838278528748</v>
      </c>
      <c r="Q168" s="20">
        <f t="shared" si="162"/>
        <v>670.25923500177089</v>
      </c>
      <c r="R168" s="59">
        <f t="shared" si="109"/>
        <v>958.48533003011698</v>
      </c>
      <c r="S168" s="59">
        <f ca="1">AVERAGE(OFFSET($R$3,0,0,'Données projet'!$E$9+1,1))-AVERAGE(OFFSET($H$3,0,0,'Données projet'!$E$9+1,1))</f>
        <v>520.95202773768222</v>
      </c>
      <c r="T168" s="59">
        <f t="shared" si="142"/>
        <v>325.72635759450861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41.673973639260318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41.673973639260318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245.99999999999994</v>
      </c>
      <c r="AJ168" s="13">
        <f>AI168*VLOOKUP('Données projet'!$B$10,Paramètres!$A$1:$I$89,3,0)*VLOOKUP('Données projet'!$B$10,Paramètres!$A$1:$I$89,5,0)</f>
        <v>234.09359999999998</v>
      </c>
      <c r="AK168" s="13">
        <f t="shared" si="164"/>
        <v>57.166902703920208</v>
      </c>
      <c r="AL168" s="20">
        <f t="shared" si="165"/>
        <v>507.27870887599425</v>
      </c>
      <c r="AM168" s="59">
        <f t="shared" si="113"/>
        <v>795.50480390434041</v>
      </c>
      <c r="AN168" s="59">
        <f ca="1">AVERAGE(OFFSET($AM$3,0,0,'Données projet'!$E$10+1,1))-AVERAGE(OFFSET($H$3,0,0,'Données projet'!$E$10+1,1))</f>
        <v>480.2304577348516</v>
      </c>
      <c r="AO168" s="59">
        <f t="shared" si="144"/>
        <v>488.3750281502389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28.968868065404845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28.968868065404845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266.99999999999983</v>
      </c>
      <c r="BE168" s="13">
        <f>BD168*VLOOKUP('Données projet'!$B$11,Paramètres!$A$1:$I$89,3,0)*VLOOKUP('Données projet'!$B$11,Paramètres!$A$1:$I$89,5,0)</f>
        <v>258.24239999999986</v>
      </c>
      <c r="BF168" s="13">
        <f t="shared" si="167"/>
        <v>62.347580891234152</v>
      </c>
      <c r="BG168" s="20">
        <f t="shared" si="168"/>
        <v>558.3608833855659</v>
      </c>
      <c r="BH168" s="59">
        <f t="shared" si="116"/>
        <v>846.58697841391199</v>
      </c>
      <c r="BI168" s="59">
        <f ca="1">AVERAGE(OFFSET($BH$3,0,0,'Données projet'!$E$11+1,1))-AVERAGE(OFFSET($H$3,0,0,'Données projet'!$E$11+1,1))</f>
        <v>379.62749807313804</v>
      </c>
      <c r="BJ168" s="59">
        <f t="shared" si="146"/>
        <v>365.4172319777357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7.9487464020952183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7.9487464020952183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367.99999999999972</v>
      </c>
      <c r="BZ168" s="13">
        <f>BY168*VLOOKUP('Données projet'!$B$12,Paramètres!$A$1:$I$89,3,0)*VLOOKUP('Données projet'!$B$12,Paramètres!$A$1:$I$89,5,0)</f>
        <v>292.78079999999977</v>
      </c>
      <c r="CA168" s="13">
        <f t="shared" si="170"/>
        <v>69.660903052386217</v>
      </c>
      <c r="CB168" s="20">
        <f t="shared" si="171"/>
        <v>631.25263281623893</v>
      </c>
      <c r="CC168" s="59">
        <f t="shared" si="119"/>
        <v>919.47872784458514</v>
      </c>
      <c r="CD168" s="59">
        <f ca="1">AVERAGE(OFFSET($CC$3,0,0,'Données projet'!$E$12+1,1))-AVERAGE(OFFSET($H$3,0,0,'Données projet'!$E$12+1,1))</f>
        <v>429.30603040255431</v>
      </c>
      <c r="CE168" s="59">
        <f t="shared" si="148"/>
        <v>412.18613903804726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11.44822801241919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11.44822801241919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306.99999999999994</v>
      </c>
      <c r="CU168" s="17">
        <f>CT168*VLOOKUP('Données projet'!$B$13,Paramètres!$A$1:$I$89,3,0)*VLOOKUP('Données projet'!$B$13,Paramètres!$A$1:$I$89,5,0)</f>
        <v>277.77359999999993</v>
      </c>
      <c r="CV168" s="13">
        <f t="shared" si="173"/>
        <v>66.496288176842356</v>
      </c>
      <c r="CW168" s="20">
        <f t="shared" si="174"/>
        <v>599.60338857466706</v>
      </c>
      <c r="CX168" s="59">
        <f t="shared" si="122"/>
        <v>887.82948360301316</v>
      </c>
      <c r="CY168" s="59">
        <f ca="1">AVERAGE(OFFSET($CX$3,0,0,'Données projet'!$E$13+1,1))-AVERAGE(OFFSET($H$3,0,0,'Données projet'!$E$13+1,1))</f>
        <v>472.96224519385396</v>
      </c>
      <c r="CZ168" s="59">
        <f t="shared" si="150"/>
        <v>297.32483725004136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37.186007247339965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37.186007247339965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349.00000000000017</v>
      </c>
      <c r="DP168" s="17">
        <f>DO168*VLOOKUP('Données projet'!$B$14,Paramètres!$A$1:$I$89,3,0)*VLOOKUP('Données projet'!$B$14,Paramètres!$A$1:$I$89,5,0)</f>
        <v>272.22000000000014</v>
      </c>
      <c r="DQ168" s="13">
        <f t="shared" si="176"/>
        <v>65.320184547527205</v>
      </c>
      <c r="DR168" s="20">
        <f t="shared" si="177"/>
        <v>587.88248808694345</v>
      </c>
      <c r="DS168" s="59">
        <f t="shared" si="125"/>
        <v>876.10858311528955</v>
      </c>
      <c r="DT168" s="59">
        <f ca="1">AVERAGE(OFFSET($DS$3,0,0,'Données projet'!$E$14+1,1))-AVERAGE(OFFSET($H$3,0,0,'Données projet'!$E$14+1,1))</f>
        <v>381.55743422692029</v>
      </c>
      <c r="DU168" s="59">
        <f t="shared" si="152"/>
        <v>360.34132229290537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13.206659683530328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13.206659683530328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474.99999999999994</v>
      </c>
      <c r="EK168" s="17">
        <f>EJ168*VLOOKUP('Données projet'!$B$15,Paramètres!$A$1:$I$89,3,0)*VLOOKUP('Données projet'!$B$15,Paramètres!$A$1:$I$89,5,0)</f>
        <v>407.55</v>
      </c>
      <c r="EL168" s="13">
        <f t="shared" si="179"/>
        <v>93.305642095357683</v>
      </c>
      <c r="EM168" s="20">
        <f t="shared" si="180"/>
        <v>872.32357664941446</v>
      </c>
      <c r="EN168" s="59">
        <f t="shared" si="128"/>
        <v>1160.5496716777607</v>
      </c>
      <c r="EO168" s="59">
        <f ca="1">AVERAGE(OFFSET($EN$3,0,0,'Données projet'!$E$15+1,1))-AVERAGE(OFFSET($H$3,0,0,'Données projet'!$E$15+1,1))</f>
        <v>569.97793593332699</v>
      </c>
      <c r="EP168" s="59">
        <f t="shared" si="154"/>
        <v>331.25104323342907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50.131361116097757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50.131361116097757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403.99999999999994</v>
      </c>
      <c r="FF168" s="17">
        <f>FE168*VLOOKUP('Données projet'!$B$16,Paramètres!$A$1:$I$89,3,0)*VLOOKUP('Données projet'!$B$16,Paramètres!$A$1:$I$89,5,0)</f>
        <v>327.72479999999996</v>
      </c>
      <c r="FG168" s="13">
        <f t="shared" si="182"/>
        <v>76.958410398004986</v>
      </c>
      <c r="FH168" s="20">
        <f t="shared" si="183"/>
        <v>704.82325810985856</v>
      </c>
      <c r="FI168" s="59">
        <f t="shared" si="131"/>
        <v>993.04935313820465</v>
      </c>
      <c r="FJ168" s="59">
        <f ca="1">AVERAGE(OFFSET($FI$3,0,0,'Données projet'!$E$16+1,1))-AVERAGE(OFFSET($H$3,0,0,'Données projet'!$E$16+1,1))</f>
        <v>458.72067631594132</v>
      </c>
      <c r="FK168" s="59">
        <f t="shared" si="156"/>
        <v>264.165337354597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31.305419382570449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31.305419382570449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6">
        <f t="shared" si="110"/>
        <v>183.33333333333334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306.99999999999994</v>
      </c>
      <c r="O169" s="13">
        <f>N169*VLOOKUP('Données projet'!$B$9,Paramètres!$A$1:$I$89,3,0)*VLOOKUP('Données projet'!$B$9,Paramètres!$A$1:$I$89,5,0)</f>
        <v>311.298</v>
      </c>
      <c r="P169" s="13">
        <f t="shared" si="141"/>
        <v>73.539838278528748</v>
      </c>
      <c r="Q169" s="20">
        <f t="shared" si="162"/>
        <v>670.25923500177089</v>
      </c>
      <c r="R169" s="59">
        <f t="shared" si="109"/>
        <v>958.57392919663425</v>
      </c>
      <c r="S169" s="59">
        <f ca="1">AVERAGE(OFFSET($R$3,0,0,'Données projet'!$E$9+1,1))-AVERAGE(OFFSET($H$3,0,0,'Données projet'!$E$9+1,1))</f>
        <v>520.95202773768222</v>
      </c>
      <c r="T169" s="59">
        <f t="shared" si="142"/>
        <v>325.72635759450861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40.856772434808462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40.856772434808462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245.99999999999994</v>
      </c>
      <c r="AJ169" s="13">
        <f>AI169*VLOOKUP('Données projet'!$B$10,Paramètres!$A$1:$I$89,3,0)*VLOOKUP('Données projet'!$B$10,Paramètres!$A$1:$I$89,5,0)</f>
        <v>234.09359999999998</v>
      </c>
      <c r="AK169" s="13">
        <f t="shared" si="164"/>
        <v>57.166902703920208</v>
      </c>
      <c r="AL169" s="20">
        <f t="shared" si="165"/>
        <v>507.27870887599425</v>
      </c>
      <c r="AM169" s="59">
        <f t="shared" si="113"/>
        <v>795.59340307085768</v>
      </c>
      <c r="AN169" s="59">
        <f ca="1">AVERAGE(OFFSET($AM$3,0,0,'Données projet'!$E$10+1,1))-AVERAGE(OFFSET($H$3,0,0,'Données projet'!$E$10+1,1))</f>
        <v>480.2304577348516</v>
      </c>
      <c r="AO169" s="59">
        <f t="shared" si="144"/>
        <v>488.3750281502389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28.40080623190708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28.40080623190708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266.99999999999983</v>
      </c>
      <c r="BE169" s="13">
        <f>BD169*VLOOKUP('Données projet'!$B$11,Paramètres!$A$1:$I$89,3,0)*VLOOKUP('Données projet'!$B$11,Paramètres!$A$1:$I$89,5,0)</f>
        <v>258.24239999999986</v>
      </c>
      <c r="BF169" s="13">
        <f t="shared" si="167"/>
        <v>62.347580891234152</v>
      </c>
      <c r="BG169" s="20">
        <f t="shared" si="168"/>
        <v>558.3608833855659</v>
      </c>
      <c r="BH169" s="59">
        <f t="shared" si="116"/>
        <v>846.67557758042926</v>
      </c>
      <c r="BI169" s="59">
        <f ca="1">AVERAGE(OFFSET($BH$3,0,0,'Données projet'!$E$11+1,1))-AVERAGE(OFFSET($H$3,0,0,'Données projet'!$E$11+1,1))</f>
        <v>379.62749807313804</v>
      </c>
      <c r="BJ169" s="59">
        <f t="shared" si="146"/>
        <v>365.4172319777357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7.7928763334067108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7.7928763334067108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367.99999999999972</v>
      </c>
      <c r="BZ169" s="13">
        <f>BY169*VLOOKUP('Données projet'!$B$12,Paramètres!$A$1:$I$89,3,0)*VLOOKUP('Données projet'!$B$12,Paramètres!$A$1:$I$89,5,0)</f>
        <v>292.78079999999977</v>
      </c>
      <c r="CA169" s="13">
        <f t="shared" si="170"/>
        <v>69.660903052386217</v>
      </c>
      <c r="CB169" s="20">
        <f t="shared" si="171"/>
        <v>631.25263281623893</v>
      </c>
      <c r="CC169" s="59">
        <f t="shared" si="119"/>
        <v>919.56732701110241</v>
      </c>
      <c r="CD169" s="59">
        <f ca="1">AVERAGE(OFFSET($CC$3,0,0,'Données projet'!$E$12+1,1))-AVERAGE(OFFSET($H$3,0,0,'Données projet'!$E$12+1,1))</f>
        <v>429.30603040255431</v>
      </c>
      <c r="CE169" s="59">
        <f t="shared" si="148"/>
        <v>412.18613903804726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11.223735243825249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11.223735243825249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306.99999999999994</v>
      </c>
      <c r="CU169" s="17">
        <f>CT169*VLOOKUP('Données projet'!$B$13,Paramètres!$A$1:$I$89,3,0)*VLOOKUP('Données projet'!$B$13,Paramètres!$A$1:$I$89,5,0)</f>
        <v>277.77359999999993</v>
      </c>
      <c r="CV169" s="13">
        <f t="shared" si="173"/>
        <v>66.496288176842356</v>
      </c>
      <c r="CW169" s="20">
        <f t="shared" si="174"/>
        <v>599.60338857466706</v>
      </c>
      <c r="CX169" s="59">
        <f t="shared" si="122"/>
        <v>887.91808276953043</v>
      </c>
      <c r="CY169" s="59">
        <f ca="1">AVERAGE(OFFSET($CX$3,0,0,'Données projet'!$E$13+1,1))-AVERAGE(OFFSET($H$3,0,0,'Données projet'!$E$13+1,1))</f>
        <v>472.96224519385396</v>
      </c>
      <c r="CZ169" s="59">
        <f t="shared" si="150"/>
        <v>297.32483725004136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36.456812326444464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36.456812326444464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349.00000000000017</v>
      </c>
      <c r="DP169" s="17">
        <f>DO169*VLOOKUP('Données projet'!$B$14,Paramètres!$A$1:$I$89,3,0)*VLOOKUP('Données projet'!$B$14,Paramètres!$A$1:$I$89,5,0)</f>
        <v>272.22000000000014</v>
      </c>
      <c r="DQ169" s="13">
        <f t="shared" si="176"/>
        <v>65.320184547527205</v>
      </c>
      <c r="DR169" s="20">
        <f t="shared" si="177"/>
        <v>587.88248808694345</v>
      </c>
      <c r="DS169" s="59">
        <f t="shared" si="125"/>
        <v>876.19718228180682</v>
      </c>
      <c r="DT169" s="59">
        <f ca="1">AVERAGE(OFFSET($DS$3,0,0,'Données projet'!$E$14+1,1))-AVERAGE(OFFSET($H$3,0,0,'Données projet'!$E$14+1,1))</f>
        <v>381.55743422692029</v>
      </c>
      <c r="DU169" s="59">
        <f t="shared" si="152"/>
        <v>360.34132229290537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12.947685142403314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12.947685142403314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474.99999999999994</v>
      </c>
      <c r="EK169" s="17">
        <f>EJ169*VLOOKUP('Données projet'!$B$15,Paramètres!$A$1:$I$89,3,0)*VLOOKUP('Données projet'!$B$15,Paramètres!$A$1:$I$89,5,0)</f>
        <v>407.55</v>
      </c>
      <c r="EL169" s="13">
        <f t="shared" si="179"/>
        <v>93.305642095357683</v>
      </c>
      <c r="EM169" s="20">
        <f t="shared" si="180"/>
        <v>872.32357664941446</v>
      </c>
      <c r="EN169" s="59">
        <f t="shared" si="128"/>
        <v>1160.6382708442779</v>
      </c>
      <c r="EO169" s="59">
        <f ca="1">AVERAGE(OFFSET($EN$3,0,0,'Données projet'!$E$15+1,1))-AVERAGE(OFFSET($H$3,0,0,'Données projet'!$E$15+1,1))</f>
        <v>569.97793593332699</v>
      </c>
      <c r="EP169" s="59">
        <f t="shared" si="154"/>
        <v>331.25104323342907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49.148315701722119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49.148315701722119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403.99999999999994</v>
      </c>
      <c r="FF169" s="17">
        <f>FE169*VLOOKUP('Données projet'!$B$16,Paramètres!$A$1:$I$89,3,0)*VLOOKUP('Données projet'!$B$16,Paramètres!$A$1:$I$89,5,0)</f>
        <v>327.72479999999996</v>
      </c>
      <c r="FG169" s="13">
        <f t="shared" si="182"/>
        <v>76.958410398004986</v>
      </c>
      <c r="FH169" s="20">
        <f t="shared" si="183"/>
        <v>704.82325810985856</v>
      </c>
      <c r="FI169" s="59">
        <f t="shared" si="131"/>
        <v>993.13795230472192</v>
      </c>
      <c r="FJ169" s="59">
        <f ca="1">AVERAGE(OFFSET($FI$3,0,0,'Données projet'!$E$16+1,1))-AVERAGE(OFFSET($H$3,0,0,'Données projet'!$E$16+1,1))</f>
        <v>458.72067631594132</v>
      </c>
      <c r="FK169" s="59">
        <f t="shared" si="156"/>
        <v>264.165337354597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30.69153920289865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30.69153920289865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6">
        <f t="shared" si="110"/>
        <v>183.33333333333334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306.99999999999994</v>
      </c>
      <c r="O170" s="13">
        <f>N170*VLOOKUP('Données projet'!$B$9,Paramètres!$A$1:$I$89,3,0)*VLOOKUP('Données projet'!$B$9,Paramètres!$A$1:$I$89,5,0)</f>
        <v>311.298</v>
      </c>
      <c r="P170" s="13">
        <f t="shared" si="141"/>
        <v>73.539838278528748</v>
      </c>
      <c r="Q170" s="20">
        <f t="shared" si="162"/>
        <v>670.25923500177089</v>
      </c>
      <c r="R170" s="59">
        <f t="shared" si="109"/>
        <v>958.66099136569051</v>
      </c>
      <c r="S170" s="59">
        <f ca="1">AVERAGE(OFFSET($R$3,0,0,'Données projet'!$E$9+1,1))-AVERAGE(OFFSET($H$3,0,0,'Données projet'!$E$9+1,1))</f>
        <v>520.95202773768222</v>
      </c>
      <c r="T170" s="59">
        <f t="shared" si="142"/>
        <v>325.72635759450861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40.05559604753239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40.05559604753239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245.99999999999994</v>
      </c>
      <c r="AJ170" s="13">
        <f>AI170*VLOOKUP('Données projet'!$B$10,Paramètres!$A$1:$I$89,3,0)*VLOOKUP('Données projet'!$B$10,Paramètres!$A$1:$I$89,5,0)</f>
        <v>234.09359999999998</v>
      </c>
      <c r="AK170" s="13">
        <f t="shared" si="164"/>
        <v>57.166902703920208</v>
      </c>
      <c r="AL170" s="20">
        <f t="shared" si="165"/>
        <v>507.27870887599425</v>
      </c>
      <c r="AM170" s="59">
        <f t="shared" si="113"/>
        <v>795.68046523991393</v>
      </c>
      <c r="AN170" s="59">
        <f ca="1">AVERAGE(OFFSET($AM$3,0,0,'Données projet'!$E$10+1,1))-AVERAGE(OFFSET($H$3,0,0,'Données projet'!$E$10+1,1))</f>
        <v>480.2304577348516</v>
      </c>
      <c r="AO170" s="59">
        <f t="shared" si="144"/>
        <v>488.3750281502389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27.843883744480699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27.843883744480699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266.99999999999983</v>
      </c>
      <c r="BE170" s="13">
        <f>BD170*VLOOKUP('Données projet'!$B$11,Paramètres!$A$1:$I$89,3,0)*VLOOKUP('Données projet'!$B$11,Paramètres!$A$1:$I$89,5,0)</f>
        <v>258.24239999999986</v>
      </c>
      <c r="BF170" s="13">
        <f t="shared" si="167"/>
        <v>62.347580891234152</v>
      </c>
      <c r="BG170" s="20">
        <f t="shared" si="168"/>
        <v>558.3608833855659</v>
      </c>
      <c r="BH170" s="59">
        <f t="shared" si="116"/>
        <v>846.76263974948552</v>
      </c>
      <c r="BI170" s="59">
        <f ca="1">AVERAGE(OFFSET($BH$3,0,0,'Données projet'!$E$11+1,1))-AVERAGE(OFFSET($H$3,0,0,'Données projet'!$E$11+1,1))</f>
        <v>379.62749807313804</v>
      </c>
      <c r="BJ170" s="59">
        <f t="shared" si="146"/>
        <v>365.4172319777357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7.6400627816938309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7.6400627816938309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367.99999999999972</v>
      </c>
      <c r="BZ170" s="13">
        <f>BY170*VLOOKUP('Données projet'!$B$12,Paramètres!$A$1:$I$89,3,0)*VLOOKUP('Données projet'!$B$12,Paramètres!$A$1:$I$89,5,0)</f>
        <v>292.78079999999977</v>
      </c>
      <c r="CA170" s="13">
        <f t="shared" si="170"/>
        <v>69.660903052386217</v>
      </c>
      <c r="CB170" s="20">
        <f t="shared" si="171"/>
        <v>631.25263281623893</v>
      </c>
      <c r="CC170" s="59">
        <f t="shared" si="119"/>
        <v>919.65438918015855</v>
      </c>
      <c r="CD170" s="59">
        <f ca="1">AVERAGE(OFFSET($CC$3,0,0,'Données projet'!$E$12+1,1))-AVERAGE(OFFSET($H$3,0,0,'Données projet'!$E$12+1,1))</f>
        <v>429.30603040255431</v>
      </c>
      <c r="CE170" s="59">
        <f t="shared" si="148"/>
        <v>412.18613903804726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11.003644641496368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11.003644641496368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306.99999999999994</v>
      </c>
      <c r="CU170" s="17">
        <f>CT170*VLOOKUP('Données projet'!$B$13,Paramètres!$A$1:$I$89,3,0)*VLOOKUP('Données projet'!$B$13,Paramètres!$A$1:$I$89,5,0)</f>
        <v>277.77359999999993</v>
      </c>
      <c r="CV170" s="13">
        <f t="shared" si="173"/>
        <v>66.496288176842356</v>
      </c>
      <c r="CW170" s="20">
        <f t="shared" si="174"/>
        <v>599.60338857466706</v>
      </c>
      <c r="CX170" s="59">
        <f t="shared" si="122"/>
        <v>888.00514493858668</v>
      </c>
      <c r="CY170" s="59">
        <f ca="1">AVERAGE(OFFSET($CX$3,0,0,'Données projet'!$E$13+1,1))-AVERAGE(OFFSET($H$3,0,0,'Données projet'!$E$13+1,1))</f>
        <v>472.96224519385396</v>
      </c>
      <c r="CZ170" s="59">
        <f t="shared" si="150"/>
        <v>297.32483725004136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35.741916473182741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35.741916473182741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349.00000000000017</v>
      </c>
      <c r="DP170" s="17">
        <f>DO170*VLOOKUP('Données projet'!$B$14,Paramètres!$A$1:$I$89,3,0)*VLOOKUP('Données projet'!$B$14,Paramètres!$A$1:$I$89,5,0)</f>
        <v>272.22000000000014</v>
      </c>
      <c r="DQ170" s="13">
        <f t="shared" si="176"/>
        <v>65.320184547527205</v>
      </c>
      <c r="DR170" s="20">
        <f t="shared" si="177"/>
        <v>587.88248808694345</v>
      </c>
      <c r="DS170" s="59">
        <f t="shared" si="125"/>
        <v>876.28424445086307</v>
      </c>
      <c r="DT170" s="59">
        <f ca="1">AVERAGE(OFFSET($DS$3,0,0,'Données projet'!$E$14+1,1))-AVERAGE(OFFSET($H$3,0,0,'Données projet'!$E$14+1,1))</f>
        <v>381.55743422692029</v>
      </c>
      <c r="DU170" s="59">
        <f t="shared" si="152"/>
        <v>360.34132229290537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12.693788934068927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12.693788934068927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474.99999999999994</v>
      </c>
      <c r="EK170" s="17">
        <f>EJ170*VLOOKUP('Données projet'!$B$15,Paramètres!$A$1:$I$89,3,0)*VLOOKUP('Données projet'!$B$15,Paramètres!$A$1:$I$89,5,0)</f>
        <v>407.55</v>
      </c>
      <c r="EL170" s="13">
        <f t="shared" si="179"/>
        <v>93.305642095357683</v>
      </c>
      <c r="EM170" s="20">
        <f t="shared" si="180"/>
        <v>872.32357664941446</v>
      </c>
      <c r="EN170" s="59">
        <f t="shared" si="128"/>
        <v>1160.725333013334</v>
      </c>
      <c r="EO170" s="59">
        <f ca="1">AVERAGE(OFFSET($EN$3,0,0,'Données projet'!$E$15+1,1))-AVERAGE(OFFSET($H$3,0,0,'Données projet'!$E$15+1,1))</f>
        <v>569.97793593332699</v>
      </c>
      <c r="EP170" s="59">
        <f t="shared" si="154"/>
        <v>331.25104323342907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48.184547208323892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48.184547208323892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403.99999999999994</v>
      </c>
      <c r="FF170" s="17">
        <f>FE170*VLOOKUP('Données projet'!$B$16,Paramètres!$A$1:$I$89,3,0)*VLOOKUP('Données projet'!$B$16,Paramètres!$A$1:$I$89,5,0)</f>
        <v>327.72479999999996</v>
      </c>
      <c r="FG170" s="13">
        <f t="shared" si="182"/>
        <v>76.958410398004986</v>
      </c>
      <c r="FH170" s="20">
        <f t="shared" si="183"/>
        <v>704.82325810985856</v>
      </c>
      <c r="FI170" s="59">
        <f t="shared" si="131"/>
        <v>993.22501447377817</v>
      </c>
      <c r="FJ170" s="59">
        <f ca="1">AVERAGE(OFFSET($FI$3,0,0,'Données projet'!$E$16+1,1))-AVERAGE(OFFSET($H$3,0,0,'Données projet'!$E$16+1,1))</f>
        <v>458.72067631594132</v>
      </c>
      <c r="FK170" s="59">
        <f t="shared" si="156"/>
        <v>264.165337354597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30.089696839120275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30.089696839120275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6">
        <f t="shared" si="110"/>
        <v>183.33333333333334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306.99999999999994</v>
      </c>
      <c r="O171" s="13">
        <f>N171*VLOOKUP('Données projet'!$B$9,Paramètres!$A$1:$I$89,3,0)*VLOOKUP('Données projet'!$B$9,Paramètres!$A$1:$I$89,5,0)</f>
        <v>311.298</v>
      </c>
      <c r="P171" s="13">
        <f t="shared" si="141"/>
        <v>73.539838278528748</v>
      </c>
      <c r="Q171" s="20">
        <f t="shared" si="162"/>
        <v>670.25923500177089</v>
      </c>
      <c r="R171" s="59">
        <f t="shared" si="109"/>
        <v>958.74654320075547</v>
      </c>
      <c r="S171" s="59">
        <f ca="1">AVERAGE(OFFSET($R$3,0,0,'Données projet'!$E$9+1,1))-AVERAGE(OFFSET($H$3,0,0,'Données projet'!$E$9+1,1))</f>
        <v>520.95202773768222</v>
      </c>
      <c r="T171" s="59">
        <f t="shared" si="142"/>
        <v>325.72635759450861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39.270130240541455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39.270130240541455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245.99999999999994</v>
      </c>
      <c r="AJ171" s="13">
        <f>AI171*VLOOKUP('Données projet'!$B$10,Paramètres!$A$1:$I$89,3,0)*VLOOKUP('Données projet'!$B$10,Paramètres!$A$1:$I$89,5,0)</f>
        <v>234.09359999999998</v>
      </c>
      <c r="AK171" s="13">
        <f t="shared" si="164"/>
        <v>57.166902703920208</v>
      </c>
      <c r="AL171" s="20">
        <f t="shared" si="165"/>
        <v>507.27870887599425</v>
      </c>
      <c r="AM171" s="59">
        <f t="shared" si="113"/>
        <v>795.76601707497878</v>
      </c>
      <c r="AN171" s="59">
        <f ca="1">AVERAGE(OFFSET($AM$3,0,0,'Données projet'!$E$10+1,1))-AVERAGE(OFFSET($H$3,0,0,'Données projet'!$E$10+1,1))</f>
        <v>480.2304577348516</v>
      </c>
      <c r="AO171" s="59">
        <f t="shared" si="144"/>
        <v>488.3750281502389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27.297882167343577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27.297882167343577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266.99999999999983</v>
      </c>
      <c r="BE171" s="13">
        <f>BD171*VLOOKUP('Données projet'!$B$11,Paramètres!$A$1:$I$89,3,0)*VLOOKUP('Données projet'!$B$11,Paramètres!$A$1:$I$89,5,0)</f>
        <v>258.24239999999986</v>
      </c>
      <c r="BF171" s="13">
        <f t="shared" si="167"/>
        <v>62.347580891234152</v>
      </c>
      <c r="BG171" s="20">
        <f t="shared" si="168"/>
        <v>558.3608833855659</v>
      </c>
      <c r="BH171" s="59">
        <f t="shared" si="116"/>
        <v>846.84819158455048</v>
      </c>
      <c r="BI171" s="59">
        <f ca="1">AVERAGE(OFFSET($BH$3,0,0,'Données projet'!$E$11+1,1))-AVERAGE(OFFSET($H$3,0,0,'Données projet'!$E$11+1,1))</f>
        <v>379.62749807313804</v>
      </c>
      <c r="BJ171" s="59">
        <f t="shared" si="146"/>
        <v>365.4172319777357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7.4902458105229774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7.4902458105229774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367.99999999999972</v>
      </c>
      <c r="BZ171" s="13">
        <f>BY171*VLOOKUP('Données projet'!$B$12,Paramètres!$A$1:$I$89,3,0)*VLOOKUP('Données projet'!$B$12,Paramètres!$A$1:$I$89,5,0)</f>
        <v>292.78079999999977</v>
      </c>
      <c r="CA171" s="13">
        <f t="shared" si="170"/>
        <v>69.660903052386217</v>
      </c>
      <c r="CB171" s="20">
        <f t="shared" si="171"/>
        <v>631.25263281623893</v>
      </c>
      <c r="CC171" s="59">
        <f t="shared" si="119"/>
        <v>919.73994101522339</v>
      </c>
      <c r="CD171" s="59">
        <f ca="1">AVERAGE(OFFSET($CC$3,0,0,'Données projet'!$E$12+1,1))-AVERAGE(OFFSET($H$3,0,0,'Données projet'!$E$12+1,1))</f>
        <v>429.30603040255431</v>
      </c>
      <c r="CE171" s="59">
        <f t="shared" si="148"/>
        <v>412.18613903804726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10.787869881637144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10.787869881637144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306.99999999999994</v>
      </c>
      <c r="CU171" s="17">
        <f>CT171*VLOOKUP('Données projet'!$B$13,Paramètres!$A$1:$I$89,3,0)*VLOOKUP('Données projet'!$B$13,Paramètres!$A$1:$I$89,5,0)</f>
        <v>277.77359999999993</v>
      </c>
      <c r="CV171" s="13">
        <f t="shared" si="173"/>
        <v>66.496288176842356</v>
      </c>
      <c r="CW171" s="20">
        <f t="shared" si="174"/>
        <v>599.60338857466706</v>
      </c>
      <c r="CX171" s="59">
        <f t="shared" si="122"/>
        <v>888.09069677365164</v>
      </c>
      <c r="CY171" s="59">
        <f ca="1">AVERAGE(OFFSET($CX$3,0,0,'Données projet'!$E$13+1,1))-AVERAGE(OFFSET($H$3,0,0,'Données projet'!$E$13+1,1))</f>
        <v>472.96224519385396</v>
      </c>
      <c r="CZ171" s="59">
        <f t="shared" si="150"/>
        <v>297.32483725004136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35.041039291560061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35.041039291560061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349.00000000000017</v>
      </c>
      <c r="DP171" s="17">
        <f>DO171*VLOOKUP('Données projet'!$B$14,Paramètres!$A$1:$I$89,3,0)*VLOOKUP('Données projet'!$B$14,Paramètres!$A$1:$I$89,5,0)</f>
        <v>272.22000000000014</v>
      </c>
      <c r="DQ171" s="13">
        <f t="shared" si="176"/>
        <v>65.320184547527205</v>
      </c>
      <c r="DR171" s="20">
        <f t="shared" si="177"/>
        <v>587.88248808694345</v>
      </c>
      <c r="DS171" s="59">
        <f t="shared" si="125"/>
        <v>876.36979628592803</v>
      </c>
      <c r="DT171" s="59">
        <f ca="1">AVERAGE(OFFSET($DS$3,0,0,'Données projet'!$E$14+1,1))-AVERAGE(OFFSET($H$3,0,0,'Données projet'!$E$14+1,1))</f>
        <v>381.55743422692029</v>
      </c>
      <c r="DU171" s="59">
        <f t="shared" si="152"/>
        <v>360.34132229290537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12.444871475518582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12.444871475518582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474.99999999999994</v>
      </c>
      <c r="EK171" s="17">
        <f>EJ171*VLOOKUP('Données projet'!$B$15,Paramètres!$A$1:$I$89,3,0)*VLOOKUP('Données projet'!$B$15,Paramètres!$A$1:$I$89,5,0)</f>
        <v>407.55</v>
      </c>
      <c r="EL171" s="13">
        <f t="shared" si="179"/>
        <v>93.305642095357683</v>
      </c>
      <c r="EM171" s="20">
        <f t="shared" si="180"/>
        <v>872.32357664941446</v>
      </c>
      <c r="EN171" s="59">
        <f t="shared" si="128"/>
        <v>1160.8108848483989</v>
      </c>
      <c r="EO171" s="59">
        <f ca="1">AVERAGE(OFFSET($EN$3,0,0,'Données projet'!$E$15+1,1))-AVERAGE(OFFSET($H$3,0,0,'Données projet'!$E$15+1,1))</f>
        <v>569.97793593332699</v>
      </c>
      <c r="EP171" s="59">
        <f t="shared" si="154"/>
        <v>331.25104323342907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47.239677627240468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47.239677627240468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403.99999999999994</v>
      </c>
      <c r="FF171" s="17">
        <f>FE171*VLOOKUP('Données projet'!$B$16,Paramètres!$A$1:$I$89,3,0)*VLOOKUP('Données projet'!$B$16,Paramètres!$A$1:$I$89,5,0)</f>
        <v>327.72479999999996</v>
      </c>
      <c r="FG171" s="13">
        <f t="shared" si="182"/>
        <v>76.958410398004986</v>
      </c>
      <c r="FH171" s="20">
        <f t="shared" si="183"/>
        <v>704.82325810985856</v>
      </c>
      <c r="FI171" s="59">
        <f t="shared" si="131"/>
        <v>993.31056630884314</v>
      </c>
      <c r="FJ171" s="59">
        <f ca="1">AVERAGE(OFFSET($FI$3,0,0,'Données projet'!$E$16+1,1))-AVERAGE(OFFSET($H$3,0,0,'Données projet'!$E$16+1,1))</f>
        <v>458.72067631594132</v>
      </c>
      <c r="FK171" s="59">
        <f t="shared" si="156"/>
        <v>264.165337354597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29.499656237008001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29.499656237008001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6">
        <f t="shared" si="110"/>
        <v>183.33333333333334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306.99999999999994</v>
      </c>
      <c r="O172" s="13">
        <f>N172*VLOOKUP('Données projet'!$B$9,Paramètres!$A$1:$I$89,3,0)*VLOOKUP('Données projet'!$B$9,Paramètres!$A$1:$I$89,5,0)</f>
        <v>311.298</v>
      </c>
      <c r="P172" s="13">
        <f t="shared" si="141"/>
        <v>73.539838278528748</v>
      </c>
      <c r="Q172" s="20">
        <f t="shared" si="162"/>
        <v>670.25923500177089</v>
      </c>
      <c r="R172" s="59">
        <f t="shared" si="109"/>
        <v>958.83061090274737</v>
      </c>
      <c r="S172" s="59">
        <f ca="1">AVERAGE(OFFSET($R$3,0,0,'Données projet'!$E$9+1,1))-AVERAGE(OFFSET($H$3,0,0,'Données projet'!$E$9+1,1))</f>
        <v>520.95202773768222</v>
      </c>
      <c r="T172" s="59">
        <f t="shared" si="142"/>
        <v>325.72635759450861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38.50006693893878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38.50006693893878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245.99999999999994</v>
      </c>
      <c r="AJ172" s="13">
        <f>AI172*VLOOKUP('Données projet'!$B$10,Paramètres!$A$1:$I$89,3,0)*VLOOKUP('Données projet'!$B$10,Paramètres!$A$1:$I$89,5,0)</f>
        <v>234.09359999999998</v>
      </c>
      <c r="AK172" s="13">
        <f t="shared" si="164"/>
        <v>57.166902703920208</v>
      </c>
      <c r="AL172" s="20">
        <f t="shared" si="165"/>
        <v>507.27870887599425</v>
      </c>
      <c r="AM172" s="59">
        <f t="shared" si="113"/>
        <v>795.85008477697068</v>
      </c>
      <c r="AN172" s="59">
        <f ca="1">AVERAGE(OFFSET($AM$3,0,0,'Données projet'!$E$10+1,1))-AVERAGE(OFFSET($H$3,0,0,'Données projet'!$E$10+1,1))</f>
        <v>480.2304577348516</v>
      </c>
      <c r="AO172" s="59">
        <f t="shared" si="144"/>
        <v>488.3750281502389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26.762587348106035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26.762587348106035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266.99999999999983</v>
      </c>
      <c r="BE172" s="13">
        <f>BD172*VLOOKUP('Données projet'!$B$11,Paramètres!$A$1:$I$89,3,0)*VLOOKUP('Données projet'!$B$11,Paramètres!$A$1:$I$89,5,0)</f>
        <v>258.24239999999986</v>
      </c>
      <c r="BF172" s="13">
        <f t="shared" si="167"/>
        <v>62.347580891234152</v>
      </c>
      <c r="BG172" s="20">
        <f t="shared" si="168"/>
        <v>558.3608833855659</v>
      </c>
      <c r="BH172" s="59">
        <f t="shared" si="116"/>
        <v>846.93225928654238</v>
      </c>
      <c r="BI172" s="59">
        <f ca="1">AVERAGE(OFFSET($BH$3,0,0,'Données projet'!$E$11+1,1))-AVERAGE(OFFSET($H$3,0,0,'Données projet'!$E$11+1,1))</f>
        <v>379.62749807313804</v>
      </c>
      <c r="BJ172" s="59">
        <f t="shared" si="146"/>
        <v>365.4172319777357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7.3433666587774544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7.3433666587774544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367.99999999999972</v>
      </c>
      <c r="BZ172" s="13">
        <f>BY172*VLOOKUP('Données projet'!$B$12,Paramètres!$A$1:$I$89,3,0)*VLOOKUP('Données projet'!$B$12,Paramètres!$A$1:$I$89,5,0)</f>
        <v>292.78079999999977</v>
      </c>
      <c r="CA172" s="13">
        <f t="shared" si="170"/>
        <v>69.660903052386217</v>
      </c>
      <c r="CB172" s="20">
        <f t="shared" si="171"/>
        <v>631.25263281623893</v>
      </c>
      <c r="CC172" s="59">
        <f t="shared" si="119"/>
        <v>919.82400871721529</v>
      </c>
      <c r="CD172" s="59">
        <f ca="1">AVERAGE(OFFSET($CC$3,0,0,'Données projet'!$E$12+1,1))-AVERAGE(OFFSET($H$3,0,0,'Données projet'!$E$12+1,1))</f>
        <v>429.30603040255431</v>
      </c>
      <c r="CE172" s="59">
        <f t="shared" si="148"/>
        <v>412.18613903804726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10.576326333209151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10.576326333209151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306.99999999999994</v>
      </c>
      <c r="CU172" s="17">
        <f>CT172*VLOOKUP('Données projet'!$B$13,Paramètres!$A$1:$I$89,3,0)*VLOOKUP('Données projet'!$B$13,Paramètres!$A$1:$I$89,5,0)</f>
        <v>277.77359999999993</v>
      </c>
      <c r="CV172" s="13">
        <f t="shared" si="173"/>
        <v>66.496288176842356</v>
      </c>
      <c r="CW172" s="20">
        <f t="shared" si="174"/>
        <v>599.60338857466706</v>
      </c>
      <c r="CX172" s="59">
        <f t="shared" si="122"/>
        <v>888.17476447564354</v>
      </c>
      <c r="CY172" s="59">
        <f ca="1">AVERAGE(OFFSET($CX$3,0,0,'Données projet'!$E$13+1,1))-AVERAGE(OFFSET($H$3,0,0,'Données projet'!$E$13+1,1))</f>
        <v>472.96224519385396</v>
      </c>
      <c r="CZ172" s="59">
        <f t="shared" si="150"/>
        <v>297.32483725004136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34.353905883976132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34.353905883976132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349.00000000000017</v>
      </c>
      <c r="DP172" s="17">
        <f>DO172*VLOOKUP('Données projet'!$B$14,Paramètres!$A$1:$I$89,3,0)*VLOOKUP('Données projet'!$B$14,Paramètres!$A$1:$I$89,5,0)</f>
        <v>272.22000000000014</v>
      </c>
      <c r="DQ172" s="13">
        <f t="shared" si="176"/>
        <v>65.320184547527205</v>
      </c>
      <c r="DR172" s="20">
        <f t="shared" si="177"/>
        <v>587.88248808694345</v>
      </c>
      <c r="DS172" s="59">
        <f t="shared" si="125"/>
        <v>876.45386398791993</v>
      </c>
      <c r="DT172" s="59">
        <f ca="1">AVERAGE(OFFSET($DS$3,0,0,'Données projet'!$E$14+1,1))-AVERAGE(OFFSET($H$3,0,0,'Données projet'!$E$14+1,1))</f>
        <v>381.55743422692029</v>
      </c>
      <c r="DU172" s="59">
        <f t="shared" si="152"/>
        <v>360.34132229290537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12.20083513650575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12.20083513650575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474.99999999999994</v>
      </c>
      <c r="EK172" s="17">
        <f>EJ172*VLOOKUP('Données projet'!$B$15,Paramètres!$A$1:$I$89,3,0)*VLOOKUP('Données projet'!$B$15,Paramètres!$A$1:$I$89,5,0)</f>
        <v>407.55</v>
      </c>
      <c r="EL172" s="13">
        <f t="shared" si="179"/>
        <v>93.305642095357683</v>
      </c>
      <c r="EM172" s="20">
        <f t="shared" si="180"/>
        <v>872.32357664941446</v>
      </c>
      <c r="EN172" s="59">
        <f t="shared" si="128"/>
        <v>1160.8949525503908</v>
      </c>
      <c r="EO172" s="59">
        <f ca="1">AVERAGE(OFFSET($EN$3,0,0,'Données projet'!$E$15+1,1))-AVERAGE(OFFSET($H$3,0,0,'Données projet'!$E$15+1,1))</f>
        <v>569.97793593332699</v>
      </c>
      <c r="EP172" s="59">
        <f t="shared" si="154"/>
        <v>331.25104323342907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46.313336362328549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46.313336362328549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403.99999999999994</v>
      </c>
      <c r="FF172" s="17">
        <f>FE172*VLOOKUP('Données projet'!$B$16,Paramètres!$A$1:$I$89,3,0)*VLOOKUP('Données projet'!$B$16,Paramètres!$A$1:$I$89,5,0)</f>
        <v>327.72479999999996</v>
      </c>
      <c r="FG172" s="13">
        <f t="shared" si="182"/>
        <v>76.958410398004986</v>
      </c>
      <c r="FH172" s="20">
        <f t="shared" si="183"/>
        <v>704.82325810985856</v>
      </c>
      <c r="FI172" s="59">
        <f t="shared" si="131"/>
        <v>993.39463401083503</v>
      </c>
      <c r="FJ172" s="59">
        <f ca="1">AVERAGE(OFFSET($FI$3,0,0,'Données projet'!$E$16+1,1))-AVERAGE(OFFSET($H$3,0,0,'Données projet'!$E$16+1,1))</f>
        <v>458.72067631594132</v>
      </c>
      <c r="FK172" s="59">
        <f t="shared" si="156"/>
        <v>264.165337354597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28.921185971213916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28.921185971213916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6">
        <f t="shared" si="110"/>
        <v>183.33333333333334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306.99999999999994</v>
      </c>
      <c r="O173" s="13">
        <f>N173*VLOOKUP('Données projet'!$B$9,Paramètres!$A$1:$I$89,3,0)*VLOOKUP('Données projet'!$B$9,Paramètres!$A$1:$I$89,5,0)</f>
        <v>311.298</v>
      </c>
      <c r="P173" s="13">
        <f t="shared" si="141"/>
        <v>73.539838278528748</v>
      </c>
      <c r="Q173" s="20">
        <f t="shared" si="162"/>
        <v>670.25923500177089</v>
      </c>
      <c r="R173" s="59">
        <f t="shared" si="109"/>
        <v>958.91322021805672</v>
      </c>
      <c r="S173" s="59">
        <f ca="1">AVERAGE(OFFSET($R$3,0,0,'Données projet'!$E$9+1,1))-AVERAGE(OFFSET($H$3,0,0,'Données projet'!$E$9+1,1))</f>
        <v>520.95202773768222</v>
      </c>
      <c r="T173" s="59">
        <f t="shared" si="142"/>
        <v>325.72635759450861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37.745104108988293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37.745104108988293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245.99999999999994</v>
      </c>
      <c r="AJ173" s="13">
        <f>AI173*VLOOKUP('Données projet'!$B$10,Paramètres!$A$1:$I$89,3,0)*VLOOKUP('Données projet'!$B$10,Paramètres!$A$1:$I$89,5,0)</f>
        <v>234.09359999999998</v>
      </c>
      <c r="AK173" s="13">
        <f t="shared" si="164"/>
        <v>57.166902703920208</v>
      </c>
      <c r="AL173" s="20">
        <f t="shared" si="165"/>
        <v>507.27870887599425</v>
      </c>
      <c r="AM173" s="59">
        <f t="shared" si="113"/>
        <v>795.93269409228014</v>
      </c>
      <c r="AN173" s="59">
        <f ca="1">AVERAGE(OFFSET($AM$3,0,0,'Données projet'!$E$10+1,1))-AVERAGE(OFFSET($H$3,0,0,'Données projet'!$E$10+1,1))</f>
        <v>480.2304577348516</v>
      </c>
      <c r="AO173" s="59">
        <f t="shared" si="144"/>
        <v>488.3750281502389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26.237789333776139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26.237789333776139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266.99999999999983</v>
      </c>
      <c r="BE173" s="13">
        <f>BD173*VLOOKUP('Données projet'!$B$11,Paramètres!$A$1:$I$89,3,0)*VLOOKUP('Données projet'!$B$11,Paramètres!$A$1:$I$89,5,0)</f>
        <v>258.24239999999986</v>
      </c>
      <c r="BF173" s="13">
        <f t="shared" si="167"/>
        <v>62.347580891234152</v>
      </c>
      <c r="BG173" s="20">
        <f t="shared" si="168"/>
        <v>558.3608833855659</v>
      </c>
      <c r="BH173" s="59">
        <f t="shared" si="116"/>
        <v>847.01486860185173</v>
      </c>
      <c r="BI173" s="59">
        <f ca="1">AVERAGE(OFFSET($BH$3,0,0,'Données projet'!$E$11+1,1))-AVERAGE(OFFSET($H$3,0,0,'Données projet'!$E$11+1,1))</f>
        <v>379.62749807313804</v>
      </c>
      <c r="BJ173" s="59">
        <f t="shared" si="146"/>
        <v>365.4172319777357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7.1993677176102251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7.1993677176102251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367.99999999999972</v>
      </c>
      <c r="BZ173" s="13">
        <f>BY173*VLOOKUP('Données projet'!$B$12,Paramètres!$A$1:$I$89,3,0)*VLOOKUP('Données projet'!$B$12,Paramètres!$A$1:$I$89,5,0)</f>
        <v>292.78079999999977</v>
      </c>
      <c r="CA173" s="13">
        <f t="shared" si="170"/>
        <v>69.660903052386217</v>
      </c>
      <c r="CB173" s="20">
        <f t="shared" si="171"/>
        <v>631.25263281623893</v>
      </c>
      <c r="CC173" s="59">
        <f t="shared" si="119"/>
        <v>919.90661803252488</v>
      </c>
      <c r="CD173" s="59">
        <f ca="1">AVERAGE(OFFSET($CC$3,0,0,'Données projet'!$E$12+1,1))-AVERAGE(OFFSET($H$3,0,0,'Données projet'!$E$12+1,1))</f>
        <v>429.30603040255431</v>
      </c>
      <c r="CE173" s="59">
        <f t="shared" si="148"/>
        <v>412.18613903804726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10.368931024737007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10.368931024737007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306.99999999999994</v>
      </c>
      <c r="CU173" s="17">
        <f>CT173*VLOOKUP('Données projet'!$B$13,Paramètres!$A$1:$I$89,3,0)*VLOOKUP('Données projet'!$B$13,Paramètres!$A$1:$I$89,5,0)</f>
        <v>277.77359999999993</v>
      </c>
      <c r="CV173" s="13">
        <f t="shared" si="173"/>
        <v>66.496288176842356</v>
      </c>
      <c r="CW173" s="20">
        <f t="shared" si="174"/>
        <v>599.60338857466706</v>
      </c>
      <c r="CX173" s="59">
        <f t="shared" si="122"/>
        <v>888.2573737909529</v>
      </c>
      <c r="CY173" s="59">
        <f ca="1">AVERAGE(OFFSET($CX$3,0,0,'Données projet'!$E$13+1,1))-AVERAGE(OFFSET($H$3,0,0,'Données projet'!$E$13+1,1))</f>
        <v>472.96224519385396</v>
      </c>
      <c r="CZ173" s="59">
        <f t="shared" si="150"/>
        <v>297.32483725004136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33.680246743404929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33.680246743404929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349.00000000000017</v>
      </c>
      <c r="DP173" s="17">
        <f>DO173*VLOOKUP('Données projet'!$B$14,Paramètres!$A$1:$I$89,3,0)*VLOOKUP('Données projet'!$B$14,Paramètres!$A$1:$I$89,5,0)</f>
        <v>272.22000000000014</v>
      </c>
      <c r="DQ173" s="13">
        <f t="shared" si="176"/>
        <v>65.320184547527205</v>
      </c>
      <c r="DR173" s="20">
        <f t="shared" si="177"/>
        <v>587.88248808694345</v>
      </c>
      <c r="DS173" s="59">
        <f t="shared" si="125"/>
        <v>876.53647330322929</v>
      </c>
      <c r="DT173" s="59">
        <f ca="1">AVERAGE(OFFSET($DS$3,0,0,'Données projet'!$E$14+1,1))-AVERAGE(OFFSET($H$3,0,0,'Données projet'!$E$14+1,1))</f>
        <v>381.55743422692029</v>
      </c>
      <c r="DU173" s="59">
        <f t="shared" si="152"/>
        <v>360.34132229290537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11.961584201253492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11.961584201253492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474.99999999999994</v>
      </c>
      <c r="EK173" s="17">
        <f>EJ173*VLOOKUP('Données projet'!$B$15,Paramètres!$A$1:$I$89,3,0)*VLOOKUP('Données projet'!$B$15,Paramètres!$A$1:$I$89,5,0)</f>
        <v>407.55</v>
      </c>
      <c r="EL173" s="13">
        <f t="shared" si="179"/>
        <v>93.305642095357683</v>
      </c>
      <c r="EM173" s="20">
        <f t="shared" si="180"/>
        <v>872.32357664941446</v>
      </c>
      <c r="EN173" s="59">
        <f t="shared" si="128"/>
        <v>1160.9775618657004</v>
      </c>
      <c r="EO173" s="59">
        <f ca="1">AVERAGE(OFFSET($EN$3,0,0,'Données projet'!$E$15+1,1))-AVERAGE(OFFSET($H$3,0,0,'Données projet'!$E$15+1,1))</f>
        <v>569.97793593332699</v>
      </c>
      <c r="EP173" s="59">
        <f t="shared" si="154"/>
        <v>331.25104323342907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45.405160084609172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45.405160084609172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403.99999999999994</v>
      </c>
      <c r="FF173" s="17">
        <f>FE173*VLOOKUP('Données projet'!$B$16,Paramètres!$A$1:$I$89,3,0)*VLOOKUP('Données projet'!$B$16,Paramètres!$A$1:$I$89,5,0)</f>
        <v>327.72479999999996</v>
      </c>
      <c r="FG173" s="13">
        <f t="shared" si="182"/>
        <v>76.958410398004986</v>
      </c>
      <c r="FH173" s="20">
        <f t="shared" si="183"/>
        <v>704.82325810985856</v>
      </c>
      <c r="FI173" s="59">
        <f t="shared" si="131"/>
        <v>993.47724332614439</v>
      </c>
      <c r="FJ173" s="59">
        <f ca="1">AVERAGE(OFFSET($FI$3,0,0,'Données projet'!$E$16+1,1))-AVERAGE(OFFSET($H$3,0,0,'Données projet'!$E$16+1,1))</f>
        <v>458.72067631594132</v>
      </c>
      <c r="FK173" s="59">
        <f t="shared" si="156"/>
        <v>264.165337354597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28.354059154500032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28.354059154500032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6">
        <f t="shared" si="110"/>
        <v>183.33333333333334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306.99999999999994</v>
      </c>
      <c r="O174" s="13">
        <f>N174*VLOOKUP('Données projet'!$B$9,Paramètres!$A$1:$I$89,3,0)*VLOOKUP('Données projet'!$B$9,Paramètres!$A$1:$I$89,5,0)</f>
        <v>311.298</v>
      </c>
      <c r="P174" s="13">
        <f t="shared" si="141"/>
        <v>73.539838278528748</v>
      </c>
      <c r="Q174" s="20">
        <f t="shared" si="162"/>
        <v>670.25923500177089</v>
      </c>
      <c r="R174" s="59">
        <f t="shared" si="109"/>
        <v>958.99439644643235</v>
      </c>
      <c r="S174" s="59">
        <f ca="1">AVERAGE(OFFSET($R$3,0,0,'Données projet'!$E$9+1,1))-AVERAGE(OFFSET($H$3,0,0,'Données projet'!$E$9+1,1))</f>
        <v>520.95202773768222</v>
      </c>
      <c r="T174" s="59">
        <f t="shared" si="142"/>
        <v>325.72635759450861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37.004945639651282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37.004945639651282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245.99999999999994</v>
      </c>
      <c r="AJ174" s="13">
        <f>AI174*VLOOKUP('Données projet'!$B$10,Paramètres!$A$1:$I$89,3,0)*VLOOKUP('Données projet'!$B$10,Paramètres!$A$1:$I$89,5,0)</f>
        <v>234.09359999999998</v>
      </c>
      <c r="AK174" s="13">
        <f t="shared" si="164"/>
        <v>57.166902703920208</v>
      </c>
      <c r="AL174" s="20">
        <f t="shared" si="165"/>
        <v>507.27870887599425</v>
      </c>
      <c r="AM174" s="59">
        <f t="shared" si="113"/>
        <v>796.01387032065577</v>
      </c>
      <c r="AN174" s="59">
        <f ca="1">AVERAGE(OFFSET($AM$3,0,0,'Données projet'!$E$10+1,1))-AVERAGE(OFFSET($H$3,0,0,'Données projet'!$E$10+1,1))</f>
        <v>480.2304577348516</v>
      </c>
      <c r="AO174" s="59">
        <f t="shared" si="144"/>
        <v>488.3750281502389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25.723282288412072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25.723282288412072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266.99999999999983</v>
      </c>
      <c r="BE174" s="13">
        <f>BD174*VLOOKUP('Données projet'!$B$11,Paramètres!$A$1:$I$89,3,0)*VLOOKUP('Données projet'!$B$11,Paramètres!$A$1:$I$89,5,0)</f>
        <v>258.24239999999986</v>
      </c>
      <c r="BF174" s="13">
        <f t="shared" si="167"/>
        <v>62.347580891234152</v>
      </c>
      <c r="BG174" s="20">
        <f t="shared" si="168"/>
        <v>558.3608833855659</v>
      </c>
      <c r="BH174" s="59">
        <f t="shared" si="116"/>
        <v>847.09604483022736</v>
      </c>
      <c r="BI174" s="59">
        <f ca="1">AVERAGE(OFFSET($BH$3,0,0,'Données projet'!$E$11+1,1))-AVERAGE(OFFSET($H$3,0,0,'Données projet'!$E$11+1,1))</f>
        <v>379.62749807313804</v>
      </c>
      <c r="BJ174" s="59">
        <f t="shared" si="146"/>
        <v>365.4172319777357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7.0581925078486032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7.0581925078486032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367.99999999999972</v>
      </c>
      <c r="BZ174" s="13">
        <f>BY174*VLOOKUP('Données projet'!$B$12,Paramètres!$A$1:$I$89,3,0)*VLOOKUP('Données projet'!$B$12,Paramètres!$A$1:$I$89,5,0)</f>
        <v>292.78079999999977</v>
      </c>
      <c r="CA174" s="13">
        <f t="shared" si="170"/>
        <v>69.660903052386217</v>
      </c>
      <c r="CB174" s="20">
        <f t="shared" si="171"/>
        <v>631.25263281623893</v>
      </c>
      <c r="CC174" s="59">
        <f t="shared" si="119"/>
        <v>919.9877942609005</v>
      </c>
      <c r="CD174" s="59">
        <f ca="1">AVERAGE(OFFSET($CC$3,0,0,'Données projet'!$E$12+1,1))-AVERAGE(OFFSET($H$3,0,0,'Données projet'!$E$12+1,1))</f>
        <v>429.30603040255431</v>
      </c>
      <c r="CE174" s="59">
        <f t="shared" si="148"/>
        <v>412.18613903804726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10.165602611765355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10.165602611765355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306.99999999999994</v>
      </c>
      <c r="CU174" s="17">
        <f>CT174*VLOOKUP('Données projet'!$B$13,Paramètres!$A$1:$I$89,3,0)*VLOOKUP('Données projet'!$B$13,Paramètres!$A$1:$I$89,5,0)</f>
        <v>277.77359999999993</v>
      </c>
      <c r="CV174" s="13">
        <f t="shared" si="173"/>
        <v>66.496288176842356</v>
      </c>
      <c r="CW174" s="20">
        <f t="shared" si="174"/>
        <v>599.60338857466706</v>
      </c>
      <c r="CX174" s="59">
        <f t="shared" si="122"/>
        <v>888.33855001932852</v>
      </c>
      <c r="CY174" s="59">
        <f ca="1">AVERAGE(OFFSET($CX$3,0,0,'Données projet'!$E$13+1,1))-AVERAGE(OFFSET($H$3,0,0,'Données projet'!$E$13+1,1))</f>
        <v>472.96224519385396</v>
      </c>
      <c r="CZ174" s="59">
        <f t="shared" si="150"/>
        <v>297.32483725004136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33.019797647688826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33.019797647688826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349.00000000000017</v>
      </c>
      <c r="DP174" s="17">
        <f>DO174*VLOOKUP('Données projet'!$B$14,Paramètres!$A$1:$I$89,3,0)*VLOOKUP('Données projet'!$B$14,Paramètres!$A$1:$I$89,5,0)</f>
        <v>272.22000000000014</v>
      </c>
      <c r="DQ174" s="13">
        <f t="shared" si="176"/>
        <v>65.320184547527205</v>
      </c>
      <c r="DR174" s="20">
        <f t="shared" si="177"/>
        <v>587.88248808694345</v>
      </c>
      <c r="DS174" s="59">
        <f t="shared" si="125"/>
        <v>876.61764953160491</v>
      </c>
      <c r="DT174" s="59">
        <f ca="1">AVERAGE(OFFSET($DS$3,0,0,'Données projet'!$E$14+1,1))-AVERAGE(OFFSET($H$3,0,0,'Données projet'!$E$14+1,1))</f>
        <v>381.55743422692029</v>
      </c>
      <c r="DU174" s="59">
        <f t="shared" si="152"/>
        <v>360.34132229290537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11.727024830912869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11.727024830912869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474.99999999999994</v>
      </c>
      <c r="EK174" s="17">
        <f>EJ174*VLOOKUP('Données projet'!$B$15,Paramètres!$A$1:$I$89,3,0)*VLOOKUP('Données projet'!$B$15,Paramètres!$A$1:$I$89,5,0)</f>
        <v>407.55</v>
      </c>
      <c r="EL174" s="13">
        <f t="shared" si="179"/>
        <v>93.305642095357683</v>
      </c>
      <c r="EM174" s="20">
        <f t="shared" si="180"/>
        <v>872.32357664941446</v>
      </c>
      <c r="EN174" s="59">
        <f t="shared" si="128"/>
        <v>1161.058738094076</v>
      </c>
      <c r="EO174" s="59">
        <f ca="1">AVERAGE(OFFSET($EN$3,0,0,'Données projet'!$E$15+1,1))-AVERAGE(OFFSET($H$3,0,0,'Données projet'!$E$15+1,1))</f>
        <v>569.97793593332699</v>
      </c>
      <c r="EP174" s="59">
        <f t="shared" si="154"/>
        <v>331.25104323342907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44.51479258976304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44.51479258976304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403.99999999999994</v>
      </c>
      <c r="FF174" s="17">
        <f>FE174*VLOOKUP('Données projet'!$B$16,Paramètres!$A$1:$I$89,3,0)*VLOOKUP('Données projet'!$B$16,Paramètres!$A$1:$I$89,5,0)</f>
        <v>327.72479999999996</v>
      </c>
      <c r="FG174" s="13">
        <f t="shared" si="182"/>
        <v>76.958410398004986</v>
      </c>
      <c r="FH174" s="20">
        <f t="shared" si="183"/>
        <v>704.82325810985856</v>
      </c>
      <c r="FI174" s="59">
        <f t="shared" si="131"/>
        <v>993.55841955452001</v>
      </c>
      <c r="FJ174" s="59">
        <f ca="1">AVERAGE(OFFSET($FI$3,0,0,'Données projet'!$E$16+1,1))-AVERAGE(OFFSET($H$3,0,0,'Données projet'!$E$16+1,1))</f>
        <v>458.72067631594132</v>
      </c>
      <c r="FK174" s="59">
        <f t="shared" si="156"/>
        <v>264.165337354597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27.798053348748702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27.798053348748702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6">
        <f t="shared" si="110"/>
        <v>183.33333333333334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306.99999999999994</v>
      </c>
      <c r="O175" s="13">
        <f>N175*VLOOKUP('Données projet'!$B$9,Paramètres!$A$1:$I$89,3,0)*VLOOKUP('Données projet'!$B$9,Paramètres!$A$1:$I$89,5,0)</f>
        <v>311.298</v>
      </c>
      <c r="P175" s="13">
        <f t="shared" si="141"/>
        <v>73.539838278528748</v>
      </c>
      <c r="Q175" s="20">
        <f t="shared" si="162"/>
        <v>670.25923500177089</v>
      </c>
      <c r="R175" s="59">
        <f t="shared" si="109"/>
        <v>959.07416444872854</v>
      </c>
      <c r="S175" s="59">
        <f ca="1">AVERAGE(OFFSET($R$3,0,0,'Données projet'!$E$9+1,1))-AVERAGE(OFFSET($H$3,0,0,'Données projet'!$E$9+1,1))</f>
        <v>520.95202773768222</v>
      </c>
      <c r="T175" s="59">
        <f t="shared" si="142"/>
        <v>325.72635759450861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36.279301226445881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36.279301226445881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245.99999999999994</v>
      </c>
      <c r="AJ175" s="13">
        <f>AI175*VLOOKUP('Données projet'!$B$10,Paramètres!$A$1:$I$89,3,0)*VLOOKUP('Données projet'!$B$10,Paramètres!$A$1:$I$89,5,0)</f>
        <v>234.09359999999998</v>
      </c>
      <c r="AK175" s="13">
        <f t="shared" si="164"/>
        <v>57.166902703920208</v>
      </c>
      <c r="AL175" s="20">
        <f t="shared" si="165"/>
        <v>507.27870887599425</v>
      </c>
      <c r="AM175" s="59">
        <f t="shared" si="113"/>
        <v>796.09363832295185</v>
      </c>
      <c r="AN175" s="59">
        <f ca="1">AVERAGE(OFFSET($AM$3,0,0,'Données projet'!$E$10+1,1))-AVERAGE(OFFSET($H$3,0,0,'Données projet'!$E$10+1,1))</f>
        <v>480.2304577348516</v>
      </c>
      <c r="AO175" s="59">
        <f t="shared" si="144"/>
        <v>488.3750281502389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25.218864412389284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25.218864412389284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266.99999999999983</v>
      </c>
      <c r="BE175" s="13">
        <f>BD175*VLOOKUP('Données projet'!$B$11,Paramètres!$A$1:$I$89,3,0)*VLOOKUP('Données projet'!$B$11,Paramètres!$A$1:$I$89,5,0)</f>
        <v>258.24239999999986</v>
      </c>
      <c r="BF175" s="13">
        <f t="shared" si="167"/>
        <v>62.347580891234152</v>
      </c>
      <c r="BG175" s="20">
        <f t="shared" si="168"/>
        <v>558.3608833855659</v>
      </c>
      <c r="BH175" s="59">
        <f t="shared" si="116"/>
        <v>847.17581283252355</v>
      </c>
      <c r="BI175" s="59">
        <f ca="1">AVERAGE(OFFSET($BH$3,0,0,'Données projet'!$E$11+1,1))-AVERAGE(OFFSET($H$3,0,0,'Données projet'!$E$11+1,1))</f>
        <v>379.62749807313804</v>
      </c>
      <c r="BJ175" s="59">
        <f t="shared" si="146"/>
        <v>365.4172319777357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6.9197856578420316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6.9197856578420316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367.99999999999972</v>
      </c>
      <c r="BZ175" s="13">
        <f>BY175*VLOOKUP('Données projet'!$B$12,Paramètres!$A$1:$I$89,3,0)*VLOOKUP('Données projet'!$B$12,Paramètres!$A$1:$I$89,5,0)</f>
        <v>292.78079999999977</v>
      </c>
      <c r="CA175" s="13">
        <f t="shared" si="170"/>
        <v>69.660903052386217</v>
      </c>
      <c r="CB175" s="20">
        <f t="shared" si="171"/>
        <v>631.25263281623893</v>
      </c>
      <c r="CC175" s="59">
        <f t="shared" si="119"/>
        <v>920.06756226319658</v>
      </c>
      <c r="CD175" s="59">
        <f ca="1">AVERAGE(OFFSET($CC$3,0,0,'Données projet'!$E$12+1,1))-AVERAGE(OFFSET($H$3,0,0,'Données projet'!$E$12+1,1))</f>
        <v>429.30603040255431</v>
      </c>
      <c r="CE175" s="59">
        <f t="shared" si="148"/>
        <v>412.18613903804726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9.9662613449539901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9.9662613449539901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306.99999999999994</v>
      </c>
      <c r="CU175" s="17">
        <f>CT175*VLOOKUP('Données projet'!$B$13,Paramètres!$A$1:$I$89,3,0)*VLOOKUP('Données projet'!$B$13,Paramètres!$A$1:$I$89,5,0)</f>
        <v>277.77359999999993</v>
      </c>
      <c r="CV175" s="13">
        <f t="shared" si="173"/>
        <v>66.496288176842356</v>
      </c>
      <c r="CW175" s="20">
        <f t="shared" si="174"/>
        <v>599.60338857466706</v>
      </c>
      <c r="CX175" s="59">
        <f t="shared" si="122"/>
        <v>888.41831802162471</v>
      </c>
      <c r="CY175" s="59">
        <f ca="1">AVERAGE(OFFSET($CX$3,0,0,'Données projet'!$E$13+1,1))-AVERAGE(OFFSET($H$3,0,0,'Données projet'!$E$13+1,1))</f>
        <v>472.96224519385396</v>
      </c>
      <c r="CZ175" s="59">
        <f t="shared" si="150"/>
        <v>297.32483725004136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32.372299555905542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32.372299555905542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349.00000000000017</v>
      </c>
      <c r="DP175" s="17">
        <f>DO175*VLOOKUP('Données projet'!$B$14,Paramètres!$A$1:$I$89,3,0)*VLOOKUP('Données projet'!$B$14,Paramètres!$A$1:$I$89,5,0)</f>
        <v>272.22000000000014</v>
      </c>
      <c r="DQ175" s="13">
        <f t="shared" si="176"/>
        <v>65.320184547527205</v>
      </c>
      <c r="DR175" s="20">
        <f t="shared" si="177"/>
        <v>587.88248808694345</v>
      </c>
      <c r="DS175" s="59">
        <f t="shared" si="125"/>
        <v>876.6974175339011</v>
      </c>
      <c r="DT175" s="59">
        <f ca="1">AVERAGE(OFFSET($DS$3,0,0,'Données projet'!$E$14+1,1))-AVERAGE(OFFSET($H$3,0,0,'Données projet'!$E$14+1,1))</f>
        <v>381.55743422692029</v>
      </c>
      <c r="DU175" s="59">
        <f t="shared" si="152"/>
        <v>360.34132229290537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11.497065026757536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11.497065026757536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474.99999999999994</v>
      </c>
      <c r="EK175" s="17">
        <f>EJ175*VLOOKUP('Données projet'!$B$15,Paramètres!$A$1:$I$89,3,0)*VLOOKUP('Données projet'!$B$15,Paramètres!$A$1:$I$89,5,0)</f>
        <v>407.55</v>
      </c>
      <c r="EL175" s="13">
        <f t="shared" si="179"/>
        <v>93.305642095357683</v>
      </c>
      <c r="EM175" s="20">
        <f t="shared" si="180"/>
        <v>872.32357664941446</v>
      </c>
      <c r="EN175" s="59">
        <f t="shared" si="128"/>
        <v>1161.1385060963721</v>
      </c>
      <c r="EO175" s="59">
        <f ca="1">AVERAGE(OFFSET($EN$3,0,0,'Données projet'!$E$15+1,1))-AVERAGE(OFFSET($H$3,0,0,'Données projet'!$E$15+1,1))</f>
        <v>569.97793593332699</v>
      </c>
      <c r="EP175" s="59">
        <f t="shared" si="154"/>
        <v>331.25104323342907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43.641884658420295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43.641884658420295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403.99999999999994</v>
      </c>
      <c r="FF175" s="17">
        <f>FE175*VLOOKUP('Données projet'!$B$16,Paramètres!$A$1:$I$89,3,0)*VLOOKUP('Données projet'!$B$16,Paramètres!$A$1:$I$89,5,0)</f>
        <v>327.72479999999996</v>
      </c>
      <c r="FG175" s="13">
        <f t="shared" si="182"/>
        <v>76.958410398004986</v>
      </c>
      <c r="FH175" s="20">
        <f t="shared" si="183"/>
        <v>704.82325810985856</v>
      </c>
      <c r="FI175" s="59">
        <f t="shared" si="131"/>
        <v>993.63818755681621</v>
      </c>
      <c r="FJ175" s="59">
        <f ca="1">AVERAGE(OFFSET($FI$3,0,0,'Données projet'!$E$16+1,1))-AVERAGE(OFFSET($H$3,0,0,'Données projet'!$E$16+1,1))</f>
        <v>458.72067631594132</v>
      </c>
      <c r="FK175" s="59">
        <f t="shared" si="156"/>
        <v>264.165337354597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27.252950477718102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27.252950477718102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6">
        <f t="shared" si="110"/>
        <v>183.33333333333334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306.99999999999994</v>
      </c>
      <c r="O176" s="13">
        <f>N176*VLOOKUP('Données projet'!$B$9,Paramètres!$A$1:$I$89,3,0)*VLOOKUP('Données projet'!$B$9,Paramètres!$A$1:$I$89,5,0)</f>
        <v>311.298</v>
      </c>
      <c r="P176" s="13">
        <f t="shared" si="141"/>
        <v>73.539838278528748</v>
      </c>
      <c r="Q176" s="20">
        <f t="shared" si="162"/>
        <v>670.25923500177089</v>
      </c>
      <c r="R176" s="59">
        <f t="shared" si="109"/>
        <v>959.15254865451936</v>
      </c>
      <c r="S176" s="59">
        <f ca="1">AVERAGE(OFFSET($R$3,0,0,'Données projet'!$E$9+1,1))-AVERAGE(OFFSET($H$3,0,0,'Données projet'!$E$9+1,1))</f>
        <v>520.95202773768222</v>
      </c>
      <c r="T176" s="59">
        <f t="shared" si="142"/>
        <v>325.72635759450861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35.56788625758405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35.56788625758405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245.99999999999994</v>
      </c>
      <c r="AJ176" s="13">
        <f>AI176*VLOOKUP('Données projet'!$B$10,Paramètres!$A$1:$I$89,3,0)*VLOOKUP('Données projet'!$B$10,Paramètres!$A$1:$I$89,5,0)</f>
        <v>234.09359999999998</v>
      </c>
      <c r="AK176" s="13">
        <f t="shared" si="164"/>
        <v>57.166902703920208</v>
      </c>
      <c r="AL176" s="20">
        <f t="shared" si="165"/>
        <v>507.27870887599425</v>
      </c>
      <c r="AM176" s="59">
        <f t="shared" si="113"/>
        <v>796.17202252874267</v>
      </c>
      <c r="AN176" s="59">
        <f ca="1">AVERAGE(OFFSET($AM$3,0,0,'Données projet'!$E$10+1,1))-AVERAGE(OFFSET($H$3,0,0,'Données projet'!$E$10+1,1))</f>
        <v>480.2304577348516</v>
      </c>
      <c r="AO176" s="59">
        <f t="shared" si="144"/>
        <v>488.3750281502389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24.724337863250778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24.724337863250778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266.99999999999983</v>
      </c>
      <c r="BE176" s="13">
        <f>BD176*VLOOKUP('Données projet'!$B$11,Paramètres!$A$1:$I$89,3,0)*VLOOKUP('Données projet'!$B$11,Paramètres!$A$1:$I$89,5,0)</f>
        <v>258.24239999999986</v>
      </c>
      <c r="BF176" s="13">
        <f t="shared" si="167"/>
        <v>62.347580891234152</v>
      </c>
      <c r="BG176" s="20">
        <f t="shared" si="168"/>
        <v>558.3608833855659</v>
      </c>
      <c r="BH176" s="59">
        <f t="shared" si="116"/>
        <v>847.25419703831437</v>
      </c>
      <c r="BI176" s="59">
        <f ca="1">AVERAGE(OFFSET($BH$3,0,0,'Données projet'!$E$11+1,1))-AVERAGE(OFFSET($H$3,0,0,'Données projet'!$E$11+1,1))</f>
        <v>379.62749807313804</v>
      </c>
      <c r="BJ176" s="59">
        <f t="shared" si="146"/>
        <v>365.4172319777357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6.7840928817442459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6.7840928817442459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367.99999999999972</v>
      </c>
      <c r="BZ176" s="13">
        <f>BY176*VLOOKUP('Données projet'!$B$12,Paramètres!$A$1:$I$89,3,0)*VLOOKUP('Données projet'!$B$12,Paramètres!$A$1:$I$89,5,0)</f>
        <v>292.78079999999977</v>
      </c>
      <c r="CA176" s="13">
        <f t="shared" si="170"/>
        <v>69.660903052386217</v>
      </c>
      <c r="CB176" s="20">
        <f t="shared" si="171"/>
        <v>631.25263281623893</v>
      </c>
      <c r="CC176" s="59">
        <f t="shared" si="119"/>
        <v>920.1459464689874</v>
      </c>
      <c r="CD176" s="59">
        <f ca="1">AVERAGE(OFFSET($CC$3,0,0,'Données projet'!$E$12+1,1))-AVERAGE(OFFSET($H$3,0,0,'Données projet'!$E$12+1,1))</f>
        <v>429.30603040255431</v>
      </c>
      <c r="CE176" s="59">
        <f t="shared" si="148"/>
        <v>412.18613903804726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9.7708290387986292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9.7708290387986292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306.99999999999994</v>
      </c>
      <c r="CU176" s="17">
        <f>CT176*VLOOKUP('Données projet'!$B$13,Paramètres!$A$1:$I$89,3,0)*VLOOKUP('Données projet'!$B$13,Paramètres!$A$1:$I$89,5,0)</f>
        <v>277.77359999999993</v>
      </c>
      <c r="CV176" s="13">
        <f t="shared" si="173"/>
        <v>66.496288176842356</v>
      </c>
      <c r="CW176" s="20">
        <f t="shared" si="174"/>
        <v>599.60338857466706</v>
      </c>
      <c r="CX176" s="59">
        <f t="shared" si="122"/>
        <v>888.49670222741554</v>
      </c>
      <c r="CY176" s="59">
        <f ca="1">AVERAGE(OFFSET($CX$3,0,0,'Données projet'!$E$13+1,1))-AVERAGE(OFFSET($H$3,0,0,'Données projet'!$E$13+1,1))</f>
        <v>472.96224519385396</v>
      </c>
      <c r="CZ176" s="59">
        <f t="shared" si="150"/>
        <v>297.32483725004136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31.737498506767292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31.737498506767292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349.00000000000017</v>
      </c>
      <c r="DP176" s="17">
        <f>DO176*VLOOKUP('Données projet'!$B$14,Paramètres!$A$1:$I$89,3,0)*VLOOKUP('Données projet'!$B$14,Paramètres!$A$1:$I$89,5,0)</f>
        <v>272.22000000000014</v>
      </c>
      <c r="DQ176" s="13">
        <f t="shared" si="176"/>
        <v>65.320184547527205</v>
      </c>
      <c r="DR176" s="20">
        <f t="shared" si="177"/>
        <v>587.88248808694345</v>
      </c>
      <c r="DS176" s="59">
        <f t="shared" si="125"/>
        <v>876.77580173969193</v>
      </c>
      <c r="DT176" s="59">
        <f ca="1">AVERAGE(OFFSET($DS$3,0,0,'Données projet'!$E$14+1,1))-AVERAGE(OFFSET($H$3,0,0,'Données projet'!$E$14+1,1))</f>
        <v>381.55743422692029</v>
      </c>
      <c r="DU176" s="59">
        <f t="shared" si="152"/>
        <v>360.34132229290537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11.271614594100058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11.271614594100058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474.99999999999994</v>
      </c>
      <c r="EK176" s="17">
        <f>EJ176*VLOOKUP('Données projet'!$B$15,Paramètres!$A$1:$I$89,3,0)*VLOOKUP('Données projet'!$B$15,Paramètres!$A$1:$I$89,5,0)</f>
        <v>407.55</v>
      </c>
      <c r="EL176" s="13">
        <f t="shared" si="179"/>
        <v>93.305642095357683</v>
      </c>
      <c r="EM176" s="20">
        <f t="shared" si="180"/>
        <v>872.32357664941446</v>
      </c>
      <c r="EN176" s="59">
        <f t="shared" si="128"/>
        <v>1161.2168903021629</v>
      </c>
      <c r="EO176" s="59">
        <f ca="1">AVERAGE(OFFSET($EN$3,0,0,'Données projet'!$E$15+1,1))-AVERAGE(OFFSET($H$3,0,0,'Données projet'!$E$15+1,1))</f>
        <v>569.97793593332699</v>
      </c>
      <c r="EP176" s="59">
        <f t="shared" si="154"/>
        <v>331.25104323342907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42.786093919189916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42.786093919189916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403.99999999999994</v>
      </c>
      <c r="FF176" s="17">
        <f>FE176*VLOOKUP('Données projet'!$B$16,Paramètres!$A$1:$I$89,3,0)*VLOOKUP('Données projet'!$B$16,Paramètres!$A$1:$I$89,5,0)</f>
        <v>327.72479999999996</v>
      </c>
      <c r="FG176" s="13">
        <f t="shared" si="182"/>
        <v>76.958410398004986</v>
      </c>
      <c r="FH176" s="20">
        <f t="shared" si="183"/>
        <v>704.82325810985856</v>
      </c>
      <c r="FI176" s="59">
        <f t="shared" si="131"/>
        <v>993.71657176260703</v>
      </c>
      <c r="FJ176" s="59">
        <f ca="1">AVERAGE(OFFSET($FI$3,0,0,'Données projet'!$E$16+1,1))-AVERAGE(OFFSET($H$3,0,0,'Données projet'!$E$16+1,1))</f>
        <v>458.72067631594132</v>
      </c>
      <c r="FK176" s="59">
        <f t="shared" si="156"/>
        <v>264.165337354597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26.71853674150849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26.71853674150849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6">
        <f t="shared" si="110"/>
        <v>183.33333333333334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306.99999999999994</v>
      </c>
      <c r="O177" s="13">
        <f>N177*VLOOKUP('Données projet'!$B$9,Paramètres!$A$1:$I$89,3,0)*VLOOKUP('Données projet'!$B$9,Paramètres!$A$1:$I$89,5,0)</f>
        <v>311.298</v>
      </c>
      <c r="P177" s="13">
        <f t="shared" si="141"/>
        <v>73.539838278528748</v>
      </c>
      <c r="Q177" s="20">
        <f t="shared" si="162"/>
        <v>670.25923500177089</v>
      </c>
      <c r="R177" s="59">
        <f t="shared" si="109"/>
        <v>959.22957306958062</v>
      </c>
      <c r="S177" s="59">
        <f ca="1">AVERAGE(OFFSET($R$3,0,0,'Données projet'!$E$9+1,1))-AVERAGE(OFFSET($H$3,0,0,'Données projet'!$E$9+1,1))</f>
        <v>520.95202773768222</v>
      </c>
      <c r="T177" s="59">
        <f t="shared" si="142"/>
        <v>325.72635759450861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34.870421702341311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34.870421702341311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245.99999999999994</v>
      </c>
      <c r="AJ177" s="13">
        <f>AI177*VLOOKUP('Données projet'!$B$10,Paramètres!$A$1:$I$89,3,0)*VLOOKUP('Données projet'!$B$10,Paramètres!$A$1:$I$89,5,0)</f>
        <v>234.09359999999998</v>
      </c>
      <c r="AK177" s="13">
        <f t="shared" si="164"/>
        <v>57.166902703920208</v>
      </c>
      <c r="AL177" s="20">
        <f t="shared" si="165"/>
        <v>507.27870887599425</v>
      </c>
      <c r="AM177" s="59">
        <f t="shared" si="113"/>
        <v>796.24904694380393</v>
      </c>
      <c r="AN177" s="59">
        <f ca="1">AVERAGE(OFFSET($AM$3,0,0,'Données projet'!$E$10+1,1))-AVERAGE(OFFSET($H$3,0,0,'Données projet'!$E$10+1,1))</f>
        <v>480.2304577348516</v>
      </c>
      <c r="AO177" s="59">
        <f t="shared" si="144"/>
        <v>488.3750281502389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24.239508678109466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24.239508678109466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266.99999999999983</v>
      </c>
      <c r="BE177" s="13">
        <f>BD177*VLOOKUP('Données projet'!$B$11,Paramètres!$A$1:$I$89,3,0)*VLOOKUP('Données projet'!$B$11,Paramètres!$A$1:$I$89,5,0)</f>
        <v>258.24239999999986</v>
      </c>
      <c r="BF177" s="13">
        <f t="shared" si="167"/>
        <v>62.347580891234152</v>
      </c>
      <c r="BG177" s="20">
        <f t="shared" si="168"/>
        <v>558.3608833855659</v>
      </c>
      <c r="BH177" s="59">
        <f t="shared" si="116"/>
        <v>847.33122145337563</v>
      </c>
      <c r="BI177" s="59">
        <f ca="1">AVERAGE(OFFSET($BH$3,0,0,'Données projet'!$E$11+1,1))-AVERAGE(OFFSET($H$3,0,0,'Données projet'!$E$11+1,1))</f>
        <v>379.62749807313804</v>
      </c>
      <c r="BJ177" s="59">
        <f t="shared" si="146"/>
        <v>365.4172319777357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6.6510609582213167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6.6510609582213167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367.99999999999972</v>
      </c>
      <c r="BZ177" s="13">
        <f>BY177*VLOOKUP('Données projet'!$B$12,Paramètres!$A$1:$I$89,3,0)*VLOOKUP('Données projet'!$B$12,Paramètres!$A$1:$I$89,5,0)</f>
        <v>292.78079999999977</v>
      </c>
      <c r="CA177" s="13">
        <f t="shared" si="170"/>
        <v>69.660903052386217</v>
      </c>
      <c r="CB177" s="20">
        <f t="shared" si="171"/>
        <v>631.25263281623893</v>
      </c>
      <c r="CC177" s="59">
        <f t="shared" si="119"/>
        <v>920.22297088404866</v>
      </c>
      <c r="CD177" s="59">
        <f ca="1">AVERAGE(OFFSET($CC$3,0,0,'Données projet'!$E$12+1,1))-AVERAGE(OFFSET($H$3,0,0,'Données projet'!$E$12+1,1))</f>
        <v>429.30603040255431</v>
      </c>
      <c r="CE177" s="59">
        <f t="shared" si="148"/>
        <v>412.18613903804726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9.5792290409650391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9.5792290409650391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306.99999999999994</v>
      </c>
      <c r="CU177" s="17">
        <f>CT177*VLOOKUP('Données projet'!$B$13,Paramètres!$A$1:$I$89,3,0)*VLOOKUP('Données projet'!$B$13,Paramètres!$A$1:$I$89,5,0)</f>
        <v>277.77359999999993</v>
      </c>
      <c r="CV177" s="13">
        <f t="shared" si="173"/>
        <v>66.496288176842356</v>
      </c>
      <c r="CW177" s="20">
        <f t="shared" si="174"/>
        <v>599.60338857466706</v>
      </c>
      <c r="CX177" s="59">
        <f t="shared" si="122"/>
        <v>888.5737266424768</v>
      </c>
      <c r="CY177" s="59">
        <f ca="1">AVERAGE(OFFSET($CX$3,0,0,'Données projet'!$E$13+1,1))-AVERAGE(OFFSET($H$3,0,0,'Données projet'!$E$13+1,1))</f>
        <v>472.96224519385396</v>
      </c>
      <c r="CZ177" s="59">
        <f t="shared" si="150"/>
        <v>297.32483725004136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31.115145519012234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31.115145519012234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349.00000000000017</v>
      </c>
      <c r="DP177" s="17">
        <f>DO177*VLOOKUP('Données projet'!$B$14,Paramètres!$A$1:$I$89,3,0)*VLOOKUP('Données projet'!$B$14,Paramètres!$A$1:$I$89,5,0)</f>
        <v>272.22000000000014</v>
      </c>
      <c r="DQ177" s="13">
        <f t="shared" si="176"/>
        <v>65.320184547527205</v>
      </c>
      <c r="DR177" s="20">
        <f t="shared" si="177"/>
        <v>587.88248808694345</v>
      </c>
      <c r="DS177" s="59">
        <f t="shared" si="125"/>
        <v>876.85282615475319</v>
      </c>
      <c r="DT177" s="59">
        <f ca="1">AVERAGE(OFFSET($DS$3,0,0,'Données projet'!$E$14+1,1))-AVERAGE(OFFSET($H$3,0,0,'Données projet'!$E$14+1,1))</f>
        <v>381.55743422692029</v>
      </c>
      <c r="DU177" s="59">
        <f t="shared" si="152"/>
        <v>360.34132229290537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11.050585106915808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11.050585106915808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474.99999999999994</v>
      </c>
      <c r="EK177" s="17">
        <f>EJ177*VLOOKUP('Données projet'!$B$15,Paramètres!$A$1:$I$89,3,0)*VLOOKUP('Données projet'!$B$15,Paramètres!$A$1:$I$89,5,0)</f>
        <v>407.55</v>
      </c>
      <c r="EL177" s="13">
        <f t="shared" si="179"/>
        <v>93.305642095357683</v>
      </c>
      <c r="EM177" s="20">
        <f t="shared" si="180"/>
        <v>872.32357664941446</v>
      </c>
      <c r="EN177" s="59">
        <f t="shared" si="128"/>
        <v>1161.2939147172242</v>
      </c>
      <c r="EO177" s="59">
        <f ca="1">AVERAGE(OFFSET($EN$3,0,0,'Données projet'!$E$15+1,1))-AVERAGE(OFFSET($H$3,0,0,'Données projet'!$E$15+1,1))</f>
        <v>569.97793593332699</v>
      </c>
      <c r="EP177" s="59">
        <f t="shared" si="154"/>
        <v>331.25104323342907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41.947084714375031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41.947084714375031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403.99999999999994</v>
      </c>
      <c r="FF177" s="17">
        <f>FE177*VLOOKUP('Données projet'!$B$16,Paramètres!$A$1:$I$89,3,0)*VLOOKUP('Données projet'!$B$16,Paramètres!$A$1:$I$89,5,0)</f>
        <v>327.72479999999996</v>
      </c>
      <c r="FG177" s="13">
        <f t="shared" si="182"/>
        <v>76.958410398004986</v>
      </c>
      <c r="FH177" s="20">
        <f t="shared" si="183"/>
        <v>704.82325810985856</v>
      </c>
      <c r="FI177" s="59">
        <f t="shared" si="131"/>
        <v>993.79359617766829</v>
      </c>
      <c r="FJ177" s="59">
        <f ca="1">AVERAGE(OFFSET($FI$3,0,0,'Données projet'!$E$16+1,1))-AVERAGE(OFFSET($H$3,0,0,'Données projet'!$E$16+1,1))</f>
        <v>458.72067631594132</v>
      </c>
      <c r="FK177" s="59">
        <f t="shared" si="156"/>
        <v>264.165337354597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26.194602532705755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26.194602532705755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6">
        <f t="shared" si="110"/>
        <v>183.33333333333334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306.99999999999994</v>
      </c>
      <c r="O178" s="13">
        <f>N178*VLOOKUP('Données projet'!$B$9,Paramètres!$A$1:$I$89,3,0)*VLOOKUP('Données projet'!$B$9,Paramètres!$A$1:$I$89,5,0)</f>
        <v>311.298</v>
      </c>
      <c r="P178" s="13">
        <f t="shared" si="141"/>
        <v>73.539838278528748</v>
      </c>
      <c r="Q178" s="20">
        <f t="shared" si="162"/>
        <v>670.25923500177089</v>
      </c>
      <c r="R178" s="59">
        <f t="shared" si="109"/>
        <v>959.30526128324129</v>
      </c>
      <c r="S178" s="59">
        <f ca="1">AVERAGE(OFFSET($R$3,0,0,'Données projet'!$E$9+1,1))-AVERAGE(OFFSET($H$3,0,0,'Données projet'!$E$9+1,1))</f>
        <v>520.95202773768222</v>
      </c>
      <c r="T178" s="59">
        <f t="shared" si="142"/>
        <v>325.72635759450861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34.186634001615509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34.186634001615509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245.99999999999994</v>
      </c>
      <c r="AJ178" s="13">
        <f>AI178*VLOOKUP('Données projet'!$B$10,Paramètres!$A$1:$I$89,3,0)*VLOOKUP('Données projet'!$B$10,Paramètres!$A$1:$I$89,5,0)</f>
        <v>234.09359999999998</v>
      </c>
      <c r="AK178" s="13">
        <f t="shared" si="164"/>
        <v>57.166902703920208</v>
      </c>
      <c r="AL178" s="20">
        <f t="shared" si="165"/>
        <v>507.27870887599425</v>
      </c>
      <c r="AM178" s="59">
        <f t="shared" si="113"/>
        <v>796.3247351574646</v>
      </c>
      <c r="AN178" s="59">
        <f ca="1">AVERAGE(OFFSET($AM$3,0,0,'Données projet'!$E$10+1,1))-AVERAGE(OFFSET($H$3,0,0,'Données projet'!$E$10+1,1))</f>
        <v>480.2304577348516</v>
      </c>
      <c r="AO178" s="59">
        <f t="shared" si="144"/>
        <v>488.3750281502389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23.764186697572171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23.764186697572171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266.99999999999983</v>
      </c>
      <c r="BE178" s="13">
        <f>BD178*VLOOKUP('Données projet'!$B$11,Paramètres!$A$1:$I$89,3,0)*VLOOKUP('Données projet'!$B$11,Paramètres!$A$1:$I$89,5,0)</f>
        <v>258.24239999999986</v>
      </c>
      <c r="BF178" s="13">
        <f t="shared" si="167"/>
        <v>62.347580891234152</v>
      </c>
      <c r="BG178" s="20">
        <f t="shared" si="168"/>
        <v>558.3608833855659</v>
      </c>
      <c r="BH178" s="59">
        <f t="shared" si="116"/>
        <v>847.4069096670363</v>
      </c>
      <c r="BI178" s="59">
        <f ca="1">AVERAGE(OFFSET($BH$3,0,0,'Données projet'!$E$11+1,1))-AVERAGE(OFFSET($H$3,0,0,'Données projet'!$E$11+1,1))</f>
        <v>379.62749807313804</v>
      </c>
      <c r="BJ178" s="59">
        <f t="shared" si="146"/>
        <v>365.4172319777357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6.520637709577211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6.520637709577211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367.99999999999972</v>
      </c>
      <c r="BZ178" s="13">
        <f>BY178*VLOOKUP('Données projet'!$B$12,Paramètres!$A$1:$I$89,3,0)*VLOOKUP('Données projet'!$B$12,Paramètres!$A$1:$I$89,5,0)</f>
        <v>292.78079999999977</v>
      </c>
      <c r="CA178" s="13">
        <f t="shared" si="170"/>
        <v>69.660903052386217</v>
      </c>
      <c r="CB178" s="20">
        <f t="shared" si="171"/>
        <v>631.25263281623893</v>
      </c>
      <c r="CC178" s="59">
        <f t="shared" si="119"/>
        <v>920.29865909770933</v>
      </c>
      <c r="CD178" s="59">
        <f ca="1">AVERAGE(OFFSET($CC$3,0,0,'Données projet'!$E$12+1,1))-AVERAGE(OFFSET($H$3,0,0,'Données projet'!$E$12+1,1))</f>
        <v>429.30603040255431</v>
      </c>
      <c r="CE178" s="59">
        <f t="shared" si="148"/>
        <v>412.18613903804726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9.3913862022245063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9.3913862022245063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306.99999999999994</v>
      </c>
      <c r="CU178" s="17">
        <f>CT178*VLOOKUP('Données projet'!$B$13,Paramètres!$A$1:$I$89,3,0)*VLOOKUP('Données projet'!$B$13,Paramètres!$A$1:$I$89,5,0)</f>
        <v>277.77359999999993</v>
      </c>
      <c r="CV178" s="13">
        <f t="shared" si="173"/>
        <v>66.496288176842356</v>
      </c>
      <c r="CW178" s="20">
        <f t="shared" si="174"/>
        <v>599.60338857466706</v>
      </c>
      <c r="CX178" s="59">
        <f t="shared" si="122"/>
        <v>888.64941485613747</v>
      </c>
      <c r="CY178" s="59">
        <f ca="1">AVERAGE(OFFSET($CX$3,0,0,'Données projet'!$E$13+1,1))-AVERAGE(OFFSET($H$3,0,0,'Données projet'!$E$13+1,1))</f>
        <v>472.96224519385396</v>
      </c>
      <c r="CZ178" s="59">
        <f t="shared" si="150"/>
        <v>297.32483725004136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30.504996493749214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30.504996493749214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349.00000000000017</v>
      </c>
      <c r="DP178" s="17">
        <f>DO178*VLOOKUP('Données projet'!$B$14,Paramètres!$A$1:$I$89,3,0)*VLOOKUP('Données projet'!$B$14,Paramètres!$A$1:$I$89,5,0)</f>
        <v>272.22000000000014</v>
      </c>
      <c r="DQ178" s="13">
        <f t="shared" si="176"/>
        <v>65.320184547527205</v>
      </c>
      <c r="DR178" s="20">
        <f t="shared" si="177"/>
        <v>587.88248808694345</v>
      </c>
      <c r="DS178" s="59">
        <f t="shared" si="125"/>
        <v>876.92851436841386</v>
      </c>
      <c r="DT178" s="59">
        <f ca="1">AVERAGE(OFFSET($DS$3,0,0,'Données projet'!$E$14+1,1))-AVERAGE(OFFSET($H$3,0,0,'Données projet'!$E$14+1,1))</f>
        <v>381.55743422692029</v>
      </c>
      <c r="DU178" s="59">
        <f t="shared" si="152"/>
        <v>360.34132229290537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10.833889873160565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10.833889873160565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474.99999999999994</v>
      </c>
      <c r="EK178" s="17">
        <f>EJ178*VLOOKUP('Données projet'!$B$15,Paramètres!$A$1:$I$89,3,0)*VLOOKUP('Données projet'!$B$15,Paramètres!$A$1:$I$89,5,0)</f>
        <v>407.55</v>
      </c>
      <c r="EL178" s="13">
        <f t="shared" si="179"/>
        <v>93.305642095357683</v>
      </c>
      <c r="EM178" s="20">
        <f t="shared" si="180"/>
        <v>872.32357664941446</v>
      </c>
      <c r="EN178" s="59">
        <f t="shared" si="128"/>
        <v>1161.3696029308849</v>
      </c>
      <c r="EO178" s="59">
        <f ca="1">AVERAGE(OFFSET($EN$3,0,0,'Données projet'!$E$15+1,1))-AVERAGE(OFFSET($H$3,0,0,'Données projet'!$E$15+1,1))</f>
        <v>569.97793593332699</v>
      </c>
      <c r="EP178" s="59">
        <f t="shared" si="154"/>
        <v>331.25104323342907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41.12452796832148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41.12452796832148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403.99999999999994</v>
      </c>
      <c r="FF178" s="17">
        <f>FE178*VLOOKUP('Données projet'!$B$16,Paramètres!$A$1:$I$89,3,0)*VLOOKUP('Données projet'!$B$16,Paramètres!$A$1:$I$89,5,0)</f>
        <v>327.72479999999996</v>
      </c>
      <c r="FG178" s="13">
        <f t="shared" si="182"/>
        <v>76.958410398004986</v>
      </c>
      <c r="FH178" s="20">
        <f t="shared" si="183"/>
        <v>704.82325810985856</v>
      </c>
      <c r="FI178" s="59">
        <f t="shared" si="131"/>
        <v>993.86928439132896</v>
      </c>
      <c r="FJ178" s="59">
        <f ca="1">AVERAGE(OFFSET($FI$3,0,0,'Données projet'!$E$16+1,1))-AVERAGE(OFFSET($H$3,0,0,'Données projet'!$E$16+1,1))</f>
        <v>458.72067631594132</v>
      </c>
      <c r="FK178" s="59">
        <f t="shared" si="156"/>
        <v>264.165337354597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25.680942354169328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25.680942354169328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6">
        <f t="shared" si="110"/>
        <v>183.33333333333334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306.99999999999994</v>
      </c>
      <c r="O179" s="13">
        <f>N179*VLOOKUP('Données projet'!$B$9,Paramètres!$A$1:$I$89,3,0)*VLOOKUP('Données projet'!$B$9,Paramètres!$A$1:$I$89,5,0)</f>
        <v>311.298</v>
      </c>
      <c r="P179" s="13">
        <f t="shared" si="141"/>
        <v>73.539838278528748</v>
      </c>
      <c r="Q179" s="20">
        <f t="shared" si="162"/>
        <v>670.25923500177089</v>
      </c>
      <c r="R179" s="59">
        <f t="shared" si="109"/>
        <v>959.37963647560855</v>
      </c>
      <c r="S179" s="59">
        <f ca="1">AVERAGE(OFFSET($R$3,0,0,'Données projet'!$E$9+1,1))-AVERAGE(OFFSET($H$3,0,0,'Données projet'!$E$9+1,1))</f>
        <v>520.95202773768222</v>
      </c>
      <c r="T179" s="59">
        <f t="shared" si="142"/>
        <v>325.72635759450861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33.516254960631628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33.516254960631628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245.99999999999994</v>
      </c>
      <c r="AJ179" s="13">
        <f>AI179*VLOOKUP('Données projet'!$B$10,Paramètres!$A$1:$I$89,3,0)*VLOOKUP('Données projet'!$B$10,Paramètres!$A$1:$I$89,5,0)</f>
        <v>234.09359999999998</v>
      </c>
      <c r="AK179" s="13">
        <f t="shared" si="164"/>
        <v>57.166902703920208</v>
      </c>
      <c r="AL179" s="20">
        <f t="shared" si="165"/>
        <v>507.27870887599425</v>
      </c>
      <c r="AM179" s="59">
        <f t="shared" si="113"/>
        <v>796.39911034983186</v>
      </c>
      <c r="AN179" s="59">
        <f ca="1">AVERAGE(OFFSET($AM$3,0,0,'Données projet'!$E$10+1,1))-AVERAGE(OFFSET($H$3,0,0,'Données projet'!$E$10+1,1))</f>
        <v>480.2304577348516</v>
      </c>
      <c r="AO179" s="59">
        <f t="shared" si="144"/>
        <v>488.3750281502389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23.298185491155433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23.298185491155433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266.99999999999983</v>
      </c>
      <c r="BE179" s="13">
        <f>BD179*VLOOKUP('Données projet'!$B$11,Paramètres!$A$1:$I$89,3,0)*VLOOKUP('Données projet'!$B$11,Paramètres!$A$1:$I$89,5,0)</f>
        <v>258.24239999999986</v>
      </c>
      <c r="BF179" s="13">
        <f t="shared" si="167"/>
        <v>62.347580891234152</v>
      </c>
      <c r="BG179" s="20">
        <f t="shared" si="168"/>
        <v>558.3608833855659</v>
      </c>
      <c r="BH179" s="59">
        <f t="shared" si="116"/>
        <v>847.48128485940356</v>
      </c>
      <c r="BI179" s="59">
        <f ca="1">AVERAGE(OFFSET($BH$3,0,0,'Données projet'!$E$11+1,1))-AVERAGE(OFFSET($H$3,0,0,'Données projet'!$E$11+1,1))</f>
        <v>379.62749807313804</v>
      </c>
      <c r="BJ179" s="59">
        <f t="shared" si="146"/>
        <v>365.4172319777357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6.3927719812886892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6.3927719812886892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367.99999999999972</v>
      </c>
      <c r="BZ179" s="13">
        <f>BY179*VLOOKUP('Données projet'!$B$12,Paramètres!$A$1:$I$89,3,0)*VLOOKUP('Données projet'!$B$12,Paramètres!$A$1:$I$89,5,0)</f>
        <v>292.78079999999977</v>
      </c>
      <c r="CA179" s="13">
        <f t="shared" si="170"/>
        <v>69.660903052386217</v>
      </c>
      <c r="CB179" s="20">
        <f t="shared" si="171"/>
        <v>631.25263281623893</v>
      </c>
      <c r="CC179" s="59">
        <f t="shared" si="119"/>
        <v>920.37303429007648</v>
      </c>
      <c r="CD179" s="59">
        <f ca="1">AVERAGE(OFFSET($CC$3,0,0,'Données projet'!$E$12+1,1))-AVERAGE(OFFSET($H$3,0,0,'Données projet'!$E$12+1,1))</f>
        <v>429.30603040255431</v>
      </c>
      <c r="CE179" s="59">
        <f t="shared" si="148"/>
        <v>412.18613903804726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9.2072268469788554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9.2072268469788554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306.99999999999994</v>
      </c>
      <c r="CU179" s="17">
        <f>CT179*VLOOKUP('Données projet'!$B$13,Paramètres!$A$1:$I$89,3,0)*VLOOKUP('Données projet'!$B$13,Paramètres!$A$1:$I$89,5,0)</f>
        <v>277.77359999999993</v>
      </c>
      <c r="CV179" s="13">
        <f t="shared" si="173"/>
        <v>66.496288176842356</v>
      </c>
      <c r="CW179" s="20">
        <f t="shared" si="174"/>
        <v>599.60338857466706</v>
      </c>
      <c r="CX179" s="59">
        <f t="shared" si="122"/>
        <v>888.72379004850472</v>
      </c>
      <c r="CY179" s="59">
        <f ca="1">AVERAGE(OFFSET($CX$3,0,0,'Données projet'!$E$13+1,1))-AVERAGE(OFFSET($H$3,0,0,'Données projet'!$E$13+1,1))</f>
        <v>472.96224519385396</v>
      </c>
      <c r="CZ179" s="59">
        <f t="shared" si="150"/>
        <v>297.32483725004136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29.906812118717443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29.906812118717443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349.00000000000017</v>
      </c>
      <c r="DP179" s="17">
        <f>DO179*VLOOKUP('Données projet'!$B$14,Paramètres!$A$1:$I$89,3,0)*VLOOKUP('Données projet'!$B$14,Paramètres!$A$1:$I$89,5,0)</f>
        <v>272.22000000000014</v>
      </c>
      <c r="DQ179" s="13">
        <f t="shared" si="176"/>
        <v>65.320184547527205</v>
      </c>
      <c r="DR179" s="20">
        <f t="shared" si="177"/>
        <v>587.88248808694345</v>
      </c>
      <c r="DS179" s="59">
        <f t="shared" si="125"/>
        <v>877.00288956078111</v>
      </c>
      <c r="DT179" s="59">
        <f ca="1">AVERAGE(OFFSET($DS$3,0,0,'Données projet'!$E$14+1,1))-AVERAGE(OFFSET($H$3,0,0,'Données projet'!$E$14+1,1))</f>
        <v>381.55743422692029</v>
      </c>
      <c r="DU179" s="59">
        <f t="shared" si="152"/>
        <v>360.34132229290537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10.621443900768222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10.621443900768222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474.99999999999994</v>
      </c>
      <c r="EK179" s="17">
        <f>EJ179*VLOOKUP('Données projet'!$B$15,Paramètres!$A$1:$I$89,3,0)*VLOOKUP('Données projet'!$B$15,Paramètres!$A$1:$I$89,5,0)</f>
        <v>407.55</v>
      </c>
      <c r="EL179" s="13">
        <f t="shared" si="179"/>
        <v>93.305642095357683</v>
      </c>
      <c r="EM179" s="20">
        <f t="shared" si="180"/>
        <v>872.32357664941446</v>
      </c>
      <c r="EN179" s="59">
        <f t="shared" si="128"/>
        <v>1161.443978123252</v>
      </c>
      <c r="EO179" s="59">
        <f ca="1">AVERAGE(OFFSET($EN$3,0,0,'Données projet'!$E$15+1,1))-AVERAGE(OFFSET($H$3,0,0,'Données projet'!$E$15+1,1))</f>
        <v>569.97793593332699</v>
      </c>
      <c r="EP179" s="59">
        <f t="shared" si="154"/>
        <v>331.25104323342907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40.31810105834797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40.31810105834797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403.99999999999994</v>
      </c>
      <c r="FF179" s="17">
        <f>FE179*VLOOKUP('Données projet'!$B$16,Paramètres!$A$1:$I$89,3,0)*VLOOKUP('Données projet'!$B$16,Paramètres!$A$1:$I$89,5,0)</f>
        <v>327.72479999999996</v>
      </c>
      <c r="FG179" s="13">
        <f t="shared" si="182"/>
        <v>76.958410398004986</v>
      </c>
      <c r="FH179" s="20">
        <f t="shared" si="183"/>
        <v>704.82325810985856</v>
      </c>
      <c r="FI179" s="59">
        <f t="shared" si="131"/>
        <v>993.94365958369622</v>
      </c>
      <c r="FJ179" s="59">
        <f ca="1">AVERAGE(OFFSET($FI$3,0,0,'Données projet'!$E$16+1,1))-AVERAGE(OFFSET($H$3,0,0,'Données projet'!$E$16+1,1))</f>
        <v>458.72067631594132</v>
      </c>
      <c r="FK179" s="59">
        <f t="shared" si="156"/>
        <v>264.165337354597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25.177354738432228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25.177354738432228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6">
        <f t="shared" si="110"/>
        <v>183.33333333333334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306.99999999999994</v>
      </c>
      <c r="O180" s="13">
        <f>N180*VLOOKUP('Données projet'!$B$9,Paramètres!$A$1:$I$89,3,0)*VLOOKUP('Données projet'!$B$9,Paramètres!$A$1:$I$89,5,0)</f>
        <v>311.298</v>
      </c>
      <c r="P180" s="13">
        <f t="shared" si="141"/>
        <v>73.539838278528748</v>
      </c>
      <c r="Q180" s="20">
        <f t="shared" si="162"/>
        <v>670.25923500177089</v>
      </c>
      <c r="R180" s="59">
        <f t="shared" si="109"/>
        <v>959.45272142466615</v>
      </c>
      <c r="S180" s="59">
        <f ca="1">AVERAGE(OFFSET($R$3,0,0,'Données projet'!$E$9+1,1))-AVERAGE(OFFSET($H$3,0,0,'Données projet'!$E$9+1,1))</f>
        <v>520.95202773768222</v>
      </c>
      <c r="T180" s="59">
        <f t="shared" si="142"/>
        <v>325.72635759450861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32.859021643750602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32.859021643750602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245.99999999999994</v>
      </c>
      <c r="AJ180" s="13">
        <f>AI180*VLOOKUP('Données projet'!$B$10,Paramètres!$A$1:$I$89,3,0)*VLOOKUP('Données projet'!$B$10,Paramètres!$A$1:$I$89,5,0)</f>
        <v>234.09359999999998</v>
      </c>
      <c r="AK180" s="13">
        <f t="shared" si="164"/>
        <v>57.166902703920208</v>
      </c>
      <c r="AL180" s="20">
        <f t="shared" si="165"/>
        <v>507.27870887599425</v>
      </c>
      <c r="AM180" s="59">
        <f t="shared" si="113"/>
        <v>796.47219529888957</v>
      </c>
      <c r="AN180" s="59">
        <f ca="1">AVERAGE(OFFSET($AM$3,0,0,'Données projet'!$E$10+1,1))-AVERAGE(OFFSET($H$3,0,0,'Données projet'!$E$10+1,1))</f>
        <v>480.2304577348516</v>
      </c>
      <c r="AO180" s="59">
        <f t="shared" si="144"/>
        <v>488.3750281502389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22.841322284163855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22.841322284163855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266.99999999999983</v>
      </c>
      <c r="BE180" s="13">
        <f>BD180*VLOOKUP('Données projet'!$B$11,Paramètres!$A$1:$I$89,3,0)*VLOOKUP('Données projet'!$B$11,Paramètres!$A$1:$I$89,5,0)</f>
        <v>258.24239999999986</v>
      </c>
      <c r="BF180" s="13">
        <f t="shared" si="167"/>
        <v>62.347580891234152</v>
      </c>
      <c r="BG180" s="20">
        <f t="shared" si="168"/>
        <v>558.3608833855659</v>
      </c>
      <c r="BH180" s="59">
        <f t="shared" si="116"/>
        <v>847.55436980846116</v>
      </c>
      <c r="BI180" s="59">
        <f ca="1">AVERAGE(OFFSET($BH$3,0,0,'Données projet'!$E$11+1,1))-AVERAGE(OFFSET($H$3,0,0,'Données projet'!$E$11+1,1))</f>
        <v>379.62749807313804</v>
      </c>
      <c r="BJ180" s="59">
        <f t="shared" si="146"/>
        <v>365.4172319777357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6.267413621941512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6.267413621941512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367.99999999999972</v>
      </c>
      <c r="BZ180" s="13">
        <f>BY180*VLOOKUP('Données projet'!$B$12,Paramètres!$A$1:$I$89,3,0)*VLOOKUP('Données projet'!$B$12,Paramètres!$A$1:$I$89,5,0)</f>
        <v>292.78079999999977</v>
      </c>
      <c r="CA180" s="13">
        <f t="shared" si="170"/>
        <v>69.660903052386217</v>
      </c>
      <c r="CB180" s="20">
        <f t="shared" si="171"/>
        <v>631.25263281623893</v>
      </c>
      <c r="CC180" s="59">
        <f t="shared" si="119"/>
        <v>920.44611923913419</v>
      </c>
      <c r="CD180" s="59">
        <f ca="1">AVERAGE(OFFSET($CC$3,0,0,'Données projet'!$E$12+1,1))-AVERAGE(OFFSET($H$3,0,0,'Données projet'!$E$12+1,1))</f>
        <v>429.30603040255431</v>
      </c>
      <c r="CE180" s="59">
        <f t="shared" si="148"/>
        <v>412.18613903804726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9.0266787443634566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9.0266787443634566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306.99999999999994</v>
      </c>
      <c r="CU180" s="17">
        <f>CT180*VLOOKUP('Données projet'!$B$13,Paramètres!$A$1:$I$89,3,0)*VLOOKUP('Données projet'!$B$13,Paramètres!$A$1:$I$89,5,0)</f>
        <v>277.77359999999993</v>
      </c>
      <c r="CV180" s="13">
        <f t="shared" si="173"/>
        <v>66.496288176842356</v>
      </c>
      <c r="CW180" s="20">
        <f t="shared" si="174"/>
        <v>599.60338857466706</v>
      </c>
      <c r="CX180" s="59">
        <f t="shared" si="122"/>
        <v>888.79687499756233</v>
      </c>
      <c r="CY180" s="59">
        <f ca="1">AVERAGE(OFFSET($CX$3,0,0,'Données projet'!$E$13+1,1))-AVERAGE(OFFSET($H$3,0,0,'Données projet'!$E$13+1,1))</f>
        <v>472.96224519385396</v>
      </c>
      <c r="CZ180" s="59">
        <f t="shared" si="150"/>
        <v>297.32483725004136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29.320357774423602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29.320357774423602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349.00000000000017</v>
      </c>
      <c r="DP180" s="17">
        <f>DO180*VLOOKUP('Données projet'!$B$14,Paramètres!$A$1:$I$89,3,0)*VLOOKUP('Données projet'!$B$14,Paramètres!$A$1:$I$89,5,0)</f>
        <v>272.22000000000014</v>
      </c>
      <c r="DQ180" s="13">
        <f t="shared" si="176"/>
        <v>65.320184547527205</v>
      </c>
      <c r="DR180" s="20">
        <f t="shared" si="177"/>
        <v>587.88248808694345</v>
      </c>
      <c r="DS180" s="59">
        <f t="shared" si="125"/>
        <v>877.07597450983872</v>
      </c>
      <c r="DT180" s="59">
        <f ca="1">AVERAGE(OFFSET($DS$3,0,0,'Données projet'!$E$14+1,1))-AVERAGE(OFFSET($H$3,0,0,'Données projet'!$E$14+1,1))</f>
        <v>381.55743422692029</v>
      </c>
      <c r="DU180" s="59">
        <f t="shared" si="152"/>
        <v>360.34132229290537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10.413163864315244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10.413163864315244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474.99999999999994</v>
      </c>
      <c r="EK180" s="17">
        <f>EJ180*VLOOKUP('Données projet'!$B$15,Paramètres!$A$1:$I$89,3,0)*VLOOKUP('Données projet'!$B$15,Paramètres!$A$1:$I$89,5,0)</f>
        <v>407.55</v>
      </c>
      <c r="EL180" s="13">
        <f t="shared" si="179"/>
        <v>93.305642095357683</v>
      </c>
      <c r="EM180" s="20">
        <f t="shared" si="180"/>
        <v>872.32357664941446</v>
      </c>
      <c r="EN180" s="59">
        <f t="shared" si="128"/>
        <v>1161.5170630723096</v>
      </c>
      <c r="EO180" s="59">
        <f ca="1">AVERAGE(OFFSET($EN$3,0,0,'Données projet'!$E$15+1,1))-AVERAGE(OFFSET($H$3,0,0,'Données projet'!$E$15+1,1))</f>
        <v>569.97793593332699</v>
      </c>
      <c r="EP180" s="59">
        <f t="shared" si="154"/>
        <v>331.25104323342907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39.527487688207195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39.527487688207195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403.99999999999994</v>
      </c>
      <c r="FF180" s="17">
        <f>FE180*VLOOKUP('Données projet'!$B$16,Paramètres!$A$1:$I$89,3,0)*VLOOKUP('Données projet'!$B$16,Paramètres!$A$1:$I$89,5,0)</f>
        <v>327.72479999999996</v>
      </c>
      <c r="FG180" s="13">
        <f t="shared" si="182"/>
        <v>76.958410398004986</v>
      </c>
      <c r="FH180" s="20">
        <f t="shared" si="183"/>
        <v>704.82325810985856</v>
      </c>
      <c r="FI180" s="59">
        <f t="shared" si="131"/>
        <v>994.01674453275382</v>
      </c>
      <c r="FJ180" s="59">
        <f ca="1">AVERAGE(OFFSET($FI$3,0,0,'Données projet'!$E$16+1,1))-AVERAGE(OFFSET($H$3,0,0,'Données projet'!$E$16+1,1))</f>
        <v>458.72067631594132</v>
      </c>
      <c r="FK180" s="59">
        <f t="shared" si="156"/>
        <v>264.165337354597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24.683642168681619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24.683642168681619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6">
        <f t="shared" si="110"/>
        <v>183.33333333333334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306.99999999999994</v>
      </c>
      <c r="O181" s="13">
        <f>N181*VLOOKUP('Données projet'!$B$9,Paramètres!$A$1:$I$89,3,0)*VLOOKUP('Données projet'!$B$9,Paramètres!$A$1:$I$89,5,0)</f>
        <v>311.298</v>
      </c>
      <c r="P181" s="13">
        <f t="shared" si="141"/>
        <v>73.539838278528748</v>
      </c>
      <c r="Q181" s="20">
        <f t="shared" si="162"/>
        <v>670.25923500177089</v>
      </c>
      <c r="R181" s="59">
        <f t="shared" si="109"/>
        <v>959.52453851325106</v>
      </c>
      <c r="S181" s="59">
        <f ca="1">AVERAGE(OFFSET($R$3,0,0,'Données projet'!$E$9+1,1))-AVERAGE(OFFSET($H$3,0,0,'Données projet'!$E$9+1,1))</f>
        <v>520.95202773768222</v>
      </c>
      <c r="T181" s="59">
        <f t="shared" si="142"/>
        <v>325.72635759450861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32.214676271340871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32.214676271340871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245.99999999999994</v>
      </c>
      <c r="AJ181" s="13">
        <f>AI181*VLOOKUP('Données projet'!$B$10,Paramètres!$A$1:$I$89,3,0)*VLOOKUP('Données projet'!$B$10,Paramètres!$A$1:$I$89,5,0)</f>
        <v>234.09359999999998</v>
      </c>
      <c r="AK181" s="13">
        <f t="shared" si="164"/>
        <v>57.166902703920208</v>
      </c>
      <c r="AL181" s="20">
        <f t="shared" si="165"/>
        <v>507.27870887599425</v>
      </c>
      <c r="AM181" s="59">
        <f t="shared" si="113"/>
        <v>796.54401238747437</v>
      </c>
      <c r="AN181" s="59">
        <f ca="1">AVERAGE(OFFSET($AM$3,0,0,'Données projet'!$E$10+1,1))-AVERAGE(OFFSET($H$3,0,0,'Données projet'!$E$10+1,1))</f>
        <v>480.2304577348516</v>
      </c>
      <c r="AO181" s="59">
        <f t="shared" si="144"/>
        <v>488.3750281502389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22.393417886002339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22.393417886002339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266.99999999999983</v>
      </c>
      <c r="BE181" s="13">
        <f>BD181*VLOOKUP('Données projet'!$B$11,Paramètres!$A$1:$I$89,3,0)*VLOOKUP('Données projet'!$B$11,Paramètres!$A$1:$I$89,5,0)</f>
        <v>258.24239999999986</v>
      </c>
      <c r="BF181" s="13">
        <f t="shared" si="167"/>
        <v>62.347580891234152</v>
      </c>
      <c r="BG181" s="20">
        <f t="shared" si="168"/>
        <v>558.3608833855659</v>
      </c>
      <c r="BH181" s="59">
        <f t="shared" si="116"/>
        <v>847.62618689704607</v>
      </c>
      <c r="BI181" s="59">
        <f ca="1">AVERAGE(OFFSET($BH$3,0,0,'Données projet'!$E$11+1,1))-AVERAGE(OFFSET($H$3,0,0,'Données projet'!$E$11+1,1))</f>
        <v>379.62749807313804</v>
      </c>
      <c r="BJ181" s="59">
        <f t="shared" si="146"/>
        <v>365.4172319777357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6.1445134635600835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6.1445134635600835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367.99999999999972</v>
      </c>
      <c r="BZ181" s="13">
        <f>BY181*VLOOKUP('Données projet'!$B$12,Paramètres!$A$1:$I$89,3,0)*VLOOKUP('Données projet'!$B$12,Paramètres!$A$1:$I$89,5,0)</f>
        <v>292.78079999999977</v>
      </c>
      <c r="CA181" s="13">
        <f t="shared" si="170"/>
        <v>69.660903052386217</v>
      </c>
      <c r="CB181" s="20">
        <f t="shared" si="171"/>
        <v>631.25263281623893</v>
      </c>
      <c r="CC181" s="59">
        <f t="shared" si="119"/>
        <v>920.5179363277191</v>
      </c>
      <c r="CD181" s="59">
        <f ca="1">AVERAGE(OFFSET($CC$3,0,0,'Données projet'!$E$12+1,1))-AVERAGE(OFFSET($H$3,0,0,'Données projet'!$E$12+1,1))</f>
        <v>429.30603040255431</v>
      </c>
      <c r="CE181" s="59">
        <f t="shared" si="148"/>
        <v>412.18613903804726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8.8496710799168774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8.8496710799168774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306.99999999999994</v>
      </c>
      <c r="CU181" s="17">
        <f>CT181*VLOOKUP('Données projet'!$B$13,Paramètres!$A$1:$I$89,3,0)*VLOOKUP('Données projet'!$B$13,Paramètres!$A$1:$I$89,5,0)</f>
        <v>277.77359999999993</v>
      </c>
      <c r="CV181" s="13">
        <f t="shared" si="173"/>
        <v>66.496288176842356</v>
      </c>
      <c r="CW181" s="20">
        <f t="shared" si="174"/>
        <v>599.60338857466706</v>
      </c>
      <c r="CX181" s="59">
        <f t="shared" si="122"/>
        <v>888.86869208614723</v>
      </c>
      <c r="CY181" s="59">
        <f ca="1">AVERAGE(OFFSET($CX$3,0,0,'Données projet'!$E$13+1,1))-AVERAGE(OFFSET($H$3,0,0,'Données projet'!$E$13+1,1))</f>
        <v>472.96224519385396</v>
      </c>
      <c r="CZ181" s="59">
        <f t="shared" si="150"/>
        <v>297.32483725004136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28.745403442119535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28.745403442119535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349.00000000000017</v>
      </c>
      <c r="DP181" s="17">
        <f>DO181*VLOOKUP('Données projet'!$B$14,Paramètres!$A$1:$I$89,3,0)*VLOOKUP('Données projet'!$B$14,Paramètres!$A$1:$I$89,5,0)</f>
        <v>272.22000000000014</v>
      </c>
      <c r="DQ181" s="13">
        <f t="shared" si="176"/>
        <v>65.320184547527205</v>
      </c>
      <c r="DR181" s="20">
        <f t="shared" si="177"/>
        <v>587.88248808694345</v>
      </c>
      <c r="DS181" s="59">
        <f t="shared" si="125"/>
        <v>877.14779159842362</v>
      </c>
      <c r="DT181" s="59">
        <f ca="1">AVERAGE(OFFSET($DS$3,0,0,'Données projet'!$E$14+1,1))-AVERAGE(OFFSET($H$3,0,0,'Données projet'!$E$14+1,1))</f>
        <v>381.55743422692029</v>
      </c>
      <c r="DU181" s="59">
        <f t="shared" si="152"/>
        <v>360.34132229290537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10.208968072338831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10.208968072338831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474.99999999999994</v>
      </c>
      <c r="EK181" s="17">
        <f>EJ181*VLOOKUP('Données projet'!$B$15,Paramètres!$A$1:$I$89,3,0)*VLOOKUP('Données projet'!$B$15,Paramètres!$A$1:$I$89,5,0)</f>
        <v>407.55</v>
      </c>
      <c r="EL181" s="13">
        <f t="shared" si="179"/>
        <v>93.305642095357683</v>
      </c>
      <c r="EM181" s="20">
        <f t="shared" si="180"/>
        <v>872.32357664941446</v>
      </c>
      <c r="EN181" s="59">
        <f t="shared" si="128"/>
        <v>1161.5888801608946</v>
      </c>
      <c r="EO181" s="59">
        <f ca="1">AVERAGE(OFFSET($EN$3,0,0,'Données projet'!$E$15+1,1))-AVERAGE(OFFSET($H$3,0,0,'Données projet'!$E$15+1,1))</f>
        <v>569.97793593332699</v>
      </c>
      <c r="EP181" s="59">
        <f t="shared" si="154"/>
        <v>331.25104323342907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38.752377764028338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38.752377764028338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403.99999999999994</v>
      </c>
      <c r="FF181" s="17">
        <f>FE181*VLOOKUP('Données projet'!$B$16,Paramètres!$A$1:$I$89,3,0)*VLOOKUP('Données projet'!$B$16,Paramètres!$A$1:$I$89,5,0)</f>
        <v>327.72479999999996</v>
      </c>
      <c r="FG181" s="13">
        <f t="shared" si="182"/>
        <v>76.958410398004986</v>
      </c>
      <c r="FH181" s="20">
        <f t="shared" si="183"/>
        <v>704.82325810985856</v>
      </c>
      <c r="FI181" s="59">
        <f t="shared" si="131"/>
        <v>994.08856162133873</v>
      </c>
      <c r="FJ181" s="59">
        <f ca="1">AVERAGE(OFFSET($FI$3,0,0,'Données projet'!$E$16+1,1))-AVERAGE(OFFSET($H$3,0,0,'Données projet'!$E$16+1,1))</f>
        <v>458.72067631594132</v>
      </c>
      <c r="FK181" s="59">
        <f t="shared" si="156"/>
        <v>264.165337354597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24.199611001288883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24.199611001288883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6">
        <f t="shared" si="110"/>
        <v>183.33333333333334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306.99999999999994</v>
      </c>
      <c r="O182" s="13">
        <f>N182*VLOOKUP('Données projet'!$B$9,Paramètres!$A$1:$I$89,3,0)*VLOOKUP('Données projet'!$B$9,Paramètres!$A$1:$I$89,5,0)</f>
        <v>311.298</v>
      </c>
      <c r="P182" s="13">
        <f t="shared" si="141"/>
        <v>73.539838278528748</v>
      </c>
      <c r="Q182" s="20">
        <f t="shared" si="162"/>
        <v>670.25923500177089</v>
      </c>
      <c r="R182" s="59">
        <f t="shared" si="109"/>
        <v>959.59510973590795</v>
      </c>
      <c r="S182" s="59">
        <f ca="1">AVERAGE(OFFSET($R$3,0,0,'Données projet'!$E$9+1,1))-AVERAGE(OFFSET($H$3,0,0,'Données projet'!$E$9+1,1))</f>
        <v>520.95202773768222</v>
      </c>
      <c r="T182" s="59">
        <f t="shared" si="142"/>
        <v>325.72635759450861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31.582966118672221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31.582966118672221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245.99999999999994</v>
      </c>
      <c r="AJ182" s="13">
        <f>AI182*VLOOKUP('Données projet'!$B$10,Paramètres!$A$1:$I$89,3,0)*VLOOKUP('Données projet'!$B$10,Paramètres!$A$1:$I$89,5,0)</f>
        <v>234.09359999999998</v>
      </c>
      <c r="AK182" s="13">
        <f t="shared" si="164"/>
        <v>57.166902703920208</v>
      </c>
      <c r="AL182" s="20">
        <f t="shared" si="165"/>
        <v>507.27870887599425</v>
      </c>
      <c r="AM182" s="59">
        <f t="shared" si="113"/>
        <v>796.61458361013138</v>
      </c>
      <c r="AN182" s="59">
        <f ca="1">AVERAGE(OFFSET($AM$3,0,0,'Données projet'!$E$10+1,1))-AVERAGE(OFFSET($H$3,0,0,'Données projet'!$E$10+1,1))</f>
        <v>480.2304577348516</v>
      </c>
      <c r="AO182" s="59">
        <f t="shared" si="144"/>
        <v>488.3750281502389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21.954296619894066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21.954296619894066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266.99999999999983</v>
      </c>
      <c r="BE182" s="13">
        <f>BD182*VLOOKUP('Données projet'!$B$11,Paramètres!$A$1:$I$89,3,0)*VLOOKUP('Données projet'!$B$11,Paramètres!$A$1:$I$89,5,0)</f>
        <v>258.24239999999986</v>
      </c>
      <c r="BF182" s="13">
        <f t="shared" si="167"/>
        <v>62.347580891234152</v>
      </c>
      <c r="BG182" s="20">
        <f t="shared" si="168"/>
        <v>558.3608833855659</v>
      </c>
      <c r="BH182" s="59">
        <f t="shared" si="116"/>
        <v>847.69675811970296</v>
      </c>
      <c r="BI182" s="59">
        <f ca="1">AVERAGE(OFFSET($BH$3,0,0,'Données projet'!$E$11+1,1))-AVERAGE(OFFSET($H$3,0,0,'Données projet'!$E$11+1,1))</f>
        <v>379.62749807313804</v>
      </c>
      <c r="BJ182" s="59">
        <f t="shared" si="146"/>
        <v>365.4172319777357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6.0240233023228198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6.0240233023228198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367.99999999999972</v>
      </c>
      <c r="BZ182" s="13">
        <f>BY182*VLOOKUP('Données projet'!$B$12,Paramètres!$A$1:$I$89,3,0)*VLOOKUP('Données projet'!$B$12,Paramètres!$A$1:$I$89,5,0)</f>
        <v>292.78079999999977</v>
      </c>
      <c r="CA182" s="13">
        <f t="shared" si="170"/>
        <v>69.660903052386217</v>
      </c>
      <c r="CB182" s="20">
        <f t="shared" si="171"/>
        <v>631.25263281623893</v>
      </c>
      <c r="CC182" s="59">
        <f t="shared" si="119"/>
        <v>920.58850755037611</v>
      </c>
      <c r="CD182" s="59">
        <f ca="1">AVERAGE(OFFSET($CC$3,0,0,'Données projet'!$E$12+1,1))-AVERAGE(OFFSET($H$3,0,0,'Données projet'!$E$12+1,1))</f>
        <v>429.30603040255431</v>
      </c>
      <c r="CE182" s="59">
        <f t="shared" si="148"/>
        <v>412.18613903804726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8.6761344278060815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8.6761344278060815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306.99999999999994</v>
      </c>
      <c r="CU182" s="17">
        <f>CT182*VLOOKUP('Données projet'!$B$13,Paramètres!$A$1:$I$89,3,0)*VLOOKUP('Données projet'!$B$13,Paramètres!$A$1:$I$89,5,0)</f>
        <v>277.77359999999993</v>
      </c>
      <c r="CV182" s="13">
        <f t="shared" si="173"/>
        <v>66.496288176842356</v>
      </c>
      <c r="CW182" s="20">
        <f t="shared" si="174"/>
        <v>599.60338857466706</v>
      </c>
      <c r="CX182" s="59">
        <f t="shared" si="122"/>
        <v>888.93926330880413</v>
      </c>
      <c r="CY182" s="59">
        <f ca="1">AVERAGE(OFFSET($CX$3,0,0,'Données projet'!$E$13+1,1))-AVERAGE(OFFSET($H$3,0,0,'Données projet'!$E$13+1,1))</f>
        <v>472.96224519385396</v>
      </c>
      <c r="CZ182" s="59">
        <f t="shared" si="150"/>
        <v>297.32483725004136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28.181723613584435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28.181723613584435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349.00000000000017</v>
      </c>
      <c r="DP182" s="17">
        <f>DO182*VLOOKUP('Données projet'!$B$14,Paramètres!$A$1:$I$89,3,0)*VLOOKUP('Données projet'!$B$14,Paramètres!$A$1:$I$89,5,0)</f>
        <v>272.22000000000014</v>
      </c>
      <c r="DQ182" s="13">
        <f t="shared" si="176"/>
        <v>65.320184547527205</v>
      </c>
      <c r="DR182" s="20">
        <f t="shared" si="177"/>
        <v>587.88248808694345</v>
      </c>
      <c r="DS182" s="59">
        <f t="shared" si="125"/>
        <v>877.21836282108052</v>
      </c>
      <c r="DT182" s="59">
        <f ca="1">AVERAGE(OFFSET($DS$3,0,0,'Données projet'!$E$14+1,1))-AVERAGE(OFFSET($H$3,0,0,'Données projet'!$E$14+1,1))</f>
        <v>381.55743422692029</v>
      </c>
      <c r="DU182" s="59">
        <f t="shared" si="152"/>
        <v>360.34132229290537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10.008776435295939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10.008776435295939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474.99999999999994</v>
      </c>
      <c r="EK182" s="17">
        <f>EJ182*VLOOKUP('Données projet'!$B$15,Paramètres!$A$1:$I$89,3,0)*VLOOKUP('Données projet'!$B$15,Paramètres!$A$1:$I$89,5,0)</f>
        <v>407.55</v>
      </c>
      <c r="EL182" s="13">
        <f t="shared" si="179"/>
        <v>93.305642095357683</v>
      </c>
      <c r="EM182" s="20">
        <f t="shared" si="180"/>
        <v>872.32357664941446</v>
      </c>
      <c r="EN182" s="59">
        <f t="shared" si="128"/>
        <v>1161.6594513835516</v>
      </c>
      <c r="EO182" s="59">
        <f ca="1">AVERAGE(OFFSET($EN$3,0,0,'Données projet'!$E$15+1,1))-AVERAGE(OFFSET($H$3,0,0,'Données projet'!$E$15+1,1))</f>
        <v>569.97793593332699</v>
      </c>
      <c r="EP182" s="59">
        <f t="shared" si="154"/>
        <v>331.25104323342907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37.992467272692259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37.992467272692259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403.99999999999994</v>
      </c>
      <c r="FF182" s="17">
        <f>FE182*VLOOKUP('Données projet'!$B$16,Paramètres!$A$1:$I$89,3,0)*VLOOKUP('Données projet'!$B$16,Paramètres!$A$1:$I$89,5,0)</f>
        <v>327.72479999999996</v>
      </c>
      <c r="FG182" s="13">
        <f t="shared" si="182"/>
        <v>76.958410398004986</v>
      </c>
      <c r="FH182" s="20">
        <f t="shared" si="183"/>
        <v>704.82325810985856</v>
      </c>
      <c r="FI182" s="59">
        <f t="shared" si="131"/>
        <v>994.15913284399562</v>
      </c>
      <c r="FJ182" s="59">
        <f ca="1">AVERAGE(OFFSET($FI$3,0,0,'Données projet'!$E$16+1,1))-AVERAGE(OFFSET($H$3,0,0,'Données projet'!$E$16+1,1))</f>
        <v>458.72067631594132</v>
      </c>
      <c r="FK182" s="59">
        <f t="shared" si="156"/>
        <v>264.165337354597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23.725071389858858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23.725071389858858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6">
        <f t="shared" si="110"/>
        <v>183.33333333333334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306.99999999999994</v>
      </c>
      <c r="O183" s="13">
        <f>N183*VLOOKUP('Données projet'!$B$9,Paramètres!$A$1:$I$89,3,0)*VLOOKUP('Données projet'!$B$9,Paramètres!$A$1:$I$89,5,0)</f>
        <v>311.298</v>
      </c>
      <c r="P183" s="13">
        <f t="shared" si="141"/>
        <v>73.539838278528748</v>
      </c>
      <c r="Q183" s="20">
        <f t="shared" si="162"/>
        <v>670.25923500177089</v>
      </c>
      <c r="R183" s="59">
        <f t="shared" si="109"/>
        <v>959.66445670562553</v>
      </c>
      <c r="S183" s="59">
        <f ca="1">AVERAGE(OFFSET($R$3,0,0,'Données projet'!$E$9+1,1))-AVERAGE(OFFSET($H$3,0,0,'Données projet'!$E$9+1,1))</f>
        <v>520.95202773768222</v>
      </c>
      <c r="T183" s="59">
        <f t="shared" si="142"/>
        <v>325.72635759450861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30.963643416792259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30.963643416792259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245.99999999999994</v>
      </c>
      <c r="AJ183" s="13">
        <f>AI183*VLOOKUP('Données projet'!$B$10,Paramètres!$A$1:$I$89,3,0)*VLOOKUP('Données projet'!$B$10,Paramètres!$A$1:$I$89,5,0)</f>
        <v>234.09359999999998</v>
      </c>
      <c r="AK183" s="13">
        <f t="shared" si="164"/>
        <v>57.166902703920208</v>
      </c>
      <c r="AL183" s="20">
        <f t="shared" si="165"/>
        <v>507.27870887599425</v>
      </c>
      <c r="AM183" s="59">
        <f t="shared" si="113"/>
        <v>796.68393057984895</v>
      </c>
      <c r="AN183" s="59">
        <f ca="1">AVERAGE(OFFSET($AM$3,0,0,'Données projet'!$E$10+1,1))-AVERAGE(OFFSET($H$3,0,0,'Données projet'!$E$10+1,1))</f>
        <v>480.2304577348516</v>
      </c>
      <c r="AO183" s="59">
        <f t="shared" si="144"/>
        <v>488.3750281502389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21.523786253976649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21.523786253976649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266.99999999999983</v>
      </c>
      <c r="BE183" s="13">
        <f>BD183*VLOOKUP('Données projet'!$B$11,Paramètres!$A$1:$I$89,3,0)*VLOOKUP('Données projet'!$B$11,Paramètres!$A$1:$I$89,5,0)</f>
        <v>258.24239999999986</v>
      </c>
      <c r="BF183" s="13">
        <f t="shared" si="167"/>
        <v>62.347580891234152</v>
      </c>
      <c r="BG183" s="20">
        <f t="shared" si="168"/>
        <v>558.3608833855659</v>
      </c>
      <c r="BH183" s="59">
        <f t="shared" si="116"/>
        <v>847.76610508942053</v>
      </c>
      <c r="BI183" s="59">
        <f ca="1">AVERAGE(OFFSET($BH$3,0,0,'Données projet'!$E$11+1,1))-AVERAGE(OFFSET($H$3,0,0,'Données projet'!$E$11+1,1))</f>
        <v>379.62749807313804</v>
      </c>
      <c r="BJ183" s="59">
        <f t="shared" si="146"/>
        <v>365.4172319777357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5.9058958796556773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5.9058958796556773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367.99999999999972</v>
      </c>
      <c r="BZ183" s="13">
        <f>BY183*VLOOKUP('Données projet'!$B$12,Paramètres!$A$1:$I$89,3,0)*VLOOKUP('Données projet'!$B$12,Paramètres!$A$1:$I$89,5,0)</f>
        <v>292.78079999999977</v>
      </c>
      <c r="CA183" s="13">
        <f t="shared" si="170"/>
        <v>69.660903052386217</v>
      </c>
      <c r="CB183" s="20">
        <f t="shared" si="171"/>
        <v>631.25263281623893</v>
      </c>
      <c r="CC183" s="59">
        <f t="shared" si="119"/>
        <v>920.65785452009357</v>
      </c>
      <c r="CD183" s="59">
        <f ca="1">AVERAGE(OFFSET($CC$3,0,0,'Données projet'!$E$12+1,1))-AVERAGE(OFFSET($H$3,0,0,'Données projet'!$E$12+1,1))</f>
        <v>429.30603040255431</v>
      </c>
      <c r="CE183" s="59">
        <f t="shared" si="148"/>
        <v>412.18613903804726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8.5060007235962711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8.5060007235962711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306.99999999999994</v>
      </c>
      <c r="CU183" s="17">
        <f>CT183*VLOOKUP('Données projet'!$B$13,Paramètres!$A$1:$I$89,3,0)*VLOOKUP('Données projet'!$B$13,Paramètres!$A$1:$I$89,5,0)</f>
        <v>277.77359999999993</v>
      </c>
      <c r="CV183" s="13">
        <f t="shared" si="173"/>
        <v>66.496288176842356</v>
      </c>
      <c r="CW183" s="20">
        <f t="shared" si="174"/>
        <v>599.60338857466706</v>
      </c>
      <c r="CX183" s="59">
        <f t="shared" si="122"/>
        <v>889.0086102785217</v>
      </c>
      <c r="CY183" s="59">
        <f ca="1">AVERAGE(OFFSET($CX$3,0,0,'Données projet'!$E$13+1,1))-AVERAGE(OFFSET($H$3,0,0,'Données projet'!$E$13+1,1))</f>
        <v>472.96224519385396</v>
      </c>
      <c r="CZ183" s="59">
        <f t="shared" si="150"/>
        <v>297.32483725004136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27.62909720267616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27.62909720267616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349.00000000000017</v>
      </c>
      <c r="DP183" s="17">
        <f>DO183*VLOOKUP('Données projet'!$B$14,Paramètres!$A$1:$I$89,3,0)*VLOOKUP('Données projet'!$B$14,Paramètres!$A$1:$I$89,5,0)</f>
        <v>272.22000000000014</v>
      </c>
      <c r="DQ183" s="13">
        <f t="shared" si="176"/>
        <v>65.320184547527205</v>
      </c>
      <c r="DR183" s="20">
        <f t="shared" si="177"/>
        <v>587.88248808694345</v>
      </c>
      <c r="DS183" s="59">
        <f t="shared" si="125"/>
        <v>877.28770979079809</v>
      </c>
      <c r="DT183" s="59">
        <f ca="1">AVERAGE(OFFSET($DS$3,0,0,'Données projet'!$E$14+1,1))-AVERAGE(OFFSET($H$3,0,0,'Données projet'!$E$14+1,1))</f>
        <v>381.55743422692029</v>
      </c>
      <c r="DU183" s="59">
        <f t="shared" si="152"/>
        <v>360.34132229290537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9.8125104341506173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9.8125104341506173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474.99999999999994</v>
      </c>
      <c r="EK183" s="17">
        <f>EJ183*VLOOKUP('Données projet'!$B$15,Paramètres!$A$1:$I$89,3,0)*VLOOKUP('Données projet'!$B$15,Paramètres!$A$1:$I$89,5,0)</f>
        <v>407.55</v>
      </c>
      <c r="EL183" s="13">
        <f t="shared" si="179"/>
        <v>93.305642095357683</v>
      </c>
      <c r="EM183" s="20">
        <f t="shared" si="180"/>
        <v>872.32357664941446</v>
      </c>
      <c r="EN183" s="59">
        <f t="shared" si="128"/>
        <v>1161.7287983532692</v>
      </c>
      <c r="EO183" s="59">
        <f ca="1">AVERAGE(OFFSET($EN$3,0,0,'Données projet'!$E$15+1,1))-AVERAGE(OFFSET($H$3,0,0,'Données projet'!$E$15+1,1))</f>
        <v>569.97793593332699</v>
      </c>
      <c r="EP183" s="59">
        <f t="shared" si="154"/>
        <v>331.25104323342907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37.247458162591649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37.247458162591649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403.99999999999994</v>
      </c>
      <c r="FF183" s="17">
        <f>FE183*VLOOKUP('Données projet'!$B$16,Paramètres!$A$1:$I$89,3,0)*VLOOKUP('Données projet'!$B$16,Paramètres!$A$1:$I$89,5,0)</f>
        <v>327.72479999999996</v>
      </c>
      <c r="FG183" s="13">
        <f t="shared" si="182"/>
        <v>76.958410398004986</v>
      </c>
      <c r="FH183" s="20">
        <f t="shared" si="183"/>
        <v>704.82325810985856</v>
      </c>
      <c r="FI183" s="59">
        <f t="shared" si="131"/>
        <v>994.22847981371319</v>
      </c>
      <c r="FJ183" s="59">
        <f ca="1">AVERAGE(OFFSET($FI$3,0,0,'Données projet'!$E$16+1,1))-AVERAGE(OFFSET($H$3,0,0,'Données projet'!$E$16+1,1))</f>
        <v>458.72067631594132</v>
      </c>
      <c r="FK183" s="59">
        <f t="shared" si="156"/>
        <v>264.165337354597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23.259837210768396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23.259837210768396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6">
        <f t="shared" si="110"/>
        <v>183.33333333333334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306.99999999999994</v>
      </c>
      <c r="O184" s="13">
        <f>N184*VLOOKUP('Données projet'!$B$9,Paramètres!$A$1:$I$89,3,0)*VLOOKUP('Données projet'!$B$9,Paramètres!$A$1:$I$89,5,0)</f>
        <v>311.298</v>
      </c>
      <c r="P184" s="13">
        <f t="shared" si="141"/>
        <v>73.539838278528748</v>
      </c>
      <c r="Q184" s="20">
        <f t="shared" si="162"/>
        <v>670.25923500177089</v>
      </c>
      <c r="R184" s="59">
        <f t="shared" si="109"/>
        <v>959.73260066045498</v>
      </c>
      <c r="S184" s="59">
        <f ca="1">AVERAGE(OFFSET($R$3,0,0,'Données projet'!$E$9+1,1))-AVERAGE(OFFSET($H$3,0,0,'Données projet'!$E$9+1,1))</f>
        <v>520.95202773768222</v>
      </c>
      <c r="T184" s="59">
        <f t="shared" si="142"/>
        <v>325.72635759450861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30.356465255346613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30.356465255346613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245.99999999999994</v>
      </c>
      <c r="AJ184" s="13">
        <f>AI184*VLOOKUP('Données projet'!$B$10,Paramètres!$A$1:$I$89,3,0)*VLOOKUP('Données projet'!$B$10,Paramètres!$A$1:$I$89,5,0)</f>
        <v>234.09359999999998</v>
      </c>
      <c r="AK184" s="13">
        <f t="shared" si="164"/>
        <v>57.166902703920208</v>
      </c>
      <c r="AL184" s="20">
        <f t="shared" si="165"/>
        <v>507.27870887599425</v>
      </c>
      <c r="AM184" s="59">
        <f t="shared" si="113"/>
        <v>796.75207453467829</v>
      </c>
      <c r="AN184" s="59">
        <f ca="1">AVERAGE(OFFSET($AM$3,0,0,'Données projet'!$E$10+1,1))-AVERAGE(OFFSET($H$3,0,0,'Données projet'!$E$10+1,1))</f>
        <v>480.2304577348516</v>
      </c>
      <c r="AO184" s="59">
        <f t="shared" si="144"/>
        <v>488.3750281502389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21.101717933749477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21.101717933749477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266.99999999999983</v>
      </c>
      <c r="BE184" s="13">
        <f>BD184*VLOOKUP('Données projet'!$B$11,Paramètres!$A$1:$I$89,3,0)*VLOOKUP('Données projet'!$B$11,Paramètres!$A$1:$I$89,5,0)</f>
        <v>258.24239999999986</v>
      </c>
      <c r="BF184" s="13">
        <f t="shared" si="167"/>
        <v>62.347580891234152</v>
      </c>
      <c r="BG184" s="20">
        <f t="shared" si="168"/>
        <v>558.3608833855659</v>
      </c>
      <c r="BH184" s="59">
        <f t="shared" si="116"/>
        <v>847.83424904424999</v>
      </c>
      <c r="BI184" s="59">
        <f ca="1">AVERAGE(OFFSET($BH$3,0,0,'Données projet'!$E$11+1,1))-AVERAGE(OFFSET($H$3,0,0,'Données projet'!$E$11+1,1))</f>
        <v>379.62749807313804</v>
      </c>
      <c r="BJ184" s="59">
        <f t="shared" si="146"/>
        <v>365.4172319777357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5.7900848636964239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5.7900848636964239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367.99999999999972</v>
      </c>
      <c r="BZ184" s="13">
        <f>BY184*VLOOKUP('Données projet'!$B$12,Paramètres!$A$1:$I$89,3,0)*VLOOKUP('Données projet'!$B$12,Paramètres!$A$1:$I$89,5,0)</f>
        <v>292.78079999999977</v>
      </c>
      <c r="CA184" s="13">
        <f t="shared" si="170"/>
        <v>69.660903052386217</v>
      </c>
      <c r="CB184" s="20">
        <f t="shared" si="171"/>
        <v>631.25263281623893</v>
      </c>
      <c r="CC184" s="59">
        <f t="shared" si="119"/>
        <v>920.72599847492302</v>
      </c>
      <c r="CD184" s="59">
        <f ca="1">AVERAGE(OFFSET($CC$3,0,0,'Données projet'!$E$12+1,1))-AVERAGE(OFFSET($H$3,0,0,'Données projet'!$E$12+1,1))</f>
        <v>429.30603040255431</v>
      </c>
      <c r="CE184" s="59">
        <f t="shared" si="148"/>
        <v>412.18613903804726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8.3392032375547025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8.3392032375547025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306.99999999999994</v>
      </c>
      <c r="CU184" s="17">
        <f>CT184*VLOOKUP('Données projet'!$B$13,Paramètres!$A$1:$I$89,3,0)*VLOOKUP('Données projet'!$B$13,Paramètres!$A$1:$I$89,5,0)</f>
        <v>277.77359999999993</v>
      </c>
      <c r="CV184" s="13">
        <f t="shared" si="173"/>
        <v>66.496288176842356</v>
      </c>
      <c r="CW184" s="20">
        <f t="shared" si="174"/>
        <v>599.60338857466706</v>
      </c>
      <c r="CX184" s="59">
        <f t="shared" si="122"/>
        <v>889.07675423335115</v>
      </c>
      <c r="CY184" s="59">
        <f ca="1">AVERAGE(OFFSET($CX$3,0,0,'Données projet'!$E$13+1,1))-AVERAGE(OFFSET($H$3,0,0,'Données projet'!$E$13+1,1))</f>
        <v>472.96224519385396</v>
      </c>
      <c r="CZ184" s="59">
        <f t="shared" si="150"/>
        <v>297.32483725004136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27.087307458616969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27.087307458616969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349.00000000000017</v>
      </c>
      <c r="DP184" s="17">
        <f>DO184*VLOOKUP('Données projet'!$B$14,Paramètres!$A$1:$I$89,3,0)*VLOOKUP('Données projet'!$B$14,Paramètres!$A$1:$I$89,5,0)</f>
        <v>272.22000000000014</v>
      </c>
      <c r="DQ184" s="13">
        <f t="shared" si="176"/>
        <v>65.320184547527205</v>
      </c>
      <c r="DR184" s="20">
        <f t="shared" si="177"/>
        <v>587.88248808694345</v>
      </c>
      <c r="DS184" s="59">
        <f t="shared" si="125"/>
        <v>877.35585374562754</v>
      </c>
      <c r="DT184" s="59">
        <f ca="1">AVERAGE(OFFSET($DS$3,0,0,'Données projet'!$E$14+1,1))-AVERAGE(OFFSET($H$3,0,0,'Données projet'!$E$14+1,1))</f>
        <v>381.55743422692029</v>
      </c>
      <c r="DU184" s="59">
        <f t="shared" si="152"/>
        <v>360.34132229290537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9.6200930895773151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9.6200930895773151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474.99999999999994</v>
      </c>
      <c r="EK184" s="17">
        <f>EJ184*VLOOKUP('Données projet'!$B$15,Paramètres!$A$1:$I$89,3,0)*VLOOKUP('Données projet'!$B$15,Paramètres!$A$1:$I$89,5,0)</f>
        <v>407.55</v>
      </c>
      <c r="EL184" s="13">
        <f t="shared" si="179"/>
        <v>93.305642095357683</v>
      </c>
      <c r="EM184" s="20">
        <f t="shared" si="180"/>
        <v>872.32357664941446</v>
      </c>
      <c r="EN184" s="59">
        <f t="shared" si="128"/>
        <v>1161.7969423080986</v>
      </c>
      <c r="EO184" s="59">
        <f ca="1">AVERAGE(OFFSET($EN$3,0,0,'Données projet'!$E$15+1,1))-AVERAGE(OFFSET($H$3,0,0,'Données projet'!$E$15+1,1))</f>
        <v>569.97793593332699</v>
      </c>
      <c r="EP184" s="59">
        <f t="shared" si="154"/>
        <v>331.25104323342907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36.517058226729418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36.517058226729418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403.99999999999994</v>
      </c>
      <c r="FF184" s="17">
        <f>FE184*VLOOKUP('Données projet'!$B$16,Paramètres!$A$1:$I$89,3,0)*VLOOKUP('Données projet'!$B$16,Paramètres!$A$1:$I$89,5,0)</f>
        <v>327.72479999999996</v>
      </c>
      <c r="FG184" s="13">
        <f t="shared" si="182"/>
        <v>76.958410398004986</v>
      </c>
      <c r="FH184" s="20">
        <f t="shared" si="183"/>
        <v>704.82325810985856</v>
      </c>
      <c r="FI184" s="59">
        <f t="shared" si="131"/>
        <v>994.29662376854264</v>
      </c>
      <c r="FJ184" s="59">
        <f ca="1">AVERAGE(OFFSET($FI$3,0,0,'Données projet'!$E$16+1,1))-AVERAGE(OFFSET($H$3,0,0,'Données projet'!$E$16+1,1))</f>
        <v>458.72067631594132</v>
      </c>
      <c r="FK184" s="59">
        <f t="shared" si="156"/>
        <v>264.165337354597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22.803725990165066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22.803725990165066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6">
        <f t="shared" si="110"/>
        <v>183.33333333333334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306.99999999999994</v>
      </c>
      <c r="O185" s="13">
        <f>N185*VLOOKUP('Données projet'!$B$9,Paramètres!$A$1:$I$89,3,0)*VLOOKUP('Données projet'!$B$9,Paramètres!$A$1:$I$89,5,0)</f>
        <v>311.298</v>
      </c>
      <c r="P185" s="13">
        <f t="shared" si="141"/>
        <v>73.539838278528748</v>
      </c>
      <c r="Q185" s="20">
        <f t="shared" si="162"/>
        <v>670.25923500177089</v>
      </c>
      <c r="R185" s="59">
        <f t="shared" si="109"/>
        <v>959.7995624700153</v>
      </c>
      <c r="S185" s="59">
        <f ca="1">AVERAGE(OFFSET($R$3,0,0,'Données projet'!$E$9+1,1))-AVERAGE(OFFSET($H$3,0,0,'Données projet'!$E$9+1,1))</f>
        <v>520.95202773768222</v>
      </c>
      <c r="T185" s="59">
        <f t="shared" si="142"/>
        <v>325.72635759450861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29.761193487304805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29.761193487304805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245.99999999999994</v>
      </c>
      <c r="AJ185" s="13">
        <f>AI185*VLOOKUP('Données projet'!$B$10,Paramètres!$A$1:$I$89,3,0)*VLOOKUP('Données projet'!$B$10,Paramètres!$A$1:$I$89,5,0)</f>
        <v>234.09359999999998</v>
      </c>
      <c r="AK185" s="13">
        <f t="shared" si="164"/>
        <v>57.166902703920208</v>
      </c>
      <c r="AL185" s="20">
        <f t="shared" si="165"/>
        <v>507.27870887599425</v>
      </c>
      <c r="AM185" s="59">
        <f t="shared" si="113"/>
        <v>796.81903634423861</v>
      </c>
      <c r="AN185" s="59">
        <f ca="1">AVERAGE(OFFSET($AM$3,0,0,'Données projet'!$E$10+1,1))-AVERAGE(OFFSET($H$3,0,0,'Données projet'!$E$10+1,1))</f>
        <v>480.2304577348516</v>
      </c>
      <c r="AO185" s="59">
        <f t="shared" si="144"/>
        <v>488.3750281502389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20.687926115845706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20.687926115845706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266.99999999999983</v>
      </c>
      <c r="BE185" s="13">
        <f>BD185*VLOOKUP('Données projet'!$B$11,Paramètres!$A$1:$I$89,3,0)*VLOOKUP('Données projet'!$B$11,Paramètres!$A$1:$I$89,5,0)</f>
        <v>258.24239999999986</v>
      </c>
      <c r="BF185" s="13">
        <f t="shared" si="167"/>
        <v>62.347580891234152</v>
      </c>
      <c r="BG185" s="20">
        <f t="shared" si="168"/>
        <v>558.3608833855659</v>
      </c>
      <c r="BH185" s="59">
        <f t="shared" si="116"/>
        <v>847.90121085381031</v>
      </c>
      <c r="BI185" s="59">
        <f ca="1">AVERAGE(OFFSET($BH$3,0,0,'Données projet'!$E$11+1,1))-AVERAGE(OFFSET($H$3,0,0,'Données projet'!$E$11+1,1))</f>
        <v>379.62749807313804</v>
      </c>
      <c r="BJ185" s="59">
        <f t="shared" si="146"/>
        <v>365.4172319777357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5.6765448311223867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5.6765448311223867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367.99999999999972</v>
      </c>
      <c r="BZ185" s="13">
        <f>BY185*VLOOKUP('Données projet'!$B$12,Paramètres!$A$1:$I$89,3,0)*VLOOKUP('Données projet'!$B$12,Paramètres!$A$1:$I$89,5,0)</f>
        <v>292.78079999999977</v>
      </c>
      <c r="CA185" s="13">
        <f t="shared" si="170"/>
        <v>69.660903052386217</v>
      </c>
      <c r="CB185" s="20">
        <f t="shared" si="171"/>
        <v>631.25263281623893</v>
      </c>
      <c r="CC185" s="59">
        <f t="shared" si="119"/>
        <v>920.79296028448334</v>
      </c>
      <c r="CD185" s="59">
        <f ca="1">AVERAGE(OFFSET($CC$3,0,0,'Données projet'!$E$12+1,1))-AVERAGE(OFFSET($H$3,0,0,'Données projet'!$E$12+1,1))</f>
        <v>429.30603040255431</v>
      </c>
      <c r="CE185" s="59">
        <f t="shared" si="148"/>
        <v>412.18613903804726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8.1756765484779876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8.1756765484779876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306.99999999999994</v>
      </c>
      <c r="CU185" s="17">
        <f>CT185*VLOOKUP('Données projet'!$B$13,Paramètres!$A$1:$I$89,3,0)*VLOOKUP('Données projet'!$B$13,Paramètres!$A$1:$I$89,5,0)</f>
        <v>277.77359999999993</v>
      </c>
      <c r="CV185" s="13">
        <f t="shared" si="173"/>
        <v>66.496288176842356</v>
      </c>
      <c r="CW185" s="20">
        <f t="shared" si="174"/>
        <v>599.60338857466706</v>
      </c>
      <c r="CX185" s="59">
        <f t="shared" si="122"/>
        <v>889.14371604291148</v>
      </c>
      <c r="CY185" s="59">
        <f ca="1">AVERAGE(OFFSET($CX$3,0,0,'Données projet'!$E$13+1,1))-AVERAGE(OFFSET($H$3,0,0,'Données projet'!$E$13+1,1))</f>
        <v>472.96224519385396</v>
      </c>
      <c r="CZ185" s="59">
        <f t="shared" si="150"/>
        <v>297.32483725004136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26.556141880979666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26.556141880979666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349.00000000000017</v>
      </c>
      <c r="DP185" s="17">
        <f>DO185*VLOOKUP('Données projet'!$B$14,Paramètres!$A$1:$I$89,3,0)*VLOOKUP('Données projet'!$B$14,Paramètres!$A$1:$I$89,5,0)</f>
        <v>272.22000000000014</v>
      </c>
      <c r="DQ185" s="13">
        <f t="shared" si="176"/>
        <v>65.320184547527205</v>
      </c>
      <c r="DR185" s="20">
        <f t="shared" si="177"/>
        <v>587.88248808694345</v>
      </c>
      <c r="DS185" s="59">
        <f t="shared" si="125"/>
        <v>877.42281555518787</v>
      </c>
      <c r="DT185" s="59">
        <f ca="1">AVERAGE(OFFSET($DS$3,0,0,'Données projet'!$E$14+1,1))-AVERAGE(OFFSET($H$3,0,0,'Données projet'!$E$14+1,1))</f>
        <v>381.55743422692029</v>
      </c>
      <c r="DU185" s="59">
        <f t="shared" si="152"/>
        <v>360.34132229290537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9.4314489317681041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9.4314489317681041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474.99999999999994</v>
      </c>
      <c r="EK185" s="17">
        <f>EJ185*VLOOKUP('Données projet'!$B$15,Paramètres!$A$1:$I$89,3,0)*VLOOKUP('Données projet'!$B$15,Paramètres!$A$1:$I$89,5,0)</f>
        <v>407.55</v>
      </c>
      <c r="EL185" s="13">
        <f t="shared" si="179"/>
        <v>93.305642095357683</v>
      </c>
      <c r="EM185" s="20">
        <f t="shared" si="180"/>
        <v>872.32357664941446</v>
      </c>
      <c r="EN185" s="59">
        <f t="shared" si="128"/>
        <v>1161.8639041176589</v>
      </c>
      <c r="EO185" s="59">
        <f ca="1">AVERAGE(OFFSET($EN$3,0,0,'Données projet'!$E$15+1,1))-AVERAGE(OFFSET($H$3,0,0,'Données projet'!$E$15+1,1))</f>
        <v>569.97793593332699</v>
      </c>
      <c r="EP185" s="59">
        <f t="shared" si="154"/>
        <v>331.25104323342907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35.800980988109472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35.800980988109472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403.99999999999994</v>
      </c>
      <c r="FF185" s="17">
        <f>FE185*VLOOKUP('Données projet'!$B$16,Paramètres!$A$1:$I$89,3,0)*VLOOKUP('Données projet'!$B$16,Paramètres!$A$1:$I$89,5,0)</f>
        <v>327.72479999999996</v>
      </c>
      <c r="FG185" s="13">
        <f t="shared" si="182"/>
        <v>76.958410398004986</v>
      </c>
      <c r="FH185" s="20">
        <f t="shared" si="183"/>
        <v>704.82325810985856</v>
      </c>
      <c r="FI185" s="59">
        <f t="shared" si="131"/>
        <v>994.36358557810297</v>
      </c>
      <c r="FJ185" s="59">
        <f ca="1">AVERAGE(OFFSET($FI$3,0,0,'Données projet'!$E$16+1,1))-AVERAGE(OFFSET($H$3,0,0,'Données projet'!$E$16+1,1))</f>
        <v>458.72067631594132</v>
      </c>
      <c r="FK185" s="59">
        <f t="shared" si="156"/>
        <v>264.165337354597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22.356558832397393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22.356558832397393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6">
        <f t="shared" si="110"/>
        <v>183.33333333333334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306.99999999999994</v>
      </c>
      <c r="O186" s="13">
        <f>N186*VLOOKUP('Données projet'!$B$9,Paramètres!$A$1:$I$89,3,0)*VLOOKUP('Données projet'!$B$9,Paramètres!$A$1:$I$89,5,0)</f>
        <v>311.298</v>
      </c>
      <c r="P186" s="13">
        <f t="shared" si="141"/>
        <v>73.539838278528748</v>
      </c>
      <c r="Q186" s="20">
        <f t="shared" si="162"/>
        <v>670.25923500177089</v>
      </c>
      <c r="R186" s="59">
        <f t="shared" si="109"/>
        <v>959.86536264188385</v>
      </c>
      <c r="S186" s="59">
        <f ca="1">AVERAGE(OFFSET($R$3,0,0,'Données projet'!$E$9+1,1))-AVERAGE(OFFSET($H$3,0,0,'Données projet'!$E$9+1,1))</f>
        <v>520.95202773768222</v>
      </c>
      <c r="T186" s="59">
        <f t="shared" si="142"/>
        <v>325.72635759450861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29.177594635554371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29.177594635554371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245.99999999999994</v>
      </c>
      <c r="AJ186" s="13">
        <f>AI186*VLOOKUP('Données projet'!$B$10,Paramètres!$A$1:$I$89,3,0)*VLOOKUP('Données projet'!$B$10,Paramètres!$A$1:$I$89,5,0)</f>
        <v>234.09359999999998</v>
      </c>
      <c r="AK186" s="13">
        <f t="shared" si="164"/>
        <v>57.166902703920208</v>
      </c>
      <c r="AL186" s="20">
        <f t="shared" si="165"/>
        <v>507.27870887599425</v>
      </c>
      <c r="AM186" s="59">
        <f t="shared" si="113"/>
        <v>796.88483651610727</v>
      </c>
      <c r="AN186" s="59">
        <f ca="1">AVERAGE(OFFSET($AM$3,0,0,'Données projet'!$E$10+1,1))-AVERAGE(OFFSET($H$3,0,0,'Données projet'!$E$10+1,1))</f>
        <v>480.2304577348516</v>
      </c>
      <c r="AO186" s="59">
        <f t="shared" si="144"/>
        <v>488.3750281502389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20.282248503102938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20.282248503102938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266.99999999999983</v>
      </c>
      <c r="BE186" s="13">
        <f>BD186*VLOOKUP('Données projet'!$B$11,Paramètres!$A$1:$I$89,3,0)*VLOOKUP('Données projet'!$B$11,Paramètres!$A$1:$I$89,5,0)</f>
        <v>258.24239999999986</v>
      </c>
      <c r="BF186" s="13">
        <f t="shared" si="167"/>
        <v>62.347580891234152</v>
      </c>
      <c r="BG186" s="20">
        <f t="shared" si="168"/>
        <v>558.3608833855659</v>
      </c>
      <c r="BH186" s="59">
        <f t="shared" si="116"/>
        <v>847.96701102567886</v>
      </c>
      <c r="BI186" s="59">
        <f ca="1">AVERAGE(OFFSET($BH$3,0,0,'Données projet'!$E$11+1,1))-AVERAGE(OFFSET($H$3,0,0,'Données projet'!$E$11+1,1))</f>
        <v>379.62749807313804</v>
      </c>
      <c r="BJ186" s="59">
        <f t="shared" si="146"/>
        <v>365.4172319777357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5.5652312493345448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5.5652312493345448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367.99999999999972</v>
      </c>
      <c r="BZ186" s="13">
        <f>BY186*VLOOKUP('Données projet'!$B$12,Paramètres!$A$1:$I$89,3,0)*VLOOKUP('Données projet'!$B$12,Paramètres!$A$1:$I$89,5,0)</f>
        <v>292.78079999999977</v>
      </c>
      <c r="CA186" s="13">
        <f t="shared" si="170"/>
        <v>69.660903052386217</v>
      </c>
      <c r="CB186" s="20">
        <f t="shared" si="171"/>
        <v>631.25263281623893</v>
      </c>
      <c r="CC186" s="59">
        <f t="shared" si="119"/>
        <v>920.85876045635189</v>
      </c>
      <c r="CD186" s="59">
        <f ca="1">AVERAGE(OFFSET($CC$3,0,0,'Données projet'!$E$12+1,1))-AVERAGE(OFFSET($H$3,0,0,'Données projet'!$E$12+1,1))</f>
        <v>429.30603040255431</v>
      </c>
      <c r="CE186" s="59">
        <f t="shared" si="148"/>
        <v>412.18613903804726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8.015356518032636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8.015356518032636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306.99999999999994</v>
      </c>
      <c r="CU186" s="17">
        <f>CT186*VLOOKUP('Données projet'!$B$13,Paramètres!$A$1:$I$89,3,0)*VLOOKUP('Données projet'!$B$13,Paramètres!$A$1:$I$89,5,0)</f>
        <v>277.77359999999993</v>
      </c>
      <c r="CV186" s="13">
        <f t="shared" si="173"/>
        <v>66.496288176842356</v>
      </c>
      <c r="CW186" s="20">
        <f t="shared" si="174"/>
        <v>599.60338857466706</v>
      </c>
      <c r="CX186" s="59">
        <f t="shared" si="122"/>
        <v>889.20951621478002</v>
      </c>
      <c r="CY186" s="59">
        <f ca="1">AVERAGE(OFFSET($CX$3,0,0,'Données projet'!$E$13+1,1))-AVERAGE(OFFSET($H$3,0,0,'Données projet'!$E$13+1,1))</f>
        <v>472.96224519385396</v>
      </c>
      <c r="CZ186" s="59">
        <f t="shared" si="150"/>
        <v>297.32483725004136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26.035392136340818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26.035392136340818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349.00000000000017</v>
      </c>
      <c r="DP186" s="17">
        <f>DO186*VLOOKUP('Données projet'!$B$14,Paramètres!$A$1:$I$89,3,0)*VLOOKUP('Données projet'!$B$14,Paramètres!$A$1:$I$89,5,0)</f>
        <v>272.22000000000014</v>
      </c>
      <c r="DQ186" s="13">
        <f t="shared" si="176"/>
        <v>65.320184547527205</v>
      </c>
      <c r="DR186" s="20">
        <f t="shared" si="177"/>
        <v>587.88248808694345</v>
      </c>
      <c r="DS186" s="59">
        <f t="shared" si="125"/>
        <v>877.48861572705641</v>
      </c>
      <c r="DT186" s="59">
        <f ca="1">AVERAGE(OFFSET($DS$3,0,0,'Données projet'!$E$14+1,1))-AVERAGE(OFFSET($H$3,0,0,'Données projet'!$E$14+1,1))</f>
        <v>381.55743422692029</v>
      </c>
      <c r="DU186" s="59">
        <f t="shared" si="152"/>
        <v>360.34132229290537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9.2465039708319559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9.2465039708319559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474.99999999999994</v>
      </c>
      <c r="EK186" s="17">
        <f>EJ186*VLOOKUP('Données projet'!$B$15,Paramètres!$A$1:$I$89,3,0)*VLOOKUP('Données projet'!$B$15,Paramètres!$A$1:$I$89,5,0)</f>
        <v>407.55</v>
      </c>
      <c r="EL186" s="13">
        <f t="shared" si="179"/>
        <v>93.305642095357683</v>
      </c>
      <c r="EM186" s="20">
        <f t="shared" si="180"/>
        <v>872.32357664941446</v>
      </c>
      <c r="EN186" s="59">
        <f t="shared" si="128"/>
        <v>1161.9297042895273</v>
      </c>
      <c r="EO186" s="59">
        <f ca="1">AVERAGE(OFFSET($EN$3,0,0,'Données projet'!$E$15+1,1))-AVERAGE(OFFSET($H$3,0,0,'Données projet'!$E$15+1,1))</f>
        <v>569.97793593332699</v>
      </c>
      <c r="EP186" s="59">
        <f t="shared" si="154"/>
        <v>331.25104323342907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35.098945587374878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35.098945587374878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403.99999999999994</v>
      </c>
      <c r="FF186" s="17">
        <f>FE186*VLOOKUP('Données projet'!$B$16,Paramètres!$A$1:$I$89,3,0)*VLOOKUP('Données projet'!$B$16,Paramètres!$A$1:$I$89,5,0)</f>
        <v>327.72479999999996</v>
      </c>
      <c r="FG186" s="13">
        <f t="shared" si="182"/>
        <v>76.958410398004986</v>
      </c>
      <c r="FH186" s="20">
        <f t="shared" si="183"/>
        <v>704.82325810985856</v>
      </c>
      <c r="FI186" s="59">
        <f t="shared" si="131"/>
        <v>994.42938574997152</v>
      </c>
      <c r="FJ186" s="59">
        <f ca="1">AVERAGE(OFFSET($FI$3,0,0,'Données projet'!$E$16+1,1))-AVERAGE(OFFSET($H$3,0,0,'Données projet'!$E$16+1,1))</f>
        <v>458.72067631594132</v>
      </c>
      <c r="FK186" s="59">
        <f t="shared" si="156"/>
        <v>264.165337354597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21.91816034984851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21.91816034984851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6">
        <f t="shared" si="110"/>
        <v>183.33333333333334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306.99999999999994</v>
      </c>
      <c r="O187" s="13">
        <f>N187*VLOOKUP('Données projet'!$B$9,Paramètres!$A$1:$I$89,3,0)*VLOOKUP('Données projet'!$B$9,Paramètres!$A$1:$I$89,5,0)</f>
        <v>311.298</v>
      </c>
      <c r="P187" s="13">
        <f t="shared" si="141"/>
        <v>73.539838278528748</v>
      </c>
      <c r="Q187" s="20">
        <f t="shared" si="162"/>
        <v>670.25923500177089</v>
      </c>
      <c r="R187" s="59">
        <f t="shared" si="109"/>
        <v>959.93002132787763</v>
      </c>
      <c r="S187" s="59">
        <f ca="1">AVERAGE(OFFSET($R$3,0,0,'Données projet'!$E$9+1,1))-AVERAGE(OFFSET($H$3,0,0,'Données projet'!$E$9+1,1))</f>
        <v>520.95202773768222</v>
      </c>
      <c r="T187" s="59">
        <f t="shared" si="142"/>
        <v>325.72635759450861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28.605439801326611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28.605439801326611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245.99999999999994</v>
      </c>
      <c r="AJ187" s="13">
        <f>AI187*VLOOKUP('Données projet'!$B$10,Paramètres!$A$1:$I$89,3,0)*VLOOKUP('Données projet'!$B$10,Paramètres!$A$1:$I$89,5,0)</f>
        <v>234.09359999999998</v>
      </c>
      <c r="AK187" s="13">
        <f t="shared" si="164"/>
        <v>57.166902703920208</v>
      </c>
      <c r="AL187" s="20">
        <f t="shared" si="165"/>
        <v>507.27870887599425</v>
      </c>
      <c r="AM187" s="59">
        <f t="shared" si="113"/>
        <v>796.94949520210093</v>
      </c>
      <c r="AN187" s="59">
        <f ca="1">AVERAGE(OFFSET($AM$3,0,0,'Données projet'!$E$10+1,1))-AVERAGE(OFFSET($H$3,0,0,'Données projet'!$E$10+1,1))</f>
        <v>480.2304577348516</v>
      </c>
      <c r="AO187" s="59">
        <f t="shared" si="144"/>
        <v>488.3750281502389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19.884525980907146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19.884525980907146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266.99999999999983</v>
      </c>
      <c r="BE187" s="13">
        <f>BD187*VLOOKUP('Données projet'!$B$11,Paramètres!$A$1:$I$89,3,0)*VLOOKUP('Données projet'!$B$11,Paramètres!$A$1:$I$89,5,0)</f>
        <v>258.24239999999986</v>
      </c>
      <c r="BF187" s="13">
        <f t="shared" si="167"/>
        <v>62.347580891234152</v>
      </c>
      <c r="BG187" s="20">
        <f t="shared" si="168"/>
        <v>558.3608833855659</v>
      </c>
      <c r="BH187" s="59">
        <f t="shared" si="116"/>
        <v>848.03166971167263</v>
      </c>
      <c r="BI187" s="59">
        <f ca="1">AVERAGE(OFFSET($BH$3,0,0,'Données projet'!$E$11+1,1))-AVERAGE(OFFSET($H$3,0,0,'Données projet'!$E$11+1,1))</f>
        <v>379.62749807313804</v>
      </c>
      <c r="BJ187" s="59">
        <f t="shared" si="146"/>
        <v>365.4172319777357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5.4561004589909814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5.4561004589909814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367.99999999999972</v>
      </c>
      <c r="BZ187" s="13">
        <f>BY187*VLOOKUP('Données projet'!$B$12,Paramètres!$A$1:$I$89,3,0)*VLOOKUP('Données projet'!$B$12,Paramètres!$A$1:$I$89,5,0)</f>
        <v>292.78079999999977</v>
      </c>
      <c r="CA187" s="13">
        <f t="shared" si="170"/>
        <v>69.660903052386217</v>
      </c>
      <c r="CB187" s="20">
        <f t="shared" si="171"/>
        <v>631.25263281623893</v>
      </c>
      <c r="CC187" s="59">
        <f t="shared" si="119"/>
        <v>920.92341914234567</v>
      </c>
      <c r="CD187" s="59">
        <f ca="1">AVERAGE(OFFSET($CC$3,0,0,'Données projet'!$E$12+1,1))-AVERAGE(OFFSET($H$3,0,0,'Données projet'!$E$12+1,1))</f>
        <v>429.30603040255431</v>
      </c>
      <c r="CE187" s="59">
        <f t="shared" si="148"/>
        <v>412.18613903804726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7.8581802655987545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7.8581802655987545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306.99999999999994</v>
      </c>
      <c r="CU187" s="17">
        <f>CT187*VLOOKUP('Données projet'!$B$13,Paramètres!$A$1:$I$89,3,0)*VLOOKUP('Données projet'!$B$13,Paramètres!$A$1:$I$89,5,0)</f>
        <v>277.77359999999993</v>
      </c>
      <c r="CV187" s="13">
        <f t="shared" si="173"/>
        <v>66.496288176842356</v>
      </c>
      <c r="CW187" s="20">
        <f t="shared" si="174"/>
        <v>599.60338857466706</v>
      </c>
      <c r="CX187" s="59">
        <f t="shared" si="122"/>
        <v>889.2741749007738</v>
      </c>
      <c r="CY187" s="59">
        <f ca="1">AVERAGE(OFFSET($CX$3,0,0,'Données projet'!$E$13+1,1))-AVERAGE(OFFSET($H$3,0,0,'Données projet'!$E$13+1,1))</f>
        <v>472.96224519385396</v>
      </c>
      <c r="CZ187" s="59">
        <f t="shared" si="150"/>
        <v>297.32483725004136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25.524853976568355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25.524853976568355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349.00000000000017</v>
      </c>
      <c r="DP187" s="17">
        <f>DO187*VLOOKUP('Données projet'!$B$14,Paramètres!$A$1:$I$89,3,0)*VLOOKUP('Données projet'!$B$14,Paramètres!$A$1:$I$89,5,0)</f>
        <v>272.22000000000014</v>
      </c>
      <c r="DQ187" s="13">
        <f t="shared" si="176"/>
        <v>65.320184547527205</v>
      </c>
      <c r="DR187" s="20">
        <f t="shared" si="177"/>
        <v>587.88248808694345</v>
      </c>
      <c r="DS187" s="59">
        <f t="shared" si="125"/>
        <v>877.55327441305019</v>
      </c>
      <c r="DT187" s="59">
        <f ca="1">AVERAGE(OFFSET($DS$3,0,0,'Données projet'!$E$14+1,1))-AVERAGE(OFFSET($H$3,0,0,'Données projet'!$E$14+1,1))</f>
        <v>381.55743422692029</v>
      </c>
      <c r="DU187" s="59">
        <f t="shared" si="152"/>
        <v>360.34132229290537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9.0651856677744789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9.0651856677744789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474.99999999999994</v>
      </c>
      <c r="EK187" s="17">
        <f>EJ187*VLOOKUP('Données projet'!$B$15,Paramètres!$A$1:$I$89,3,0)*VLOOKUP('Données projet'!$B$15,Paramètres!$A$1:$I$89,5,0)</f>
        <v>407.55</v>
      </c>
      <c r="EL187" s="13">
        <f t="shared" si="179"/>
        <v>93.305642095357683</v>
      </c>
      <c r="EM187" s="20">
        <f t="shared" si="180"/>
        <v>872.32357664941446</v>
      </c>
      <c r="EN187" s="59">
        <f t="shared" si="128"/>
        <v>1161.9943629755212</v>
      </c>
      <c r="EO187" s="59">
        <f ca="1">AVERAGE(OFFSET($EN$3,0,0,'Données projet'!$E$15+1,1))-AVERAGE(OFFSET($H$3,0,0,'Données projet'!$E$15+1,1))</f>
        <v>569.97793593332699</v>
      </c>
      <c r="EP187" s="59">
        <f t="shared" si="154"/>
        <v>331.25104323342907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34.410676672649373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34.410676672649373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403.99999999999994</v>
      </c>
      <c r="FF187" s="17">
        <f>FE187*VLOOKUP('Données projet'!$B$16,Paramètres!$A$1:$I$89,3,0)*VLOOKUP('Données projet'!$B$16,Paramètres!$A$1:$I$89,5,0)</f>
        <v>327.72479999999996</v>
      </c>
      <c r="FG187" s="13">
        <f t="shared" si="182"/>
        <v>76.958410398004986</v>
      </c>
      <c r="FH187" s="20">
        <f t="shared" si="183"/>
        <v>704.82325810985856</v>
      </c>
      <c r="FI187" s="59">
        <f t="shared" si="131"/>
        <v>994.49404443596529</v>
      </c>
      <c r="FJ187" s="59">
        <f ca="1">AVERAGE(OFFSET($FI$3,0,0,'Données projet'!$E$16+1,1))-AVERAGE(OFFSET($H$3,0,0,'Données projet'!$E$16+1,1))</f>
        <v>458.72067631594132</v>
      </c>
      <c r="FK187" s="59">
        <f t="shared" si="156"/>
        <v>264.165337354597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21.488358594145737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21.488358594145737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6">
        <f t="shared" si="110"/>
        <v>183.33333333333334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306.99999999999994</v>
      </c>
      <c r="O188" s="13">
        <f>N188*VLOOKUP('Données projet'!$B$9,Paramètres!$A$1:$I$89,3,0)*VLOOKUP('Données projet'!$B$9,Paramètres!$A$1:$I$89,5,0)</f>
        <v>311.298</v>
      </c>
      <c r="P188" s="13">
        <f t="shared" si="141"/>
        <v>73.539838278528748</v>
      </c>
      <c r="Q188" s="20">
        <f t="shared" si="162"/>
        <v>670.25923500177089</v>
      </c>
      <c r="R188" s="59">
        <f t="shared" si="109"/>
        <v>959.99355833022469</v>
      </c>
      <c r="S188" s="59">
        <f ca="1">AVERAGE(OFFSET($R$3,0,0,'Données projet'!$E$9+1,1))-AVERAGE(OFFSET($H$3,0,0,'Données projet'!$E$9+1,1))</f>
        <v>520.95202773768222</v>
      </c>
      <c r="T188" s="59">
        <f t="shared" si="142"/>
        <v>325.72635759450861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28.044504574418067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28.044504574418067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245.99999999999994</v>
      </c>
      <c r="AJ188" s="13">
        <f>AI188*VLOOKUP('Données projet'!$B$10,Paramètres!$A$1:$I$89,3,0)*VLOOKUP('Données projet'!$B$10,Paramètres!$A$1:$I$89,5,0)</f>
        <v>234.09359999999998</v>
      </c>
      <c r="AK188" s="13">
        <f t="shared" si="164"/>
        <v>57.166902703920208</v>
      </c>
      <c r="AL188" s="20">
        <f t="shared" si="165"/>
        <v>507.27870887599425</v>
      </c>
      <c r="AM188" s="59">
        <f t="shared" si="113"/>
        <v>797.013032204448</v>
      </c>
      <c r="AN188" s="59">
        <f ca="1">AVERAGE(OFFSET($AM$3,0,0,'Données projet'!$E$10+1,1))-AVERAGE(OFFSET($H$3,0,0,'Données projet'!$E$10+1,1))</f>
        <v>480.2304577348516</v>
      </c>
      <c r="AO188" s="59">
        <f t="shared" si="144"/>
        <v>488.3750281502389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19.49460255478483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19.49460255478483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266.99999999999983</v>
      </c>
      <c r="BE188" s="13">
        <f>BD188*VLOOKUP('Données projet'!$B$11,Paramètres!$A$1:$I$89,3,0)*VLOOKUP('Données projet'!$B$11,Paramètres!$A$1:$I$89,5,0)</f>
        <v>258.24239999999986</v>
      </c>
      <c r="BF188" s="13">
        <f t="shared" si="167"/>
        <v>62.347580891234152</v>
      </c>
      <c r="BG188" s="20">
        <f t="shared" si="168"/>
        <v>558.3608833855659</v>
      </c>
      <c r="BH188" s="59">
        <f t="shared" si="116"/>
        <v>848.0952067140197</v>
      </c>
      <c r="BI188" s="59">
        <f ca="1">AVERAGE(OFFSET($BH$3,0,0,'Données projet'!$E$11+1,1))-AVERAGE(OFFSET($H$3,0,0,'Données projet'!$E$11+1,1))</f>
        <v>379.62749807313804</v>
      </c>
      <c r="BJ188" s="59">
        <f t="shared" si="146"/>
        <v>365.4172319777357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5.3491096568828462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5.3491096568828462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367.99999999999972</v>
      </c>
      <c r="BZ188" s="13">
        <f>BY188*VLOOKUP('Données projet'!$B$12,Paramètres!$A$1:$I$89,3,0)*VLOOKUP('Données projet'!$B$12,Paramètres!$A$1:$I$89,5,0)</f>
        <v>292.78079999999977</v>
      </c>
      <c r="CA188" s="13">
        <f t="shared" si="170"/>
        <v>69.660903052386217</v>
      </c>
      <c r="CB188" s="20">
        <f t="shared" si="171"/>
        <v>631.25263281623893</v>
      </c>
      <c r="CC188" s="59">
        <f t="shared" si="119"/>
        <v>920.98695614469261</v>
      </c>
      <c r="CD188" s="59">
        <f ca="1">AVERAGE(OFFSET($CC$3,0,0,'Données projet'!$E$12+1,1))-AVERAGE(OFFSET($H$3,0,0,'Données projet'!$E$12+1,1))</f>
        <v>429.30603040255431</v>
      </c>
      <c r="CE188" s="59">
        <f t="shared" si="148"/>
        <v>412.18613903804726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7.7040861436070536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7.7040861436070536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306.99999999999994</v>
      </c>
      <c r="CU188" s="17">
        <f>CT188*VLOOKUP('Données projet'!$B$13,Paramètres!$A$1:$I$89,3,0)*VLOOKUP('Données projet'!$B$13,Paramètres!$A$1:$I$89,5,0)</f>
        <v>277.77359999999993</v>
      </c>
      <c r="CV188" s="13">
        <f t="shared" si="173"/>
        <v>66.496288176842356</v>
      </c>
      <c r="CW188" s="20">
        <f t="shared" si="174"/>
        <v>599.60338857466706</v>
      </c>
      <c r="CX188" s="59">
        <f t="shared" si="122"/>
        <v>889.33771190312086</v>
      </c>
      <c r="CY188" s="59">
        <f ca="1">AVERAGE(OFFSET($CX$3,0,0,'Données projet'!$E$13+1,1))-AVERAGE(OFFSET($H$3,0,0,'Données projet'!$E$13+1,1))</f>
        <v>472.96224519385396</v>
      </c>
      <c r="CZ188" s="59">
        <f t="shared" si="150"/>
        <v>297.32483725004136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25.0243271587115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25.0243271587115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349.00000000000017</v>
      </c>
      <c r="DP188" s="17">
        <f>DO188*VLOOKUP('Données projet'!$B$14,Paramètres!$A$1:$I$89,3,0)*VLOOKUP('Données projet'!$B$14,Paramètres!$A$1:$I$89,5,0)</f>
        <v>272.22000000000014</v>
      </c>
      <c r="DQ188" s="13">
        <f t="shared" si="176"/>
        <v>65.320184547527205</v>
      </c>
      <c r="DR188" s="20">
        <f t="shared" si="177"/>
        <v>587.88248808694345</v>
      </c>
      <c r="DS188" s="59">
        <f t="shared" si="125"/>
        <v>877.61681141539725</v>
      </c>
      <c r="DT188" s="59">
        <f ca="1">AVERAGE(OFFSET($DS$3,0,0,'Données projet'!$E$14+1,1))-AVERAGE(OFFSET($H$3,0,0,'Données projet'!$E$14+1,1))</f>
        <v>381.55743422692029</v>
      </c>
      <c r="DU188" s="59">
        <f t="shared" si="152"/>
        <v>360.34132229290537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8.887422906046714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8.887422906046714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474.99999999999994</v>
      </c>
      <c r="EK188" s="17">
        <f>EJ188*VLOOKUP('Données projet'!$B$15,Paramètres!$A$1:$I$89,3,0)*VLOOKUP('Données projet'!$B$15,Paramètres!$A$1:$I$89,5,0)</f>
        <v>407.55</v>
      </c>
      <c r="EL188" s="13">
        <f t="shared" si="179"/>
        <v>93.305642095357683</v>
      </c>
      <c r="EM188" s="20">
        <f t="shared" si="180"/>
        <v>872.32357664941446</v>
      </c>
      <c r="EN188" s="59">
        <f t="shared" si="128"/>
        <v>1162.0578999778681</v>
      </c>
      <c r="EO188" s="59">
        <f ca="1">AVERAGE(OFFSET($EN$3,0,0,'Données projet'!$E$15+1,1))-AVERAGE(OFFSET($H$3,0,0,'Données projet'!$E$15+1,1))</f>
        <v>569.97793593332699</v>
      </c>
      <c r="EP188" s="59">
        <f t="shared" si="154"/>
        <v>331.25104323342907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33.73590429153905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33.73590429153905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403.99999999999994</v>
      </c>
      <c r="FF188" s="17">
        <f>FE188*VLOOKUP('Données projet'!$B$16,Paramètres!$A$1:$I$89,3,0)*VLOOKUP('Données projet'!$B$16,Paramètres!$A$1:$I$89,5,0)</f>
        <v>327.72479999999996</v>
      </c>
      <c r="FG188" s="13">
        <f t="shared" si="182"/>
        <v>76.958410398004986</v>
      </c>
      <c r="FH188" s="20">
        <f t="shared" si="183"/>
        <v>704.82325810985856</v>
      </c>
      <c r="FI188" s="59">
        <f t="shared" si="131"/>
        <v>994.55758143831235</v>
      </c>
      <c r="FJ188" s="59">
        <f ca="1">AVERAGE(OFFSET($FI$3,0,0,'Données projet'!$E$16+1,1))-AVERAGE(OFFSET($H$3,0,0,'Données projet'!$E$16+1,1))</f>
        <v>458.72067631594132</v>
      </c>
      <c r="FK188" s="59">
        <f t="shared" si="156"/>
        <v>264.165337354597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21.066984988719113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21.066984988719113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6">
        <f t="shared" si="110"/>
        <v>183.33333333333334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306.99999999999994</v>
      </c>
      <c r="O189" s="13">
        <f>N189*VLOOKUP('Données projet'!$B$9,Paramètres!$A$1:$I$89,3,0)*VLOOKUP('Données projet'!$B$9,Paramètres!$A$1:$I$89,5,0)</f>
        <v>311.298</v>
      </c>
      <c r="P189" s="13">
        <f t="shared" si="141"/>
        <v>73.539838278528748</v>
      </c>
      <c r="Q189" s="20">
        <f t="shared" si="162"/>
        <v>670.25923500177089</v>
      </c>
      <c r="R189" s="59">
        <f t="shared" si="109"/>
        <v>960.0559931076283</v>
      </c>
      <c r="S189" s="59">
        <f ca="1">AVERAGE(OFFSET($R$3,0,0,'Données projet'!$E$9+1,1))-AVERAGE(OFFSET($H$3,0,0,'Données projet'!$E$9+1,1))</f>
        <v>520.95202773768222</v>
      </c>
      <c r="T189" s="59">
        <f t="shared" si="142"/>
        <v>325.72635759450861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27.494568945172496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27.494568945172496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245.99999999999994</v>
      </c>
      <c r="AJ189" s="13">
        <f>AI189*VLOOKUP('Données projet'!$B$10,Paramètres!$A$1:$I$89,3,0)*VLOOKUP('Données projet'!$B$10,Paramètres!$A$1:$I$89,5,0)</f>
        <v>234.09359999999998</v>
      </c>
      <c r="AK189" s="13">
        <f t="shared" si="164"/>
        <v>57.166902703920208</v>
      </c>
      <c r="AL189" s="20">
        <f t="shared" si="165"/>
        <v>507.27870887599425</v>
      </c>
      <c r="AM189" s="59">
        <f t="shared" si="113"/>
        <v>797.0754669818516</v>
      </c>
      <c r="AN189" s="59">
        <f ca="1">AVERAGE(OFFSET($AM$3,0,0,'Données projet'!$E$10+1,1))-AVERAGE(OFFSET($H$3,0,0,'Données projet'!$E$10+1,1))</f>
        <v>480.2304577348516</v>
      </c>
      <c r="AO189" s="59">
        <f t="shared" si="144"/>
        <v>488.3750281502389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19.112325289218965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19.112325289218965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266.99999999999983</v>
      </c>
      <c r="BE189" s="13">
        <f>BD189*VLOOKUP('Données projet'!$B$11,Paramètres!$A$1:$I$89,3,0)*VLOOKUP('Données projet'!$B$11,Paramètres!$A$1:$I$89,5,0)</f>
        <v>258.24239999999986</v>
      </c>
      <c r="BF189" s="13">
        <f t="shared" si="167"/>
        <v>62.347580891234152</v>
      </c>
      <c r="BG189" s="20">
        <f t="shared" si="168"/>
        <v>558.3608833855659</v>
      </c>
      <c r="BH189" s="59">
        <f t="shared" si="116"/>
        <v>848.15764149142331</v>
      </c>
      <c r="BI189" s="59">
        <f ca="1">AVERAGE(OFFSET($BH$3,0,0,'Données projet'!$E$11+1,1))-AVERAGE(OFFSET($H$3,0,0,'Données projet'!$E$11+1,1))</f>
        <v>379.62749807313804</v>
      </c>
      <c r="BJ189" s="59">
        <f t="shared" si="146"/>
        <v>365.4172319777357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5.2442168791461059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5.2442168791461059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367.99999999999972</v>
      </c>
      <c r="BZ189" s="13">
        <f>BY189*VLOOKUP('Données projet'!$B$12,Paramètres!$A$1:$I$89,3,0)*VLOOKUP('Données projet'!$B$12,Paramètres!$A$1:$I$89,5,0)</f>
        <v>292.78079999999977</v>
      </c>
      <c r="CA189" s="13">
        <f t="shared" si="170"/>
        <v>69.660903052386217</v>
      </c>
      <c r="CB189" s="20">
        <f t="shared" si="171"/>
        <v>631.25263281623893</v>
      </c>
      <c r="CC189" s="59">
        <f t="shared" si="119"/>
        <v>921.04939092209634</v>
      </c>
      <c r="CD189" s="59">
        <f ca="1">AVERAGE(OFFSET($CC$3,0,0,'Données projet'!$E$12+1,1))-AVERAGE(OFFSET($H$3,0,0,'Données projet'!$E$12+1,1))</f>
        <v>429.30603040255431</v>
      </c>
      <c r="CE189" s="59">
        <f t="shared" si="148"/>
        <v>412.18613903804726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7.5530137133594764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7.5530137133594764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306.99999999999994</v>
      </c>
      <c r="CU189" s="17">
        <f>CT189*VLOOKUP('Données projet'!$B$13,Paramètres!$A$1:$I$89,3,0)*VLOOKUP('Données projet'!$B$13,Paramètres!$A$1:$I$89,5,0)</f>
        <v>277.77359999999993</v>
      </c>
      <c r="CV189" s="13">
        <f t="shared" si="173"/>
        <v>66.496288176842356</v>
      </c>
      <c r="CW189" s="20">
        <f t="shared" si="174"/>
        <v>599.60338857466706</v>
      </c>
      <c r="CX189" s="59">
        <f t="shared" si="122"/>
        <v>889.40014668052447</v>
      </c>
      <c r="CY189" s="59">
        <f ca="1">AVERAGE(OFFSET($CX$3,0,0,'Données projet'!$E$13+1,1))-AVERAGE(OFFSET($H$3,0,0,'Données projet'!$E$13+1,1))</f>
        <v>472.96224519385396</v>
      </c>
      <c r="CZ189" s="59">
        <f t="shared" si="150"/>
        <v>297.32483725004136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24.533615366461607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24.533615366461607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349.00000000000017</v>
      </c>
      <c r="DP189" s="17">
        <f>DO189*VLOOKUP('Données projet'!$B$14,Paramètres!$A$1:$I$89,3,0)*VLOOKUP('Données projet'!$B$14,Paramètres!$A$1:$I$89,5,0)</f>
        <v>272.22000000000014</v>
      </c>
      <c r="DQ189" s="13">
        <f t="shared" si="176"/>
        <v>65.320184547527205</v>
      </c>
      <c r="DR189" s="20">
        <f t="shared" si="177"/>
        <v>587.88248808694345</v>
      </c>
      <c r="DS189" s="59">
        <f t="shared" si="125"/>
        <v>877.67924619280086</v>
      </c>
      <c r="DT189" s="59">
        <f ca="1">AVERAGE(OFFSET($DS$3,0,0,'Données projet'!$E$14+1,1))-AVERAGE(OFFSET($H$3,0,0,'Données projet'!$E$14+1,1))</f>
        <v>381.55743422692029</v>
      </c>
      <c r="DU189" s="59">
        <f t="shared" si="152"/>
        <v>360.34132229290537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8.7131459636518525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8.7131459636518525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474.99999999999994</v>
      </c>
      <c r="EK189" s="17">
        <f>EJ189*VLOOKUP('Données projet'!$B$15,Paramètres!$A$1:$I$89,3,0)*VLOOKUP('Données projet'!$B$15,Paramètres!$A$1:$I$89,5,0)</f>
        <v>407.55</v>
      </c>
      <c r="EL189" s="13">
        <f t="shared" si="179"/>
        <v>93.305642095357683</v>
      </c>
      <c r="EM189" s="20">
        <f t="shared" si="180"/>
        <v>872.32357664941446</v>
      </c>
      <c r="EN189" s="59">
        <f t="shared" si="128"/>
        <v>1162.1203347552719</v>
      </c>
      <c r="EO189" s="59">
        <f ca="1">AVERAGE(OFFSET($EN$3,0,0,'Données projet'!$E$15+1,1))-AVERAGE(OFFSET($H$3,0,0,'Données projet'!$E$15+1,1))</f>
        <v>569.97793593332699</v>
      </c>
      <c r="EP189" s="59">
        <f t="shared" si="154"/>
        <v>331.25104323342907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33.074363785251791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33.074363785251791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403.99999999999994</v>
      </c>
      <c r="FF189" s="17">
        <f>FE189*VLOOKUP('Données projet'!$B$16,Paramètres!$A$1:$I$89,3,0)*VLOOKUP('Données projet'!$B$16,Paramètres!$A$1:$I$89,5,0)</f>
        <v>327.72479999999996</v>
      </c>
      <c r="FG189" s="13">
        <f t="shared" si="182"/>
        <v>76.958410398004986</v>
      </c>
      <c r="FH189" s="20">
        <f t="shared" si="183"/>
        <v>704.82325810985856</v>
      </c>
      <c r="FI189" s="59">
        <f t="shared" si="131"/>
        <v>994.62001621571596</v>
      </c>
      <c r="FJ189" s="59">
        <f ca="1">AVERAGE(OFFSET($FI$3,0,0,'Données projet'!$E$16+1,1))-AVERAGE(OFFSET($H$3,0,0,'Données projet'!$E$16+1,1))</f>
        <v>458.72067631594132</v>
      </c>
      <c r="FK189" s="59">
        <f t="shared" si="156"/>
        <v>264.165337354597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20.653874262682383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20.653874262682383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6">
        <f t="shared" si="110"/>
        <v>183.33333333333334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306.99999999999994</v>
      </c>
      <c r="O190" s="13">
        <f>N190*VLOOKUP('Données projet'!$B$9,Paramètres!$A$1:$I$89,3,0)*VLOOKUP('Données projet'!$B$9,Paramètres!$A$1:$I$89,5,0)</f>
        <v>311.298</v>
      </c>
      <c r="P190" s="13">
        <f t="shared" si="141"/>
        <v>73.539838278528748</v>
      </c>
      <c r="Q190" s="20">
        <f t="shared" si="162"/>
        <v>670.25923500177089</v>
      </c>
      <c r="R190" s="59">
        <f t="shared" si="109"/>
        <v>960.1173447812273</v>
      </c>
      <c r="S190" s="59">
        <f ca="1">AVERAGE(OFFSET($R$3,0,0,'Données projet'!$E$9+1,1))-AVERAGE(OFFSET($H$3,0,0,'Données projet'!$E$9+1,1))</f>
        <v>520.95202773768222</v>
      </c>
      <c r="T190" s="59">
        <f t="shared" si="142"/>
        <v>325.72635759450861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26.955417218188817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26.955417218188817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245.99999999999994</v>
      </c>
      <c r="AJ190" s="13">
        <f>AI190*VLOOKUP('Données projet'!$B$10,Paramètres!$A$1:$I$89,3,0)*VLOOKUP('Données projet'!$B$10,Paramètres!$A$1:$I$89,5,0)</f>
        <v>234.09359999999998</v>
      </c>
      <c r="AK190" s="13">
        <f t="shared" si="164"/>
        <v>57.166902703920208</v>
      </c>
      <c r="AL190" s="20">
        <f t="shared" si="165"/>
        <v>507.27870887599425</v>
      </c>
      <c r="AM190" s="59">
        <f t="shared" si="113"/>
        <v>797.13681865545072</v>
      </c>
      <c r="AN190" s="59">
        <f ca="1">AVERAGE(OFFSET($AM$3,0,0,'Données projet'!$E$10+1,1))-AVERAGE(OFFSET($H$3,0,0,'Données projet'!$E$10+1,1))</f>
        <v>480.2304577348516</v>
      </c>
      <c r="AO190" s="59">
        <f t="shared" si="144"/>
        <v>488.3750281502389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18.73754424766474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18.73754424766474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266.99999999999983</v>
      </c>
      <c r="BE190" s="13">
        <f>BD190*VLOOKUP('Données projet'!$B$11,Paramètres!$A$1:$I$89,3,0)*VLOOKUP('Données projet'!$B$11,Paramètres!$A$1:$I$89,5,0)</f>
        <v>258.24239999999986</v>
      </c>
      <c r="BF190" s="13">
        <f t="shared" si="167"/>
        <v>62.347580891234152</v>
      </c>
      <c r="BG190" s="20">
        <f t="shared" si="168"/>
        <v>558.3608833855659</v>
      </c>
      <c r="BH190" s="59">
        <f t="shared" si="116"/>
        <v>848.21899316502231</v>
      </c>
      <c r="BI190" s="59">
        <f ca="1">AVERAGE(OFFSET($BH$3,0,0,'Données projet'!$E$11+1,1))-AVERAGE(OFFSET($H$3,0,0,'Données projet'!$E$11+1,1))</f>
        <v>379.62749807313804</v>
      </c>
      <c r="BJ190" s="59">
        <f t="shared" si="146"/>
        <v>365.4172319777357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5.141380984802506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5.141380984802506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367.99999999999972</v>
      </c>
      <c r="BZ190" s="13">
        <f>BY190*VLOOKUP('Données projet'!$B$12,Paramètres!$A$1:$I$89,3,0)*VLOOKUP('Données projet'!$B$12,Paramètres!$A$1:$I$89,5,0)</f>
        <v>292.78079999999977</v>
      </c>
      <c r="CA190" s="13">
        <f t="shared" si="170"/>
        <v>69.660903052386217</v>
      </c>
      <c r="CB190" s="20">
        <f t="shared" si="171"/>
        <v>631.25263281623893</v>
      </c>
      <c r="CC190" s="59">
        <f t="shared" si="119"/>
        <v>921.11074259569534</v>
      </c>
      <c r="CD190" s="59">
        <f ca="1">AVERAGE(OFFSET($CC$3,0,0,'Données projet'!$E$12+1,1))-AVERAGE(OFFSET($H$3,0,0,'Données projet'!$E$12+1,1))</f>
        <v>429.30603040255431</v>
      </c>
      <c r="CE190" s="59">
        <f t="shared" si="148"/>
        <v>412.18613903804726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7.4049037213239703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7.4049037213239703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306.99999999999994</v>
      </c>
      <c r="CU190" s="17">
        <f>CT190*VLOOKUP('Données projet'!$B$13,Paramètres!$A$1:$I$89,3,0)*VLOOKUP('Données projet'!$B$13,Paramètres!$A$1:$I$89,5,0)</f>
        <v>277.77359999999993</v>
      </c>
      <c r="CV190" s="13">
        <f t="shared" si="173"/>
        <v>66.496288176842356</v>
      </c>
      <c r="CW190" s="20">
        <f t="shared" si="174"/>
        <v>599.60338857466706</v>
      </c>
      <c r="CX190" s="59">
        <f t="shared" si="122"/>
        <v>889.46149835412348</v>
      </c>
      <c r="CY190" s="59">
        <f ca="1">AVERAGE(OFFSET($CX$3,0,0,'Données projet'!$E$13+1,1))-AVERAGE(OFFSET($H$3,0,0,'Données projet'!$E$13+1,1))</f>
        <v>472.96224519385396</v>
      </c>
      <c r="CZ190" s="59">
        <f t="shared" si="150"/>
        <v>297.32483725004136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24.052526133153094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24.052526133153094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349.00000000000017</v>
      </c>
      <c r="DP190" s="17">
        <f>DO190*VLOOKUP('Données projet'!$B$14,Paramètres!$A$1:$I$89,3,0)*VLOOKUP('Données projet'!$B$14,Paramètres!$A$1:$I$89,5,0)</f>
        <v>272.22000000000014</v>
      </c>
      <c r="DQ190" s="13">
        <f t="shared" si="176"/>
        <v>65.320184547527205</v>
      </c>
      <c r="DR190" s="20">
        <f t="shared" si="177"/>
        <v>587.88248808694345</v>
      </c>
      <c r="DS190" s="59">
        <f t="shared" si="125"/>
        <v>877.74059786639987</v>
      </c>
      <c r="DT190" s="59">
        <f ca="1">AVERAGE(OFFSET($DS$3,0,0,'Données projet'!$E$14+1,1))-AVERAGE(OFFSET($H$3,0,0,'Données projet'!$E$14+1,1))</f>
        <v>381.55743422692029</v>
      </c>
      <c r="DU190" s="59">
        <f t="shared" si="152"/>
        <v>360.34132229290537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8.5422864857989147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8.5422864857989147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474.99999999999994</v>
      </c>
      <c r="EK190" s="17">
        <f>EJ190*VLOOKUP('Données projet'!$B$15,Paramètres!$A$1:$I$89,3,0)*VLOOKUP('Données projet'!$B$15,Paramètres!$A$1:$I$89,5,0)</f>
        <v>407.55</v>
      </c>
      <c r="EL190" s="13">
        <f t="shared" si="179"/>
        <v>93.305642095357683</v>
      </c>
      <c r="EM190" s="20">
        <f t="shared" si="180"/>
        <v>872.32357664941446</v>
      </c>
      <c r="EN190" s="59">
        <f t="shared" si="128"/>
        <v>1162.1816864288708</v>
      </c>
      <c r="EO190" s="59">
        <f ca="1">AVERAGE(OFFSET($EN$3,0,0,'Données projet'!$E$15+1,1))-AVERAGE(OFFSET($H$3,0,0,'Données projet'!$E$15+1,1))</f>
        <v>569.97793593332699</v>
      </c>
      <c r="EP190" s="59">
        <f t="shared" si="154"/>
        <v>331.25104323342907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32.425795684792959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32.425795684792959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403.99999999999994</v>
      </c>
      <c r="FF190" s="17">
        <f>FE190*VLOOKUP('Données projet'!$B$16,Paramètres!$A$1:$I$89,3,0)*VLOOKUP('Données projet'!$B$16,Paramètres!$A$1:$I$89,5,0)</f>
        <v>327.72479999999996</v>
      </c>
      <c r="FG190" s="13">
        <f t="shared" si="182"/>
        <v>76.958410398004986</v>
      </c>
      <c r="FH190" s="20">
        <f t="shared" si="183"/>
        <v>704.82325810985856</v>
      </c>
      <c r="FI190" s="59">
        <f t="shared" si="131"/>
        <v>994.68136788931497</v>
      </c>
      <c r="FJ190" s="59">
        <f ca="1">AVERAGE(OFFSET($FI$3,0,0,'Données projet'!$E$16+1,1))-AVERAGE(OFFSET($H$3,0,0,'Données projet'!$E$16+1,1))</f>
        <v>458.72067631594132</v>
      </c>
      <c r="FK190" s="59">
        <f t="shared" si="156"/>
        <v>264.165337354597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20.24886438601057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20.24886438601057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6">
        <f t="shared" si="110"/>
        <v>183.33333333333334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306.99999999999994</v>
      </c>
      <c r="O191" s="13">
        <f>N191*VLOOKUP('Données projet'!$B$9,Paramètres!$A$1:$I$89,3,0)*VLOOKUP('Données projet'!$B$9,Paramètres!$A$1:$I$89,5,0)</f>
        <v>311.298</v>
      </c>
      <c r="P191" s="13">
        <f t="shared" si="141"/>
        <v>73.539838278528748</v>
      </c>
      <c r="Q191" s="20">
        <f t="shared" si="162"/>
        <v>670.25923500177089</v>
      </c>
      <c r="R191" s="59">
        <f t="shared" si="109"/>
        <v>960.17763214045112</v>
      </c>
      <c r="S191" s="59">
        <f ca="1">AVERAGE(OFFSET($R$3,0,0,'Données projet'!$E$9+1,1))-AVERAGE(OFFSET($H$3,0,0,'Données projet'!$E$9+1,1))</f>
        <v>520.95202773768222</v>
      </c>
      <c r="T191" s="59">
        <f t="shared" si="142"/>
        <v>325.72635759450861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26.426837927721206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26.426837927721206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245.99999999999994</v>
      </c>
      <c r="AJ191" s="13">
        <f>AI191*VLOOKUP('Données projet'!$B$10,Paramètres!$A$1:$I$89,3,0)*VLOOKUP('Données projet'!$B$10,Paramètres!$A$1:$I$89,5,0)</f>
        <v>234.09359999999998</v>
      </c>
      <c r="AK191" s="13">
        <f t="shared" si="164"/>
        <v>57.166902703920208</v>
      </c>
      <c r="AL191" s="20">
        <f t="shared" si="165"/>
        <v>507.27870887599425</v>
      </c>
      <c r="AM191" s="59">
        <f t="shared" si="113"/>
        <v>797.19710601467455</v>
      </c>
      <c r="AN191" s="59">
        <f ca="1">AVERAGE(OFFSET($AM$3,0,0,'Données projet'!$E$10+1,1))-AVERAGE(OFFSET($H$3,0,0,'Données projet'!$E$10+1,1))</f>
        <v>480.2304577348516</v>
      </c>
      <c r="AO191" s="59">
        <f t="shared" si="144"/>
        <v>488.3750281502389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18.370112433741529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18.370112433741529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266.99999999999983</v>
      </c>
      <c r="BE191" s="13">
        <f>BD191*VLOOKUP('Données projet'!$B$11,Paramètres!$A$1:$I$89,3,0)*VLOOKUP('Données projet'!$B$11,Paramètres!$A$1:$I$89,5,0)</f>
        <v>258.24239999999986</v>
      </c>
      <c r="BF191" s="13">
        <f t="shared" si="167"/>
        <v>62.347580891234152</v>
      </c>
      <c r="BG191" s="20">
        <f t="shared" si="168"/>
        <v>558.3608833855659</v>
      </c>
      <c r="BH191" s="59">
        <f t="shared" si="116"/>
        <v>848.27928052424613</v>
      </c>
      <c r="BI191" s="59">
        <f ca="1">AVERAGE(OFFSET($BH$3,0,0,'Données projet'!$E$11+1,1))-AVERAGE(OFFSET($H$3,0,0,'Données projet'!$E$11+1,1))</f>
        <v>379.62749807313804</v>
      </c>
      <c r="BJ191" s="59">
        <f t="shared" si="146"/>
        <v>365.4172319777357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5.0405616396232817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5.0405616396232817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367.99999999999972</v>
      </c>
      <c r="BZ191" s="13">
        <f>BY191*VLOOKUP('Données projet'!$B$12,Paramètres!$A$1:$I$89,3,0)*VLOOKUP('Données projet'!$B$12,Paramètres!$A$1:$I$89,5,0)</f>
        <v>292.78079999999977</v>
      </c>
      <c r="CA191" s="13">
        <f t="shared" si="170"/>
        <v>69.660903052386217</v>
      </c>
      <c r="CB191" s="20">
        <f t="shared" si="171"/>
        <v>631.25263281623893</v>
      </c>
      <c r="CC191" s="59">
        <f t="shared" si="119"/>
        <v>921.17102995491916</v>
      </c>
      <c r="CD191" s="59">
        <f ca="1">AVERAGE(OFFSET($CC$3,0,0,'Données projet'!$E$12+1,1))-AVERAGE(OFFSET($H$3,0,0,'Données projet'!$E$12+1,1))</f>
        <v>429.30603040255431</v>
      </c>
      <c r="CE191" s="59">
        <f t="shared" si="148"/>
        <v>412.18613903804726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7.2596980758941054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7.2596980758941054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306.99999999999994</v>
      </c>
      <c r="CU191" s="17">
        <f>CT191*VLOOKUP('Données projet'!$B$13,Paramètres!$A$1:$I$89,3,0)*VLOOKUP('Données projet'!$B$13,Paramètres!$A$1:$I$89,5,0)</f>
        <v>277.77359999999993</v>
      </c>
      <c r="CV191" s="13">
        <f t="shared" si="173"/>
        <v>66.496288176842356</v>
      </c>
      <c r="CW191" s="20">
        <f t="shared" si="174"/>
        <v>599.60338857466706</v>
      </c>
      <c r="CX191" s="59">
        <f t="shared" si="122"/>
        <v>889.5217857133473</v>
      </c>
      <c r="CY191" s="59">
        <f ca="1">AVERAGE(OFFSET($CX$3,0,0,'Données projet'!$E$13+1,1))-AVERAGE(OFFSET($H$3,0,0,'Données projet'!$E$13+1,1))</f>
        <v>472.96224519385396</v>
      </c>
      <c r="CZ191" s="59">
        <f t="shared" si="150"/>
        <v>297.32483725004136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23.580870766274302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23.580870766274302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349.00000000000017</v>
      </c>
      <c r="DP191" s="17">
        <f>DO191*VLOOKUP('Données projet'!$B$14,Paramètres!$A$1:$I$89,3,0)*VLOOKUP('Données projet'!$B$14,Paramètres!$A$1:$I$89,5,0)</f>
        <v>272.22000000000014</v>
      </c>
      <c r="DQ191" s="13">
        <f t="shared" si="176"/>
        <v>65.320184547527205</v>
      </c>
      <c r="DR191" s="20">
        <f t="shared" si="177"/>
        <v>587.88248808694345</v>
      </c>
      <c r="DS191" s="59">
        <f t="shared" si="125"/>
        <v>877.80088522562369</v>
      </c>
      <c r="DT191" s="59">
        <f ca="1">AVERAGE(OFFSET($DS$3,0,0,'Données projet'!$E$14+1,1))-AVERAGE(OFFSET($H$3,0,0,'Données projet'!$E$14+1,1))</f>
        <v>381.55743422692029</v>
      </c>
      <c r="DU191" s="59">
        <f t="shared" si="152"/>
        <v>360.34132229290537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8.3747774580926819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8.3747774580926819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474.99999999999994</v>
      </c>
      <c r="EK191" s="17">
        <f>EJ191*VLOOKUP('Données projet'!$B$15,Paramètres!$A$1:$I$89,3,0)*VLOOKUP('Données projet'!$B$15,Paramètres!$A$1:$I$89,5,0)</f>
        <v>407.55</v>
      </c>
      <c r="EL191" s="13">
        <f t="shared" si="179"/>
        <v>93.305642095357683</v>
      </c>
      <c r="EM191" s="20">
        <f t="shared" si="180"/>
        <v>872.32357664941446</v>
      </c>
      <c r="EN191" s="59">
        <f t="shared" si="128"/>
        <v>1162.2419737880946</v>
      </c>
      <c r="EO191" s="59">
        <f ca="1">AVERAGE(OFFSET($EN$3,0,0,'Données projet'!$E$15+1,1))-AVERAGE(OFFSET($H$3,0,0,'Données projet'!$E$15+1,1))</f>
        <v>569.97793593332699</v>
      </c>
      <c r="EP191" s="59">
        <f t="shared" si="154"/>
        <v>331.25104323342907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31.789945609196643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31.789945609196643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403.99999999999994</v>
      </c>
      <c r="FF191" s="17">
        <f>FE191*VLOOKUP('Données projet'!$B$16,Paramètres!$A$1:$I$89,3,0)*VLOOKUP('Données projet'!$B$16,Paramètres!$A$1:$I$89,5,0)</f>
        <v>327.72479999999996</v>
      </c>
      <c r="FG191" s="13">
        <f t="shared" si="182"/>
        <v>76.958410398004986</v>
      </c>
      <c r="FH191" s="20">
        <f t="shared" si="183"/>
        <v>704.82325810985856</v>
      </c>
      <c r="FI191" s="59">
        <f t="shared" si="131"/>
        <v>994.74165524853879</v>
      </c>
      <c r="FJ191" s="59">
        <f ca="1">AVERAGE(OFFSET($FI$3,0,0,'Données projet'!$E$16+1,1))-AVERAGE(OFFSET($H$3,0,0,'Données projet'!$E$16+1,1))</f>
        <v>458.72067631594132</v>
      </c>
      <c r="FK191" s="59">
        <f t="shared" si="156"/>
        <v>264.165337354597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19.851796505988659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19.851796505988659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6">
        <f t="shared" si="110"/>
        <v>183.33333333333334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306.99999999999994</v>
      </c>
      <c r="O192" s="13">
        <f>N192*VLOOKUP('Données projet'!$B$9,Paramètres!$A$1:$I$89,3,0)*VLOOKUP('Données projet'!$B$9,Paramètres!$A$1:$I$89,5,0)</f>
        <v>311.298</v>
      </c>
      <c r="P192" s="13">
        <f t="shared" si="141"/>
        <v>73.539838278528748</v>
      </c>
      <c r="Q192" s="20">
        <f t="shared" si="162"/>
        <v>670.25923500177089</v>
      </c>
      <c r="R192" s="59">
        <f t="shared" si="109"/>
        <v>960.23687364877469</v>
      </c>
      <c r="S192" s="59">
        <f ca="1">AVERAGE(OFFSET($R$3,0,0,'Données projet'!$E$9+1,1))-AVERAGE(OFFSET($H$3,0,0,'Données projet'!$E$9+1,1))</f>
        <v>520.95202773768222</v>
      </c>
      <c r="T192" s="59">
        <f t="shared" si="142"/>
        <v>325.72635759450861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25.90862375473813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25.90862375473813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245.99999999999994</v>
      </c>
      <c r="AJ192" s="13">
        <f>AI192*VLOOKUP('Données projet'!$B$10,Paramètres!$A$1:$I$89,3,0)*VLOOKUP('Données projet'!$B$10,Paramètres!$A$1:$I$89,5,0)</f>
        <v>234.09359999999998</v>
      </c>
      <c r="AK192" s="13">
        <f t="shared" si="164"/>
        <v>57.166902703920208</v>
      </c>
      <c r="AL192" s="20">
        <f t="shared" si="165"/>
        <v>507.27870887599425</v>
      </c>
      <c r="AM192" s="59">
        <f t="shared" si="113"/>
        <v>797.25634752299811</v>
      </c>
      <c r="AN192" s="59">
        <f ca="1">AVERAGE(OFFSET($AM$3,0,0,'Données projet'!$E$10+1,1))-AVERAGE(OFFSET($H$3,0,0,'Données projet'!$E$10+1,1))</f>
        <v>480.2304577348516</v>
      </c>
      <c r="AO192" s="59">
        <f t="shared" si="144"/>
        <v>488.3750281502389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18.009885733578074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18.009885733578074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266.99999999999983</v>
      </c>
      <c r="BE192" s="13">
        <f>BD192*VLOOKUP('Données projet'!$B$11,Paramètres!$A$1:$I$89,3,0)*VLOOKUP('Données projet'!$B$11,Paramètres!$A$1:$I$89,5,0)</f>
        <v>258.24239999999986</v>
      </c>
      <c r="BF192" s="13">
        <f t="shared" si="167"/>
        <v>62.347580891234152</v>
      </c>
      <c r="BG192" s="20">
        <f t="shared" si="168"/>
        <v>558.3608833855659</v>
      </c>
      <c r="BH192" s="59">
        <f t="shared" si="116"/>
        <v>848.3385220325697</v>
      </c>
      <c r="BI192" s="59">
        <f ca="1">AVERAGE(OFFSET($BH$3,0,0,'Données projet'!$E$11+1,1))-AVERAGE(OFFSET($H$3,0,0,'Données projet'!$E$11+1,1))</f>
        <v>379.62749807313804</v>
      </c>
      <c r="BJ192" s="59">
        <f t="shared" si="146"/>
        <v>365.4172319777357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4.9417193003092938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4.9417193003092938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367.99999999999972</v>
      </c>
      <c r="BZ192" s="13">
        <f>BY192*VLOOKUP('Données projet'!$B$12,Paramètres!$A$1:$I$89,3,0)*VLOOKUP('Données projet'!$B$12,Paramètres!$A$1:$I$89,5,0)</f>
        <v>292.78079999999977</v>
      </c>
      <c r="CA192" s="13">
        <f t="shared" si="170"/>
        <v>69.660903052386217</v>
      </c>
      <c r="CB192" s="20">
        <f t="shared" si="171"/>
        <v>631.25263281623893</v>
      </c>
      <c r="CC192" s="59">
        <f t="shared" si="119"/>
        <v>921.23027146324284</v>
      </c>
      <c r="CD192" s="59">
        <f ca="1">AVERAGE(OFFSET($CC$3,0,0,'Données projet'!$E$12+1,1))-AVERAGE(OFFSET($H$3,0,0,'Données projet'!$E$12+1,1))</f>
        <v>429.30603040255431</v>
      </c>
      <c r="CE192" s="59">
        <f t="shared" si="148"/>
        <v>412.18613903804726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7.1173398246044215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7.1173398246044215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306.99999999999994</v>
      </c>
      <c r="CU192" s="17">
        <f>CT192*VLOOKUP('Données projet'!$B$13,Paramètres!$A$1:$I$89,3,0)*VLOOKUP('Données projet'!$B$13,Paramètres!$A$1:$I$89,5,0)</f>
        <v>277.77359999999993</v>
      </c>
      <c r="CV192" s="13">
        <f t="shared" si="173"/>
        <v>66.496288176842356</v>
      </c>
      <c r="CW192" s="20">
        <f t="shared" si="174"/>
        <v>599.60338857466706</v>
      </c>
      <c r="CX192" s="59">
        <f t="shared" si="122"/>
        <v>889.58102722167087</v>
      </c>
      <c r="CY192" s="59">
        <f ca="1">AVERAGE(OFFSET($CX$3,0,0,'Données projet'!$E$13+1,1))-AVERAGE(OFFSET($H$3,0,0,'Données projet'!$E$13+1,1))</f>
        <v>472.96224519385396</v>
      </c>
      <c r="CZ192" s="59">
        <f t="shared" si="150"/>
        <v>297.32483725004136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23.118464273458635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23.118464273458635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349.00000000000017</v>
      </c>
      <c r="DP192" s="17">
        <f>DO192*VLOOKUP('Données projet'!$B$14,Paramètres!$A$1:$I$89,3,0)*VLOOKUP('Données projet'!$B$14,Paramètres!$A$1:$I$89,5,0)</f>
        <v>272.22000000000014</v>
      </c>
      <c r="DQ192" s="13">
        <f t="shared" si="176"/>
        <v>65.320184547527205</v>
      </c>
      <c r="DR192" s="20">
        <f t="shared" si="177"/>
        <v>587.88248808694345</v>
      </c>
      <c r="DS192" s="59">
        <f t="shared" si="125"/>
        <v>877.86012673394725</v>
      </c>
      <c r="DT192" s="59">
        <f ca="1">AVERAGE(OFFSET($DS$3,0,0,'Données projet'!$E$14+1,1))-AVERAGE(OFFSET($H$3,0,0,'Données projet'!$E$14+1,1))</f>
        <v>381.55743422692029</v>
      </c>
      <c r="DU192" s="59">
        <f t="shared" si="152"/>
        <v>360.34132229290537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8.2105531802493505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8.2105531802493505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474.99999999999994</v>
      </c>
      <c r="EK192" s="17">
        <f>EJ192*VLOOKUP('Données projet'!$B$15,Paramètres!$A$1:$I$89,3,0)*VLOOKUP('Données projet'!$B$15,Paramètres!$A$1:$I$89,5,0)</f>
        <v>407.55</v>
      </c>
      <c r="EL192" s="13">
        <f t="shared" si="179"/>
        <v>93.305642095357683</v>
      </c>
      <c r="EM192" s="20">
        <f t="shared" si="180"/>
        <v>872.32357664941446</v>
      </c>
      <c r="EN192" s="59">
        <f t="shared" si="128"/>
        <v>1162.3012152964184</v>
      </c>
      <c r="EO192" s="59">
        <f ca="1">AVERAGE(OFFSET($EN$3,0,0,'Données projet'!$E$15+1,1))-AVERAGE(OFFSET($H$3,0,0,'Données projet'!$E$15+1,1))</f>
        <v>569.97793593332699</v>
      </c>
      <c r="EP192" s="59">
        <f t="shared" si="154"/>
        <v>331.25104323342907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31.166564165752519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31.166564165752519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403.99999999999994</v>
      </c>
      <c r="FF192" s="17">
        <f>FE192*VLOOKUP('Données projet'!$B$16,Paramètres!$A$1:$I$89,3,0)*VLOOKUP('Données projet'!$B$16,Paramètres!$A$1:$I$89,5,0)</f>
        <v>327.72479999999996</v>
      </c>
      <c r="FG192" s="13">
        <f t="shared" si="182"/>
        <v>76.958410398004986</v>
      </c>
      <c r="FH192" s="20">
        <f t="shared" si="183"/>
        <v>704.82325810985856</v>
      </c>
      <c r="FI192" s="59">
        <f t="shared" si="131"/>
        <v>994.80089675686236</v>
      </c>
      <c r="FJ192" s="59">
        <f ca="1">AVERAGE(OFFSET($FI$3,0,0,'Données projet'!$E$16+1,1))-AVERAGE(OFFSET($H$3,0,0,'Données projet'!$E$16+1,1))</f>
        <v>458.72067631594132</v>
      </c>
      <c r="FK192" s="59">
        <f t="shared" si="156"/>
        <v>264.165337354597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19.462514884906486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19.462514884906486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6">
        <f t="shared" si="110"/>
        <v>183.33333333333334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306.99999999999994</v>
      </c>
      <c r="O193" s="13">
        <f>N193*VLOOKUP('Données projet'!$B$9,Paramètres!$A$1:$I$89,3,0)*VLOOKUP('Données projet'!$B$9,Paramètres!$A$1:$I$89,5,0)</f>
        <v>311.298</v>
      </c>
      <c r="P193" s="13">
        <f t="shared" si="141"/>
        <v>73.539838278528748</v>
      </c>
      <c r="Q193" s="20">
        <f t="shared" si="162"/>
        <v>670.25923500177089</v>
      </c>
      <c r="R193" s="59">
        <f t="shared" si="109"/>
        <v>960.29508744937311</v>
      </c>
      <c r="S193" s="59">
        <f ca="1">AVERAGE(OFFSET($R$3,0,0,'Données projet'!$E$9+1,1))-AVERAGE(OFFSET($H$3,0,0,'Données projet'!$E$9+1,1))</f>
        <v>520.95202773768222</v>
      </c>
      <c r="T193" s="59">
        <f t="shared" si="142"/>
        <v>325.72635759450861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25.40057144560782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25.40057144560782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245.99999999999994</v>
      </c>
      <c r="AJ193" s="13">
        <f>AI193*VLOOKUP('Données projet'!$B$10,Paramètres!$A$1:$I$89,3,0)*VLOOKUP('Données projet'!$B$10,Paramètres!$A$1:$I$89,5,0)</f>
        <v>234.09359999999998</v>
      </c>
      <c r="AK193" s="13">
        <f t="shared" si="164"/>
        <v>57.166902703920208</v>
      </c>
      <c r="AL193" s="20">
        <f t="shared" si="165"/>
        <v>507.27870887599425</v>
      </c>
      <c r="AM193" s="59">
        <f t="shared" si="113"/>
        <v>797.31456132359654</v>
      </c>
      <c r="AN193" s="59">
        <f ca="1">AVERAGE(OFFSET($AM$3,0,0,'Données projet'!$E$10+1,1))-AVERAGE(OFFSET($H$3,0,0,'Données projet'!$E$10+1,1))</f>
        <v>480.2304577348516</v>
      </c>
      <c r="AO193" s="59">
        <f t="shared" si="144"/>
        <v>488.3750281502389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17.65672285928823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17.65672285928823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266.99999999999983</v>
      </c>
      <c r="BE193" s="13">
        <f>BD193*VLOOKUP('Données projet'!$B$11,Paramètres!$A$1:$I$89,3,0)*VLOOKUP('Données projet'!$B$11,Paramètres!$A$1:$I$89,5,0)</f>
        <v>258.24239999999986</v>
      </c>
      <c r="BF193" s="13">
        <f t="shared" si="167"/>
        <v>62.347580891234152</v>
      </c>
      <c r="BG193" s="20">
        <f t="shared" si="168"/>
        <v>558.3608833855659</v>
      </c>
      <c r="BH193" s="59">
        <f t="shared" si="116"/>
        <v>848.39673583316812</v>
      </c>
      <c r="BI193" s="59">
        <f ca="1">AVERAGE(OFFSET($BH$3,0,0,'Données projet'!$E$11+1,1))-AVERAGE(OFFSET($H$3,0,0,'Données projet'!$E$11+1,1))</f>
        <v>379.62749807313804</v>
      </c>
      <c r="BJ193" s="59">
        <f t="shared" si="146"/>
        <v>365.4172319777357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4.8448151989813795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4.8448151989813795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367.99999999999972</v>
      </c>
      <c r="BZ193" s="13">
        <f>BY193*VLOOKUP('Données projet'!$B$12,Paramètres!$A$1:$I$89,3,0)*VLOOKUP('Données projet'!$B$12,Paramètres!$A$1:$I$89,5,0)</f>
        <v>292.78079999999977</v>
      </c>
      <c r="CA193" s="13">
        <f t="shared" si="170"/>
        <v>69.660903052386217</v>
      </c>
      <c r="CB193" s="20">
        <f t="shared" si="171"/>
        <v>631.25263281623893</v>
      </c>
      <c r="CC193" s="59">
        <f t="shared" si="119"/>
        <v>921.28848526384127</v>
      </c>
      <c r="CD193" s="59">
        <f ca="1">AVERAGE(OFFSET($CC$3,0,0,'Données projet'!$E$12+1,1))-AVERAGE(OFFSET($H$3,0,0,'Données projet'!$E$12+1,1))</f>
        <v>429.30603040255431</v>
      </c>
      <c r="CE193" s="59">
        <f t="shared" si="148"/>
        <v>412.18613903804726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6.9777731317925689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6.9777731317925689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306.99999999999994</v>
      </c>
      <c r="CU193" s="17">
        <f>CT193*VLOOKUP('Données projet'!$B$13,Paramètres!$A$1:$I$89,3,0)*VLOOKUP('Données projet'!$B$13,Paramètres!$A$1:$I$89,5,0)</f>
        <v>277.77359999999993</v>
      </c>
      <c r="CV193" s="13">
        <f t="shared" si="173"/>
        <v>66.496288176842356</v>
      </c>
      <c r="CW193" s="20">
        <f t="shared" si="174"/>
        <v>599.60338857466706</v>
      </c>
      <c r="CX193" s="59">
        <f t="shared" si="122"/>
        <v>889.63924102226929</v>
      </c>
      <c r="CY193" s="59">
        <f ca="1">AVERAGE(OFFSET($CX$3,0,0,'Données projet'!$E$13+1,1))-AVERAGE(OFFSET($H$3,0,0,'Données projet'!$E$13+1,1))</f>
        <v>472.96224519385396</v>
      </c>
      <c r="CZ193" s="59">
        <f t="shared" si="150"/>
        <v>297.32483725004136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22.665125289926973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22.665125289926973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349.00000000000017</v>
      </c>
      <c r="DP193" s="17">
        <f>DO193*VLOOKUP('Données projet'!$B$14,Paramètres!$A$1:$I$89,3,0)*VLOOKUP('Données projet'!$B$14,Paramètres!$A$1:$I$89,5,0)</f>
        <v>272.22000000000014</v>
      </c>
      <c r="DQ193" s="13">
        <f t="shared" si="176"/>
        <v>65.320184547527205</v>
      </c>
      <c r="DR193" s="20">
        <f t="shared" si="177"/>
        <v>587.88248808694345</v>
      </c>
      <c r="DS193" s="59">
        <f t="shared" si="125"/>
        <v>877.91834053454568</v>
      </c>
      <c r="DT193" s="59">
        <f ca="1">AVERAGE(OFFSET($DS$3,0,0,'Données projet'!$E$14+1,1))-AVERAGE(OFFSET($H$3,0,0,'Données projet'!$E$14+1,1))</f>
        <v>381.55743422692029</v>
      </c>
      <c r="DU193" s="59">
        <f t="shared" si="152"/>
        <v>360.34132229290537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8.0495492403276074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8.0495492403276074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474.99999999999994</v>
      </c>
      <c r="EK193" s="17">
        <f>EJ193*VLOOKUP('Données projet'!$B$15,Paramètres!$A$1:$I$89,3,0)*VLOOKUP('Données projet'!$B$15,Paramètres!$A$1:$I$89,5,0)</f>
        <v>407.55</v>
      </c>
      <c r="EL193" s="13">
        <f t="shared" si="179"/>
        <v>93.305642095357683</v>
      </c>
      <c r="EM193" s="20">
        <f t="shared" si="180"/>
        <v>872.32357664941446</v>
      </c>
      <c r="EN193" s="59">
        <f t="shared" si="128"/>
        <v>1162.3594290970168</v>
      </c>
      <c r="EO193" s="59">
        <f ca="1">AVERAGE(OFFSET($EN$3,0,0,'Données projet'!$E$15+1,1))-AVERAGE(OFFSET($H$3,0,0,'Données projet'!$E$15+1,1))</f>
        <v>569.97793593332699</v>
      </c>
      <c r="EP193" s="59">
        <f t="shared" si="154"/>
        <v>331.25104323342907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30.555406852189197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30.555406852189197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403.99999999999994</v>
      </c>
      <c r="FF193" s="17">
        <f>FE193*VLOOKUP('Données projet'!$B$16,Paramètres!$A$1:$I$89,3,0)*VLOOKUP('Données projet'!$B$16,Paramètres!$A$1:$I$89,5,0)</f>
        <v>327.72479999999996</v>
      </c>
      <c r="FG193" s="13">
        <f t="shared" si="182"/>
        <v>76.958410398004986</v>
      </c>
      <c r="FH193" s="20">
        <f t="shared" si="183"/>
        <v>704.82325810985856</v>
      </c>
      <c r="FI193" s="59">
        <f t="shared" si="131"/>
        <v>994.85911055746078</v>
      </c>
      <c r="FJ193" s="59">
        <f ca="1">AVERAGE(OFFSET($FI$3,0,0,'Données projet'!$E$16+1,1))-AVERAGE(OFFSET($H$3,0,0,'Données projet'!$E$16+1,1))</f>
        <v>458.72067631594132</v>
      </c>
      <c r="FK193" s="59">
        <f t="shared" si="156"/>
        <v>264.165337354597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19.080866838975389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19.080866838975389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6">
        <f t="shared" si="110"/>
        <v>183.33333333333334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306.99999999999994</v>
      </c>
      <c r="O194" s="13">
        <f>N194*VLOOKUP('Données projet'!$B$9,Paramètres!$A$1:$I$89,3,0)*VLOOKUP('Données projet'!$B$9,Paramètres!$A$1:$I$89,5,0)</f>
        <v>311.298</v>
      </c>
      <c r="P194" s="13">
        <f t="shared" si="141"/>
        <v>73.539838278528748</v>
      </c>
      <c r="Q194" s="20">
        <f t="shared" si="162"/>
        <v>670.25923500177089</v>
      </c>
      <c r="R194" s="59">
        <f t="shared" si="109"/>
        <v>960.35229137067768</v>
      </c>
      <c r="S194" s="59">
        <f ca="1">AVERAGE(OFFSET($R$3,0,0,'Données projet'!$E$9+1,1))-AVERAGE(OFFSET($H$3,0,0,'Données projet'!$E$9+1,1))</f>
        <v>520.95202773768222</v>
      </c>
      <c r="T194" s="59">
        <f t="shared" si="142"/>
        <v>325.72635759450861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24.902481732378245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24.902481732378245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245.99999999999994</v>
      </c>
      <c r="AJ194" s="13">
        <f>AI194*VLOOKUP('Données projet'!$B$10,Paramètres!$A$1:$I$89,3,0)*VLOOKUP('Données projet'!$B$10,Paramètres!$A$1:$I$89,5,0)</f>
        <v>234.09359999999998</v>
      </c>
      <c r="AK194" s="13">
        <f t="shared" si="164"/>
        <v>57.166902703920208</v>
      </c>
      <c r="AL194" s="20">
        <f t="shared" si="165"/>
        <v>507.27870887599425</v>
      </c>
      <c r="AM194" s="59">
        <f t="shared" si="113"/>
        <v>797.3717652449011</v>
      </c>
      <c r="AN194" s="59">
        <f ca="1">AVERAGE(OFFSET($AM$3,0,0,'Données projet'!$E$10+1,1))-AVERAGE(OFFSET($H$3,0,0,'Données projet'!$E$10+1,1))</f>
        <v>480.2304577348516</v>
      </c>
      <c r="AO194" s="59">
        <f t="shared" si="144"/>
        <v>488.3750281502389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17.310485293555129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17.310485293555129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266.99999999999983</v>
      </c>
      <c r="BE194" s="13">
        <f>BD194*VLOOKUP('Données projet'!$B$11,Paramètres!$A$1:$I$89,3,0)*VLOOKUP('Données projet'!$B$11,Paramètres!$A$1:$I$89,5,0)</f>
        <v>258.24239999999986</v>
      </c>
      <c r="BF194" s="13">
        <f t="shared" si="167"/>
        <v>62.347580891234152</v>
      </c>
      <c r="BG194" s="20">
        <f t="shared" si="168"/>
        <v>558.3608833855659</v>
      </c>
      <c r="BH194" s="59">
        <f t="shared" si="116"/>
        <v>848.45393975447269</v>
      </c>
      <c r="BI194" s="59">
        <f ca="1">AVERAGE(OFFSET($BH$3,0,0,'Données projet'!$E$11+1,1))-AVERAGE(OFFSET($H$3,0,0,'Données projet'!$E$11+1,1))</f>
        <v>379.62749807313804</v>
      </c>
      <c r="BJ194" s="59">
        <f t="shared" si="146"/>
        <v>365.4172319777357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4.7498113279748395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4.7498113279748395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367.99999999999972</v>
      </c>
      <c r="BZ194" s="13">
        <f>BY194*VLOOKUP('Données projet'!$B$12,Paramètres!$A$1:$I$89,3,0)*VLOOKUP('Données projet'!$B$12,Paramètres!$A$1:$I$89,5,0)</f>
        <v>292.78079999999977</v>
      </c>
      <c r="CA194" s="13">
        <f t="shared" si="170"/>
        <v>69.660903052386217</v>
      </c>
      <c r="CB194" s="20">
        <f t="shared" si="171"/>
        <v>631.25263281623893</v>
      </c>
      <c r="CC194" s="59">
        <f t="shared" si="119"/>
        <v>921.34568918514583</v>
      </c>
      <c r="CD194" s="59">
        <f ca="1">AVERAGE(OFFSET($CC$3,0,0,'Données projet'!$E$12+1,1))-AVERAGE(OFFSET($H$3,0,0,'Données projet'!$E$12+1,1))</f>
        <v>429.30603040255431</v>
      </c>
      <c r="CE194" s="59">
        <f t="shared" si="148"/>
        <v>412.18613903804726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6.8409432566994797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6.8409432566994797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306.99999999999994</v>
      </c>
      <c r="CU194" s="17">
        <f>CT194*VLOOKUP('Données projet'!$B$13,Paramètres!$A$1:$I$89,3,0)*VLOOKUP('Données projet'!$B$13,Paramètres!$A$1:$I$89,5,0)</f>
        <v>277.77359999999993</v>
      </c>
      <c r="CV194" s="13">
        <f t="shared" si="173"/>
        <v>66.496288176842356</v>
      </c>
      <c r="CW194" s="20">
        <f t="shared" si="174"/>
        <v>599.60338857466706</v>
      </c>
      <c r="CX194" s="59">
        <f t="shared" si="122"/>
        <v>889.69644494357385</v>
      </c>
      <c r="CY194" s="59">
        <f ca="1">AVERAGE(OFFSET($CX$3,0,0,'Données projet'!$E$13+1,1))-AVERAGE(OFFSET($H$3,0,0,'Données projet'!$E$13+1,1))</f>
        <v>472.96224519385396</v>
      </c>
      <c r="CZ194" s="59">
        <f t="shared" si="150"/>
        <v>297.32483725004136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22.220676007352889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22.220676007352889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349.00000000000017</v>
      </c>
      <c r="DP194" s="17">
        <f>DO194*VLOOKUP('Données projet'!$B$14,Paramètres!$A$1:$I$89,3,0)*VLOOKUP('Données projet'!$B$14,Paramètres!$A$1:$I$89,5,0)</f>
        <v>272.22000000000014</v>
      </c>
      <c r="DQ194" s="13">
        <f t="shared" si="176"/>
        <v>65.320184547527205</v>
      </c>
      <c r="DR194" s="20">
        <f t="shared" si="177"/>
        <v>587.88248808694345</v>
      </c>
      <c r="DS194" s="59">
        <f t="shared" si="125"/>
        <v>877.97554445585024</v>
      </c>
      <c r="DT194" s="59">
        <f ca="1">AVERAGE(OFFSET($DS$3,0,0,'Données projet'!$E$14+1,1))-AVERAGE(OFFSET($H$3,0,0,'Données projet'!$E$14+1,1))</f>
        <v>381.55743422692029</v>
      </c>
      <c r="DU194" s="59">
        <f t="shared" si="152"/>
        <v>360.34132229290537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7.8917024894650227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7.8917024894650227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474.99999999999994</v>
      </c>
      <c r="EK194" s="17">
        <f>EJ194*VLOOKUP('Données projet'!$B$15,Paramètres!$A$1:$I$89,3,0)*VLOOKUP('Données projet'!$B$15,Paramètres!$A$1:$I$89,5,0)</f>
        <v>407.55</v>
      </c>
      <c r="EL194" s="13">
        <f t="shared" si="179"/>
        <v>93.305642095357683</v>
      </c>
      <c r="EM194" s="20">
        <f t="shared" si="180"/>
        <v>872.32357664941446</v>
      </c>
      <c r="EN194" s="59">
        <f t="shared" si="128"/>
        <v>1162.4166330183214</v>
      </c>
      <c r="EO194" s="59">
        <f ca="1">AVERAGE(OFFSET($EN$3,0,0,'Données projet'!$E$15+1,1))-AVERAGE(OFFSET($H$3,0,0,'Données projet'!$E$15+1,1))</f>
        <v>569.97793593332699</v>
      </c>
      <c r="EP194" s="59">
        <f t="shared" si="154"/>
        <v>331.25104323342907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29.956233960775698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29.956233960775698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403.99999999999994</v>
      </c>
      <c r="FF194" s="17">
        <f>FE194*VLOOKUP('Données projet'!$B$16,Paramètres!$A$1:$I$89,3,0)*VLOOKUP('Données projet'!$B$16,Paramètres!$A$1:$I$89,5,0)</f>
        <v>327.72479999999996</v>
      </c>
      <c r="FG194" s="13">
        <f t="shared" si="182"/>
        <v>76.958410398004986</v>
      </c>
      <c r="FH194" s="20">
        <f t="shared" si="183"/>
        <v>704.82325810985856</v>
      </c>
      <c r="FI194" s="59">
        <f t="shared" si="131"/>
        <v>994.91631447876534</v>
      </c>
      <c r="FJ194" s="59">
        <f ca="1">AVERAGE(OFFSET($FI$3,0,0,'Données projet'!$E$16+1,1))-AVERAGE(OFFSET($H$3,0,0,'Données projet'!$E$16+1,1))</f>
        <v>458.72067631594132</v>
      </c>
      <c r="FK194" s="59">
        <f t="shared" si="156"/>
        <v>264.165337354597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18.706702678442678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18.706702678442678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6">
        <f t="shared" si="110"/>
        <v>183.33333333333334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306.99999999999994</v>
      </c>
      <c r="O195" s="13">
        <f>N195*VLOOKUP('Données projet'!$B$9,Paramètres!$A$1:$I$89,3,0)*VLOOKUP('Données projet'!$B$9,Paramètres!$A$1:$I$89,5,0)</f>
        <v>311.298</v>
      </c>
      <c r="P195" s="13">
        <f t="shared" si="141"/>
        <v>73.539838278528748</v>
      </c>
      <c r="Q195" s="20">
        <f t="shared" si="162"/>
        <v>670.25923500177089</v>
      </c>
      <c r="R195" s="59">
        <f t="shared" ref="R195:R203" si="191">Q195+(I195+J195)*44/12</f>
        <v>960.40850293183655</v>
      </c>
      <c r="S195" s="59">
        <f ca="1">AVERAGE(OFFSET($R$3,0,0,'Données projet'!$E$9+1,1))-AVERAGE(OFFSET($H$3,0,0,'Données projet'!$E$9+1,1))</f>
        <v>520.95202773768222</v>
      </c>
      <c r="T195" s="59">
        <f t="shared" si="142"/>
        <v>325.72635759450861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24.414159254620373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24.414159254620373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245.99999999999994</v>
      </c>
      <c r="AJ195" s="13">
        <f>AI195*VLOOKUP('Données projet'!$B$10,Paramètres!$A$1:$I$89,3,0)*VLOOKUP('Données projet'!$B$10,Paramètres!$A$1:$I$89,5,0)</f>
        <v>234.09359999999998</v>
      </c>
      <c r="AK195" s="13">
        <f t="shared" si="164"/>
        <v>57.166902703920208</v>
      </c>
      <c r="AL195" s="20">
        <f t="shared" si="165"/>
        <v>507.27870887599425</v>
      </c>
      <c r="AM195" s="59">
        <f t="shared" si="113"/>
        <v>797.42797680605986</v>
      </c>
      <c r="AN195" s="59">
        <f ca="1">AVERAGE(OFFSET($AM$3,0,0,'Données projet'!$E$10+1,1))-AVERAGE(OFFSET($H$3,0,0,'Données projet'!$E$10+1,1))</f>
        <v>480.2304577348516</v>
      </c>
      <c r="AO195" s="59">
        <f t="shared" si="144"/>
        <v>488.3750281502389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16.971037235301992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16.971037235301992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266.99999999999983</v>
      </c>
      <c r="BE195" s="13">
        <f>BD195*VLOOKUP('Données projet'!$B$11,Paramètres!$A$1:$I$89,3,0)*VLOOKUP('Données projet'!$B$11,Paramètres!$A$1:$I$89,5,0)</f>
        <v>258.24239999999986</v>
      </c>
      <c r="BF195" s="13">
        <f t="shared" si="167"/>
        <v>62.347580891234152</v>
      </c>
      <c r="BG195" s="20">
        <f t="shared" si="168"/>
        <v>558.3608833855659</v>
      </c>
      <c r="BH195" s="59">
        <f t="shared" si="116"/>
        <v>848.51015131563156</v>
      </c>
      <c r="BI195" s="59">
        <f ca="1">AVERAGE(OFFSET($BH$3,0,0,'Données projet'!$E$11+1,1))-AVERAGE(OFFSET($H$3,0,0,'Données projet'!$E$11+1,1))</f>
        <v>379.62749807313804</v>
      </c>
      <c r="BJ195" s="59">
        <f t="shared" si="146"/>
        <v>365.4172319777357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4.6566704249320985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4.6566704249320985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367.99999999999972</v>
      </c>
      <c r="BZ195" s="13">
        <f>BY195*VLOOKUP('Données projet'!$B$12,Paramètres!$A$1:$I$89,3,0)*VLOOKUP('Données projet'!$B$12,Paramètres!$A$1:$I$89,5,0)</f>
        <v>292.78079999999977</v>
      </c>
      <c r="CA195" s="13">
        <f t="shared" si="170"/>
        <v>69.660903052386217</v>
      </c>
      <c r="CB195" s="20">
        <f t="shared" si="171"/>
        <v>631.25263281623893</v>
      </c>
      <c r="CC195" s="59">
        <f t="shared" si="119"/>
        <v>921.40190074630459</v>
      </c>
      <c r="CD195" s="59">
        <f ca="1">AVERAGE(OFFSET($CC$3,0,0,'Données projet'!$E$12+1,1))-AVERAGE(OFFSET($H$3,0,0,'Données projet'!$E$12+1,1))</f>
        <v>429.30603040255431</v>
      </c>
      <c r="CE195" s="59">
        <f t="shared" si="148"/>
        <v>412.18613903804726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6.7067965319989833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6.7067965319989833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306.99999999999994</v>
      </c>
      <c r="CU195" s="17">
        <f>CT195*VLOOKUP('Données projet'!$B$13,Paramètres!$A$1:$I$89,3,0)*VLOOKUP('Données projet'!$B$13,Paramètres!$A$1:$I$89,5,0)</f>
        <v>277.77359999999993</v>
      </c>
      <c r="CV195" s="13">
        <f t="shared" si="173"/>
        <v>66.496288176842356</v>
      </c>
      <c r="CW195" s="20">
        <f t="shared" si="174"/>
        <v>599.60338857466706</v>
      </c>
      <c r="CX195" s="59">
        <f t="shared" si="122"/>
        <v>889.75265650473273</v>
      </c>
      <c r="CY195" s="59">
        <f ca="1">AVERAGE(OFFSET($CX$3,0,0,'Données projet'!$E$13+1,1))-AVERAGE(OFFSET($H$3,0,0,'Données projet'!$E$13+1,1))</f>
        <v>472.96224519385396</v>
      </c>
      <c r="CZ195" s="59">
        <f t="shared" si="150"/>
        <v>297.32483725004136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21.784942104122788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21.784942104122788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349.00000000000017</v>
      </c>
      <c r="DP195" s="17">
        <f>DO195*VLOOKUP('Données projet'!$B$14,Paramètres!$A$1:$I$89,3,0)*VLOOKUP('Données projet'!$B$14,Paramètres!$A$1:$I$89,5,0)</f>
        <v>272.22000000000014</v>
      </c>
      <c r="DQ195" s="13">
        <f t="shared" si="176"/>
        <v>65.320184547527205</v>
      </c>
      <c r="DR195" s="20">
        <f t="shared" si="177"/>
        <v>587.88248808694345</v>
      </c>
      <c r="DS195" s="59">
        <f t="shared" si="125"/>
        <v>878.03175601700912</v>
      </c>
      <c r="DT195" s="59">
        <f ca="1">AVERAGE(OFFSET($DS$3,0,0,'Données projet'!$E$14+1,1))-AVERAGE(OFFSET($H$3,0,0,'Données projet'!$E$14+1,1))</f>
        <v>381.55743422692029</v>
      </c>
      <c r="DU195" s="59">
        <f t="shared" si="152"/>
        <v>360.34132229290537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7.7369510171098419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7.7369510171098419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474.99999999999994</v>
      </c>
      <c r="EK195" s="17">
        <f>EJ195*VLOOKUP('Données projet'!$B$15,Paramètres!$A$1:$I$89,3,0)*VLOOKUP('Données projet'!$B$15,Paramètres!$A$1:$I$89,5,0)</f>
        <v>407.55</v>
      </c>
      <c r="EL195" s="13">
        <f t="shared" si="179"/>
        <v>93.305642095357683</v>
      </c>
      <c r="EM195" s="20">
        <f t="shared" si="180"/>
        <v>872.32357664941446</v>
      </c>
      <c r="EN195" s="59">
        <f t="shared" si="128"/>
        <v>1162.4728445794801</v>
      </c>
      <c r="EO195" s="59">
        <f ca="1">AVERAGE(OFFSET($EN$3,0,0,'Données projet'!$E$15+1,1))-AVERAGE(OFFSET($H$3,0,0,'Données projet'!$E$15+1,1))</f>
        <v>569.97793593332699</v>
      </c>
      <c r="EP195" s="59">
        <f t="shared" si="154"/>
        <v>331.25104323342907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29.368810484303442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29.368810484303442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403.99999999999994</v>
      </c>
      <c r="FF195" s="17">
        <f>FE195*VLOOKUP('Données projet'!$B$16,Paramètres!$A$1:$I$89,3,0)*VLOOKUP('Données projet'!$B$16,Paramètres!$A$1:$I$89,5,0)</f>
        <v>327.72479999999996</v>
      </c>
      <c r="FG195" s="13">
        <f t="shared" si="182"/>
        <v>76.958410398004986</v>
      </c>
      <c r="FH195" s="20">
        <f t="shared" si="183"/>
        <v>704.82325810985856</v>
      </c>
      <c r="FI195" s="59">
        <f t="shared" si="131"/>
        <v>994.97252603992422</v>
      </c>
      <c r="FJ195" s="59">
        <f ca="1">AVERAGE(OFFSET($FI$3,0,0,'Données projet'!$E$16+1,1))-AVERAGE(OFFSET($H$3,0,0,'Données projet'!$E$16+1,1))</f>
        <v>458.72067631594132</v>
      </c>
      <c r="FK195" s="59">
        <f t="shared" si="156"/>
        <v>264.165337354597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18.339875648880412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18.339875648880412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6">
        <f t="shared" ref="H196:H203" si="192">(B196+E196+F196)*44/12+(C196+D196)*0.475*44/12</f>
        <v>183.33333333333334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306.99999999999994</v>
      </c>
      <c r="O196" s="13">
        <f>N196*VLOOKUP('Données projet'!$B$9,Paramètres!$A$1:$I$89,3,0)*VLOOKUP('Données projet'!$B$9,Paramètres!$A$1:$I$89,5,0)</f>
        <v>311.298</v>
      </c>
      <c r="P196" s="13">
        <f t="shared" si="141"/>
        <v>73.539838278528748</v>
      </c>
      <c r="Q196" s="20">
        <f t="shared" si="162"/>
        <v>670.25923500177089</v>
      </c>
      <c r="R196" s="59">
        <f t="shared" si="191"/>
        <v>960.46373934807934</v>
      </c>
      <c r="S196" s="59">
        <f ca="1">AVERAGE(OFFSET($R$3,0,0,'Données projet'!$E$9+1,1))-AVERAGE(OFFSET($H$3,0,0,'Données projet'!$E$9+1,1))</f>
        <v>520.95202773768222</v>
      </c>
      <c r="T196" s="59">
        <f t="shared" si="142"/>
        <v>325.72635759450861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23.935412482804033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23.935412482804033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245.99999999999994</v>
      </c>
      <c r="AJ196" s="13">
        <f>AI196*VLOOKUP('Données projet'!$B$10,Paramètres!$A$1:$I$89,3,0)*VLOOKUP('Données projet'!$B$10,Paramètres!$A$1:$I$89,5,0)</f>
        <v>234.09359999999998</v>
      </c>
      <c r="AK196" s="13">
        <f t="shared" si="164"/>
        <v>57.166902703920208</v>
      </c>
      <c r="AL196" s="20">
        <f t="shared" si="165"/>
        <v>507.27870887599425</v>
      </c>
      <c r="AM196" s="59">
        <f t="shared" ref="AM196:AM203" si="193">AL196+(AD196+AE196)*44/12</f>
        <v>797.48321322230277</v>
      </c>
      <c r="AN196" s="59">
        <f ca="1">AVERAGE(OFFSET($AM$3,0,0,'Données projet'!$E$10+1,1))-AVERAGE(OFFSET($H$3,0,0,'Données projet'!$E$10+1,1))</f>
        <v>480.2304577348516</v>
      </c>
      <c r="AO196" s="59">
        <f t="shared" si="144"/>
        <v>488.3750281502389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16.638245546428326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16.638245546428326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266.99999999999983</v>
      </c>
      <c r="BE196" s="13">
        <f>BD196*VLOOKUP('Données projet'!$B$11,Paramètres!$A$1:$I$89,3,0)*VLOOKUP('Données projet'!$B$11,Paramètres!$A$1:$I$89,5,0)</f>
        <v>258.24239999999986</v>
      </c>
      <c r="BF196" s="13">
        <f t="shared" si="167"/>
        <v>62.347580891234152</v>
      </c>
      <c r="BG196" s="20">
        <f t="shared" si="168"/>
        <v>558.3608833855659</v>
      </c>
      <c r="BH196" s="59">
        <f t="shared" ref="BH196:BH203" si="194">BG196+(AY196+AZ196)*44/12</f>
        <v>848.56538773187435</v>
      </c>
      <c r="BI196" s="59">
        <f ca="1">AVERAGE(OFFSET($BH$3,0,0,'Données projet'!$E$11+1,1))-AVERAGE(OFFSET($H$3,0,0,'Données projet'!$E$11+1,1))</f>
        <v>379.62749807313804</v>
      </c>
      <c r="BJ196" s="59">
        <f t="shared" si="146"/>
        <v>365.4172319777357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4.5653559581876841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4.5653559581876841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367.99999999999972</v>
      </c>
      <c r="BZ196" s="13">
        <f>BY196*VLOOKUP('Données projet'!$B$12,Paramètres!$A$1:$I$89,3,0)*VLOOKUP('Données projet'!$B$12,Paramètres!$A$1:$I$89,5,0)</f>
        <v>292.78079999999977</v>
      </c>
      <c r="CA196" s="13">
        <f t="shared" si="170"/>
        <v>69.660903052386217</v>
      </c>
      <c r="CB196" s="20">
        <f t="shared" si="171"/>
        <v>631.25263281623893</v>
      </c>
      <c r="CC196" s="59">
        <f t="shared" ref="CC196:CC203" si="195">CB196+(BT196+BU196)*44/12</f>
        <v>921.4571371625475</v>
      </c>
      <c r="CD196" s="59">
        <f ca="1">AVERAGE(OFFSET($CC$3,0,0,'Données projet'!$E$12+1,1))-AVERAGE(OFFSET($H$3,0,0,'Données projet'!$E$12+1,1))</f>
        <v>429.30603040255431</v>
      </c>
      <c r="CE196" s="59">
        <f t="shared" si="148"/>
        <v>412.18613903804726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6.5752803427484405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6.5752803427484405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306.99999999999994</v>
      </c>
      <c r="CU196" s="17">
        <f>CT196*VLOOKUP('Données projet'!$B$13,Paramètres!$A$1:$I$89,3,0)*VLOOKUP('Données projet'!$B$13,Paramètres!$A$1:$I$89,5,0)</f>
        <v>277.77359999999993</v>
      </c>
      <c r="CV196" s="13">
        <f t="shared" si="173"/>
        <v>66.496288176842356</v>
      </c>
      <c r="CW196" s="20">
        <f t="shared" si="174"/>
        <v>599.60338857466706</v>
      </c>
      <c r="CX196" s="59">
        <f t="shared" ref="CX196:CX203" si="196">CW196+(CO196+CP196)*44/12</f>
        <v>889.80789292097552</v>
      </c>
      <c r="CY196" s="59">
        <f ca="1">AVERAGE(OFFSET($CX$3,0,0,'Données projet'!$E$13+1,1))-AVERAGE(OFFSET($H$3,0,0,'Données projet'!$E$13+1,1))</f>
        <v>472.96224519385396</v>
      </c>
      <c r="CZ196" s="59">
        <f t="shared" si="150"/>
        <v>297.32483725004136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21.357752676963592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21.357752676963592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349.00000000000017</v>
      </c>
      <c r="DP196" s="17">
        <f>DO196*VLOOKUP('Données projet'!$B$14,Paramètres!$A$1:$I$89,3,0)*VLOOKUP('Données projet'!$B$14,Paramètres!$A$1:$I$89,5,0)</f>
        <v>272.22000000000014</v>
      </c>
      <c r="DQ196" s="13">
        <f t="shared" si="176"/>
        <v>65.320184547527205</v>
      </c>
      <c r="DR196" s="20">
        <f t="shared" si="177"/>
        <v>587.88248808694345</v>
      </c>
      <c r="DS196" s="59">
        <f t="shared" ref="DS196:DS203" si="197">DR196+(DJ196+DK196)*44/12</f>
        <v>878.08699243325191</v>
      </c>
      <c r="DT196" s="59">
        <f ca="1">AVERAGE(OFFSET($DS$3,0,0,'Données projet'!$E$14+1,1))-AVERAGE(OFFSET($H$3,0,0,'Données projet'!$E$14+1,1))</f>
        <v>381.55743422692029</v>
      </c>
      <c r="DU196" s="59">
        <f t="shared" si="152"/>
        <v>360.34132229290537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7.5852341267384684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7.5852341267384684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474.99999999999994</v>
      </c>
      <c r="EK196" s="17">
        <f>EJ196*VLOOKUP('Données projet'!$B$15,Paramètres!$A$1:$I$89,3,0)*VLOOKUP('Données projet'!$B$15,Paramètres!$A$1:$I$89,5,0)</f>
        <v>407.55</v>
      </c>
      <c r="EL196" s="13">
        <f t="shared" si="179"/>
        <v>93.305642095357683</v>
      </c>
      <c r="EM196" s="20">
        <f t="shared" si="180"/>
        <v>872.32357664941446</v>
      </c>
      <c r="EN196" s="59">
        <f t="shared" ref="EN196:EN203" si="198">EM196+(EE196+EF196)*44/12</f>
        <v>1162.528080995723</v>
      </c>
      <c r="EO196" s="59">
        <f ca="1">AVERAGE(OFFSET($EN$3,0,0,'Données projet'!$E$15+1,1))-AVERAGE(OFFSET($H$3,0,0,'Données projet'!$E$15+1,1))</f>
        <v>569.97793593332699</v>
      </c>
      <c r="EP196" s="59">
        <f t="shared" si="154"/>
        <v>331.25104323342907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28.792906023911865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28.792906023911865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403.99999999999994</v>
      </c>
      <c r="FF196" s="17">
        <f>FE196*VLOOKUP('Données projet'!$B$16,Paramètres!$A$1:$I$89,3,0)*VLOOKUP('Données projet'!$B$16,Paramètres!$A$1:$I$89,5,0)</f>
        <v>327.72479999999996</v>
      </c>
      <c r="FG196" s="13">
        <f t="shared" si="182"/>
        <v>76.958410398004986</v>
      </c>
      <c r="FH196" s="20">
        <f t="shared" si="183"/>
        <v>704.82325810985856</v>
      </c>
      <c r="FI196" s="59">
        <f t="shared" ref="FI196:FI203" si="199">FH196+(EZ196+FA196)*44/12</f>
        <v>995.02776245616701</v>
      </c>
      <c r="FJ196" s="59">
        <f ca="1">AVERAGE(OFFSET($FI$3,0,0,'Données projet'!$E$16+1,1))-AVERAGE(OFFSET($H$3,0,0,'Données projet'!$E$16+1,1))</f>
        <v>458.72067631594132</v>
      </c>
      <c r="FK196" s="59">
        <f t="shared" si="156"/>
        <v>264.165337354597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17.980241873625467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17.980241873625467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6">
        <f t="shared" si="192"/>
        <v>183.33333333333334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306.99999999999994</v>
      </c>
      <c r="O197" s="13">
        <f>N197*VLOOKUP('Données projet'!$B$9,Paramètres!$A$1:$I$89,3,0)*VLOOKUP('Données projet'!$B$9,Paramètres!$A$1:$I$89,5,0)</f>
        <v>311.298</v>
      </c>
      <c r="P197" s="13">
        <f t="shared" ref="P197:P203" si="203">EXP(-1.0587+0.8836*LN(O197)+0.284)</f>
        <v>73.539838278528748</v>
      </c>
      <c r="Q197" s="20">
        <f t="shared" si="162"/>
        <v>670.25923500177089</v>
      </c>
      <c r="R197" s="59">
        <f t="shared" si="191"/>
        <v>960.51801753599057</v>
      </c>
      <c r="S197" s="59">
        <f ca="1">AVERAGE(OFFSET($R$3,0,0,'Données projet'!$E$9+1,1))-AVERAGE(OFFSET($H$3,0,0,'Données projet'!$E$9+1,1))</f>
        <v>520.95202773768222</v>
      </c>
      <c r="T197" s="59">
        <f t="shared" ref="T197:T203" si="204">$T$3</f>
        <v>325.72635759450861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23.466053643176313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23.466053643176313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245.99999999999994</v>
      </c>
      <c r="AJ197" s="13">
        <f>AI197*VLOOKUP('Données projet'!$B$10,Paramètres!$A$1:$I$89,3,0)*VLOOKUP('Données projet'!$B$10,Paramètres!$A$1:$I$89,5,0)</f>
        <v>234.09359999999998</v>
      </c>
      <c r="AK197" s="13">
        <f t="shared" si="164"/>
        <v>57.166902703920208</v>
      </c>
      <c r="AL197" s="20">
        <f t="shared" si="165"/>
        <v>507.27870887599425</v>
      </c>
      <c r="AM197" s="59">
        <f t="shared" si="193"/>
        <v>797.53749141021399</v>
      </c>
      <c r="AN197" s="59">
        <f ca="1">AVERAGE(OFFSET($AM$3,0,0,'Données projet'!$E$10+1,1))-AVERAGE(OFFSET($H$3,0,0,'Données projet'!$E$10+1,1))</f>
        <v>480.2304577348516</v>
      </c>
      <c r="AO197" s="59">
        <f t="shared" ref="AO197:AO203" si="205">$AO$3</f>
        <v>488.3750281502389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16.311979699590587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16.311979699590587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266.99999999999983</v>
      </c>
      <c r="BE197" s="13">
        <f>BD197*VLOOKUP('Données projet'!$B$11,Paramètres!$A$1:$I$89,3,0)*VLOOKUP('Données projet'!$B$11,Paramètres!$A$1:$I$89,5,0)</f>
        <v>258.24239999999986</v>
      </c>
      <c r="BF197" s="13">
        <f t="shared" si="167"/>
        <v>62.347580891234152</v>
      </c>
      <c r="BG197" s="20">
        <f t="shared" si="168"/>
        <v>558.3608833855659</v>
      </c>
      <c r="BH197" s="59">
        <f t="shared" si="194"/>
        <v>848.61966591978558</v>
      </c>
      <c r="BI197" s="59">
        <f ca="1">AVERAGE(OFFSET($BH$3,0,0,'Données projet'!$E$11+1,1))-AVERAGE(OFFSET($H$3,0,0,'Données projet'!$E$11+1,1))</f>
        <v>379.62749807313804</v>
      </c>
      <c r="BJ197" s="59">
        <f t="shared" ref="BJ197:BJ203" si="206">$BJ$3</f>
        <v>365.4172319777357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4.4758321124398028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4.4758321124398028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367.99999999999972</v>
      </c>
      <c r="BZ197" s="13">
        <f>BY197*VLOOKUP('Données projet'!$B$12,Paramètres!$A$1:$I$89,3,0)*VLOOKUP('Données projet'!$B$12,Paramètres!$A$1:$I$89,5,0)</f>
        <v>292.78079999999977</v>
      </c>
      <c r="CA197" s="13">
        <f t="shared" si="170"/>
        <v>69.660903052386217</v>
      </c>
      <c r="CB197" s="20">
        <f t="shared" si="171"/>
        <v>631.25263281623893</v>
      </c>
      <c r="CC197" s="59">
        <f t="shared" si="195"/>
        <v>921.51141535045872</v>
      </c>
      <c r="CD197" s="59">
        <f ca="1">AVERAGE(OFFSET($CC$3,0,0,'Données projet'!$E$12+1,1))-AVERAGE(OFFSET($H$3,0,0,'Données projet'!$E$12+1,1))</f>
        <v>429.30603040255431</v>
      </c>
      <c r="CE197" s="59">
        <f t="shared" ref="CE197:CE203" si="207">$CE$3</f>
        <v>412.18613903804726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6.4463431057521463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6.4463431057521463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306.99999999999994</v>
      </c>
      <c r="CU197" s="17">
        <f>CT197*VLOOKUP('Données projet'!$B$13,Paramètres!$A$1:$I$89,3,0)*VLOOKUP('Données projet'!$B$13,Paramètres!$A$1:$I$89,5,0)</f>
        <v>277.77359999999993</v>
      </c>
      <c r="CV197" s="13">
        <f t="shared" si="173"/>
        <v>66.496288176842356</v>
      </c>
      <c r="CW197" s="20">
        <f t="shared" si="174"/>
        <v>599.60338857466706</v>
      </c>
      <c r="CX197" s="59">
        <f t="shared" si="196"/>
        <v>889.86217110888674</v>
      </c>
      <c r="CY197" s="59">
        <f ca="1">AVERAGE(OFFSET($CX$3,0,0,'Données projet'!$E$13+1,1))-AVERAGE(OFFSET($H$3,0,0,'Données projet'!$E$13+1,1))</f>
        <v>472.96224519385396</v>
      </c>
      <c r="CZ197" s="59">
        <f t="shared" ref="CZ197:CZ203" si="208">$CZ$3</f>
        <v>297.32483725004136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20.938940173911167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20.938940173911167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349.00000000000017</v>
      </c>
      <c r="DP197" s="17">
        <f>DO197*VLOOKUP('Données projet'!$B$14,Paramètres!$A$1:$I$89,3,0)*VLOOKUP('Données projet'!$B$14,Paramètres!$A$1:$I$89,5,0)</f>
        <v>272.22000000000014</v>
      </c>
      <c r="DQ197" s="13">
        <f t="shared" si="176"/>
        <v>65.320184547527205</v>
      </c>
      <c r="DR197" s="20">
        <f t="shared" si="177"/>
        <v>587.88248808694345</v>
      </c>
      <c r="DS197" s="59">
        <f t="shared" si="197"/>
        <v>878.14127062116313</v>
      </c>
      <c r="DT197" s="59">
        <f ca="1">AVERAGE(OFFSET($DS$3,0,0,'Données projet'!$E$14+1,1))-AVERAGE(OFFSET($H$3,0,0,'Données projet'!$E$14+1,1))</f>
        <v>381.55743422692029</v>
      </c>
      <c r="DU197" s="59">
        <f t="shared" ref="DU197:DU203" si="209">$DU$3</f>
        <v>360.34132229290537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7.4364923120491122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7.4364923120491122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474.99999999999994</v>
      </c>
      <c r="EK197" s="17">
        <f>EJ197*VLOOKUP('Données projet'!$B$15,Paramètres!$A$1:$I$89,3,0)*VLOOKUP('Données projet'!$B$15,Paramètres!$A$1:$I$89,5,0)</f>
        <v>407.55</v>
      </c>
      <c r="EL197" s="13">
        <f t="shared" si="179"/>
        <v>93.305642095357683</v>
      </c>
      <c r="EM197" s="20">
        <f t="shared" si="180"/>
        <v>872.32357664941446</v>
      </c>
      <c r="EN197" s="59">
        <f t="shared" si="198"/>
        <v>1162.5823591836343</v>
      </c>
      <c r="EO197" s="59">
        <f ca="1">AVERAGE(OFFSET($EN$3,0,0,'Données projet'!$E$15+1,1))-AVERAGE(OFFSET($H$3,0,0,'Données projet'!$E$15+1,1))</f>
        <v>569.97793593332699</v>
      </c>
      <c r="EP197" s="59">
        <f t="shared" ref="EP197:EP203" si="210">$EP$3</f>
        <v>331.25104323342907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28.22829469872153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28.22829469872153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403.99999999999994</v>
      </c>
      <c r="FF197" s="17">
        <f>FE197*VLOOKUP('Données projet'!$B$16,Paramètres!$A$1:$I$89,3,0)*VLOOKUP('Données projet'!$B$16,Paramètres!$A$1:$I$89,5,0)</f>
        <v>327.72479999999996</v>
      </c>
      <c r="FG197" s="13">
        <f t="shared" si="182"/>
        <v>76.958410398004986</v>
      </c>
      <c r="FH197" s="20">
        <f t="shared" si="183"/>
        <v>704.82325810985856</v>
      </c>
      <c r="FI197" s="59">
        <f t="shared" si="199"/>
        <v>995.08204064407823</v>
      </c>
      <c r="FJ197" s="59">
        <f ca="1">AVERAGE(OFFSET($FI$3,0,0,'Données projet'!$E$16+1,1))-AVERAGE(OFFSET($H$3,0,0,'Données projet'!$E$16+1,1))</f>
        <v>458.72067631594132</v>
      </c>
      <c r="FK197" s="59">
        <f t="shared" ref="FK197:FK203" si="211">$FK$3</f>
        <v>264.165337354597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17.627660297348328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17.627660297348328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6">
        <f t="shared" si="192"/>
        <v>183.33333333333334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306.99999999999994</v>
      </c>
      <c r="O198" s="13">
        <f>N198*VLOOKUP('Données projet'!$B$9,Paramètres!$A$1:$I$89,3,0)*VLOOKUP('Données projet'!$B$9,Paramètres!$A$1:$I$89,5,0)</f>
        <v>311.298</v>
      </c>
      <c r="P198" s="13">
        <f t="shared" si="203"/>
        <v>73.539838278528748</v>
      </c>
      <c r="Q198" s="20">
        <f t="shared" si="162"/>
        <v>670.25923500177089</v>
      </c>
      <c r="R198" s="59">
        <f t="shared" si="191"/>
        <v>960.57135411868944</v>
      </c>
      <c r="S198" s="59">
        <f ca="1">AVERAGE(OFFSET($R$3,0,0,'Données projet'!$E$9+1,1))-AVERAGE(OFFSET($H$3,0,0,'Données projet'!$E$9+1,1))</f>
        <v>520.95202773768222</v>
      </c>
      <c r="T198" s="59">
        <f t="shared" si="204"/>
        <v>325.72635759450861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23.005898644113067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23.005898644113067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245.99999999999994</v>
      </c>
      <c r="AJ198" s="13">
        <f>AI198*VLOOKUP('Données projet'!$B$10,Paramètres!$A$1:$I$89,3,0)*VLOOKUP('Données projet'!$B$10,Paramètres!$A$1:$I$89,5,0)</f>
        <v>234.09359999999998</v>
      </c>
      <c r="AK198" s="13">
        <f t="shared" si="164"/>
        <v>57.166902703920208</v>
      </c>
      <c r="AL198" s="20">
        <f t="shared" si="165"/>
        <v>507.27870887599425</v>
      </c>
      <c r="AM198" s="59">
        <f t="shared" si="193"/>
        <v>797.59082799291275</v>
      </c>
      <c r="AN198" s="59">
        <f ca="1">AVERAGE(OFFSET($AM$3,0,0,'Données projet'!$E$10+1,1))-AVERAGE(OFFSET($H$3,0,0,'Données projet'!$E$10+1,1))</f>
        <v>480.2304577348516</v>
      </c>
      <c r="AO198" s="59">
        <f t="shared" si="205"/>
        <v>488.3750281502389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15.992111727006819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15.992111727006819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266.99999999999983</v>
      </c>
      <c r="BE198" s="13">
        <f>BD198*VLOOKUP('Données projet'!$B$11,Paramètres!$A$1:$I$89,3,0)*VLOOKUP('Données projet'!$B$11,Paramètres!$A$1:$I$89,5,0)</f>
        <v>258.24239999999986</v>
      </c>
      <c r="BF198" s="13">
        <f t="shared" si="167"/>
        <v>62.347580891234152</v>
      </c>
      <c r="BG198" s="20">
        <f t="shared" si="168"/>
        <v>558.3608833855659</v>
      </c>
      <c r="BH198" s="59">
        <f t="shared" si="194"/>
        <v>848.67300250248445</v>
      </c>
      <c r="BI198" s="59">
        <f ca="1">AVERAGE(OFFSET($BH$3,0,0,'Données projet'!$E$11+1,1))-AVERAGE(OFFSET($H$3,0,0,'Données projet'!$E$11+1,1))</f>
        <v>379.62749807313804</v>
      </c>
      <c r="BJ198" s="59">
        <f t="shared" si="206"/>
        <v>365.4172319777357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4.388063774702883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4.388063774702883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367.99999999999972</v>
      </c>
      <c r="BZ198" s="13">
        <f>BY198*VLOOKUP('Données projet'!$B$12,Paramètres!$A$1:$I$89,3,0)*VLOOKUP('Données projet'!$B$12,Paramètres!$A$1:$I$89,5,0)</f>
        <v>292.78079999999977</v>
      </c>
      <c r="CA198" s="13">
        <f t="shared" si="170"/>
        <v>69.660903052386217</v>
      </c>
      <c r="CB198" s="20">
        <f t="shared" si="171"/>
        <v>631.25263281623893</v>
      </c>
      <c r="CC198" s="59">
        <f t="shared" si="195"/>
        <v>921.56475193315737</v>
      </c>
      <c r="CD198" s="59">
        <f ca="1">AVERAGE(OFFSET($CC$3,0,0,'Données projet'!$E$12+1,1))-AVERAGE(OFFSET($H$3,0,0,'Données projet'!$E$12+1,1))</f>
        <v>429.30603040255431</v>
      </c>
      <c r="CE198" s="59">
        <f t="shared" si="207"/>
        <v>412.18613903804726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6.3199342493294006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6.3199342493294006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306.99999999999994</v>
      </c>
      <c r="CU198" s="17">
        <f>CT198*VLOOKUP('Données projet'!$B$13,Paramètres!$A$1:$I$89,3,0)*VLOOKUP('Données projet'!$B$13,Paramètres!$A$1:$I$89,5,0)</f>
        <v>277.77359999999993</v>
      </c>
      <c r="CV198" s="13">
        <f t="shared" si="173"/>
        <v>66.496288176842356</v>
      </c>
      <c r="CW198" s="20">
        <f t="shared" si="174"/>
        <v>599.60338857466706</v>
      </c>
      <c r="CX198" s="59">
        <f t="shared" si="196"/>
        <v>889.91550769158562</v>
      </c>
      <c r="CY198" s="59">
        <f ca="1">AVERAGE(OFFSET($CX$3,0,0,'Données projet'!$E$13+1,1))-AVERAGE(OFFSET($H$3,0,0,'Données projet'!$E$13+1,1))</f>
        <v>472.96224519385396</v>
      </c>
      <c r="CZ198" s="59">
        <f t="shared" si="208"/>
        <v>297.32483725004136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20.528340328593195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20.528340328593195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349.00000000000017</v>
      </c>
      <c r="DP198" s="17">
        <f>DO198*VLOOKUP('Données projet'!$B$14,Paramètres!$A$1:$I$89,3,0)*VLOOKUP('Données projet'!$B$14,Paramètres!$A$1:$I$89,5,0)</f>
        <v>272.22000000000014</v>
      </c>
      <c r="DQ198" s="13">
        <f t="shared" si="176"/>
        <v>65.320184547527205</v>
      </c>
      <c r="DR198" s="20">
        <f t="shared" si="177"/>
        <v>587.88248808694345</v>
      </c>
      <c r="DS198" s="59">
        <f t="shared" si="197"/>
        <v>878.19460720386201</v>
      </c>
      <c r="DT198" s="59">
        <f ca="1">AVERAGE(OFFSET($DS$3,0,0,'Données projet'!$E$14+1,1))-AVERAGE(OFFSET($H$3,0,0,'Données projet'!$E$14+1,1))</f>
        <v>381.55743422692029</v>
      </c>
      <c r="DU198" s="59">
        <f t="shared" si="209"/>
        <v>360.34132229290537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7.2906672336222655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7.2906672336222655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474.99999999999994</v>
      </c>
      <c r="EK198" s="17">
        <f>EJ198*VLOOKUP('Données projet'!$B$15,Paramètres!$A$1:$I$89,3,0)*VLOOKUP('Données projet'!$B$15,Paramètres!$A$1:$I$89,5,0)</f>
        <v>407.55</v>
      </c>
      <c r="EL198" s="13">
        <f t="shared" si="179"/>
        <v>93.305642095357683</v>
      </c>
      <c r="EM198" s="20">
        <f t="shared" si="180"/>
        <v>872.32357664941446</v>
      </c>
      <c r="EN198" s="59">
        <f t="shared" si="198"/>
        <v>1162.6356957663329</v>
      </c>
      <c r="EO198" s="59">
        <f ca="1">AVERAGE(OFFSET($EN$3,0,0,'Données projet'!$E$15+1,1))-AVERAGE(OFFSET($H$3,0,0,'Données projet'!$E$15+1,1))</f>
        <v>569.97793593332699</v>
      </c>
      <c r="EP198" s="59">
        <f t="shared" si="210"/>
        <v>331.25104323342907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27.674755057239274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27.674755057239274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403.99999999999994</v>
      </c>
      <c r="FF198" s="17">
        <f>FE198*VLOOKUP('Données projet'!$B$16,Paramètres!$A$1:$I$89,3,0)*VLOOKUP('Données projet'!$B$16,Paramètres!$A$1:$I$89,5,0)</f>
        <v>327.72479999999996</v>
      </c>
      <c r="FG198" s="13">
        <f t="shared" si="182"/>
        <v>76.958410398004986</v>
      </c>
      <c r="FH198" s="20">
        <f t="shared" si="183"/>
        <v>704.82325810985856</v>
      </c>
      <c r="FI198" s="59">
        <f t="shared" si="199"/>
        <v>995.13537722677711</v>
      </c>
      <c r="FJ198" s="59">
        <f ca="1">AVERAGE(OFFSET($FI$3,0,0,'Données projet'!$E$16+1,1))-AVERAGE(OFFSET($H$3,0,0,'Données projet'!$E$16+1,1))</f>
        <v>458.72067631594132</v>
      </c>
      <c r="FK198" s="59">
        <f t="shared" si="211"/>
        <v>264.165337354597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17.281992630728457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17.281992630728457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6">
        <f t="shared" si="192"/>
        <v>183.33333333333334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306.99999999999994</v>
      </c>
      <c r="O199" s="13">
        <f>N199*VLOOKUP('Données projet'!$B$9,Paramètres!$A$1:$I$89,3,0)*VLOOKUP('Données projet'!$B$9,Paramètres!$A$1:$I$89,5,0)</f>
        <v>311.298</v>
      </c>
      <c r="P199" s="13">
        <f t="shared" si="203"/>
        <v>73.539838278528748</v>
      </c>
      <c r="Q199" s="20">
        <f t="shared" si="162"/>
        <v>670.25923500177089</v>
      </c>
      <c r="R199" s="59">
        <f t="shared" si="191"/>
        <v>960.62376543092114</v>
      </c>
      <c r="S199" s="59">
        <f ca="1">AVERAGE(OFFSET($R$3,0,0,'Données projet'!$E$9+1,1))-AVERAGE(OFFSET($H$3,0,0,'Données projet'!$E$9+1,1))</f>
        <v>520.95202773768222</v>
      </c>
      <c r="T199" s="59">
        <f t="shared" si="204"/>
        <v>325.72635759450861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22.554767003914616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22.554767003914616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245.99999999999994</v>
      </c>
      <c r="AJ199" s="13">
        <f>AI199*VLOOKUP('Données projet'!$B$10,Paramètres!$A$1:$I$89,3,0)*VLOOKUP('Données projet'!$B$10,Paramètres!$A$1:$I$89,5,0)</f>
        <v>234.09359999999998</v>
      </c>
      <c r="AK199" s="13">
        <f t="shared" si="164"/>
        <v>57.166902703920208</v>
      </c>
      <c r="AL199" s="20">
        <f t="shared" si="165"/>
        <v>507.27870887599425</v>
      </c>
      <c r="AM199" s="59">
        <f t="shared" si="193"/>
        <v>797.64323930514445</v>
      </c>
      <c r="AN199" s="59">
        <f ca="1">AVERAGE(OFFSET($AM$3,0,0,'Données projet'!$E$10+1,1))-AVERAGE(OFFSET($H$3,0,0,'Données projet'!$E$10+1,1))</f>
        <v>480.2304577348516</v>
      </c>
      <c r="AO199" s="59">
        <f t="shared" si="205"/>
        <v>488.3750281502389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15.678516170265219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15.678516170265219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266.99999999999983</v>
      </c>
      <c r="BE199" s="13">
        <f>BD199*VLOOKUP('Données projet'!$B$11,Paramètres!$A$1:$I$89,3,0)*VLOOKUP('Données projet'!$B$11,Paramètres!$A$1:$I$89,5,0)</f>
        <v>258.24239999999986</v>
      </c>
      <c r="BF199" s="13">
        <f t="shared" si="167"/>
        <v>62.347580891234152</v>
      </c>
      <c r="BG199" s="20">
        <f t="shared" si="168"/>
        <v>558.3608833855659</v>
      </c>
      <c r="BH199" s="59">
        <f t="shared" si="194"/>
        <v>848.72541381471615</v>
      </c>
      <c r="BI199" s="59">
        <f ca="1">AVERAGE(OFFSET($BH$3,0,0,'Données projet'!$E$11+1,1))-AVERAGE(OFFSET($H$3,0,0,'Données projet'!$E$11+1,1))</f>
        <v>379.62749807313804</v>
      </c>
      <c r="BJ199" s="59">
        <f t="shared" si="206"/>
        <v>365.4172319777357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4.3020165205355845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4.3020165205355845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367.99999999999972</v>
      </c>
      <c r="BZ199" s="13">
        <f>BY199*VLOOKUP('Données projet'!$B$12,Paramètres!$A$1:$I$89,3,0)*VLOOKUP('Données projet'!$B$12,Paramètres!$A$1:$I$89,5,0)</f>
        <v>292.78079999999977</v>
      </c>
      <c r="CA199" s="13">
        <f t="shared" si="170"/>
        <v>69.660903052386217</v>
      </c>
      <c r="CB199" s="20">
        <f t="shared" si="171"/>
        <v>631.25263281623893</v>
      </c>
      <c r="CC199" s="59">
        <f t="shared" si="195"/>
        <v>921.61716324538907</v>
      </c>
      <c r="CD199" s="59">
        <f ca="1">AVERAGE(OFFSET($CC$3,0,0,'Données projet'!$E$12+1,1))-AVERAGE(OFFSET($H$3,0,0,'Données projet'!$E$12+1,1))</f>
        <v>429.30603040255431</v>
      </c>
      <c r="CE199" s="59">
        <f t="shared" si="207"/>
        <v>412.18613903804726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6.1960041934793155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6.1960041934793155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306.99999999999994</v>
      </c>
      <c r="CU199" s="17">
        <f>CT199*VLOOKUP('Données projet'!$B$13,Paramètres!$A$1:$I$89,3,0)*VLOOKUP('Données projet'!$B$13,Paramètres!$A$1:$I$89,5,0)</f>
        <v>277.77359999999993</v>
      </c>
      <c r="CV199" s="13">
        <f t="shared" si="173"/>
        <v>66.496288176842356</v>
      </c>
      <c r="CW199" s="20">
        <f t="shared" si="174"/>
        <v>599.60338857466706</v>
      </c>
      <c r="CX199" s="59">
        <f t="shared" si="196"/>
        <v>889.96791900381731</v>
      </c>
      <c r="CY199" s="59">
        <f ca="1">AVERAGE(OFFSET($CX$3,0,0,'Données projet'!$E$13+1,1))-AVERAGE(OFFSET($H$3,0,0,'Données projet'!$E$13+1,1))</f>
        <v>472.96224519385396</v>
      </c>
      <c r="CZ199" s="59">
        <f t="shared" si="208"/>
        <v>297.32483725004136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20.125792095800733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20.125792095800733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349.00000000000017</v>
      </c>
      <c r="DP199" s="17">
        <f>DO199*VLOOKUP('Données projet'!$B$14,Paramètres!$A$1:$I$89,3,0)*VLOOKUP('Données projet'!$B$14,Paramètres!$A$1:$I$89,5,0)</f>
        <v>272.22000000000014</v>
      </c>
      <c r="DQ199" s="13">
        <f t="shared" si="176"/>
        <v>65.320184547527205</v>
      </c>
      <c r="DR199" s="20">
        <f t="shared" si="177"/>
        <v>587.88248808694345</v>
      </c>
      <c r="DS199" s="59">
        <f t="shared" si="197"/>
        <v>878.2470185160937</v>
      </c>
      <c r="DT199" s="59">
        <f ca="1">AVERAGE(OFFSET($DS$3,0,0,'Données projet'!$E$14+1,1))-AVERAGE(OFFSET($H$3,0,0,'Données projet'!$E$14+1,1))</f>
        <v>381.55743422692029</v>
      </c>
      <c r="DU199" s="59">
        <f t="shared" si="209"/>
        <v>360.34132229290537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7.1477016960388537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7.1477016960388537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474.99999999999994</v>
      </c>
      <c r="EK199" s="17">
        <f>EJ199*VLOOKUP('Données projet'!$B$15,Paramètres!$A$1:$I$89,3,0)*VLOOKUP('Données projet'!$B$15,Paramètres!$A$1:$I$89,5,0)</f>
        <v>407.55</v>
      </c>
      <c r="EL199" s="13">
        <f t="shared" si="179"/>
        <v>93.305642095357683</v>
      </c>
      <c r="EM199" s="20">
        <f t="shared" si="180"/>
        <v>872.32357664941446</v>
      </c>
      <c r="EN199" s="59">
        <f t="shared" si="198"/>
        <v>1162.6881070785646</v>
      </c>
      <c r="EO199" s="59">
        <f ca="1">AVERAGE(OFFSET($EN$3,0,0,'Données projet'!$E$15+1,1))-AVERAGE(OFFSET($H$3,0,0,'Données projet'!$E$15+1,1))</f>
        <v>569.97793593332699</v>
      </c>
      <c r="EP199" s="59">
        <f t="shared" si="210"/>
        <v>331.25104323342907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27.132069990500643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27.132069990500643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403.99999999999994</v>
      </c>
      <c r="FF199" s="17">
        <f>FE199*VLOOKUP('Données projet'!$B$16,Paramètres!$A$1:$I$89,3,0)*VLOOKUP('Données projet'!$B$16,Paramètres!$A$1:$I$89,5,0)</f>
        <v>327.72479999999996</v>
      </c>
      <c r="FG199" s="13">
        <f t="shared" si="182"/>
        <v>76.958410398004986</v>
      </c>
      <c r="FH199" s="20">
        <f t="shared" si="183"/>
        <v>704.82325810985856</v>
      </c>
      <c r="FI199" s="59">
        <f t="shared" si="199"/>
        <v>995.18778853900881</v>
      </c>
      <c r="FJ199" s="59">
        <f ca="1">AVERAGE(OFFSET($FI$3,0,0,'Données projet'!$E$16+1,1))-AVERAGE(OFFSET($H$3,0,0,'Données projet'!$E$16+1,1))</f>
        <v>458.72067631594132</v>
      </c>
      <c r="FK199" s="59">
        <f t="shared" si="211"/>
        <v>264.165337354597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16.943103296214542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16.943103296214542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6">
        <f t="shared" si="192"/>
        <v>183.33333333333334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306.99999999999994</v>
      </c>
      <c r="O200" s="13">
        <f>N200*VLOOKUP('Données projet'!$B$9,Paramètres!$A$1:$I$89,3,0)*VLOOKUP('Données projet'!$B$9,Paramètres!$A$1:$I$89,5,0)</f>
        <v>311.298</v>
      </c>
      <c r="P200" s="13">
        <f t="shared" si="203"/>
        <v>73.539838278528748</v>
      </c>
      <c r="Q200" s="20">
        <f t="shared" si="162"/>
        <v>670.25923500177089</v>
      </c>
      <c r="R200" s="59">
        <f t="shared" si="191"/>
        <v>960.67526752405968</v>
      </c>
      <c r="S200" s="59">
        <f ca="1">AVERAGE(OFFSET($R$3,0,0,'Données projet'!$E$9+1,1))-AVERAGE(OFFSET($H$3,0,0,'Données projet'!$E$9+1,1))</f>
        <v>520.95202773768222</v>
      </c>
      <c r="T200" s="59">
        <f t="shared" si="204"/>
        <v>325.72635759450861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22.112481780017326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22.112481780017326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245.99999999999994</v>
      </c>
      <c r="AJ200" s="13">
        <f>AI200*VLOOKUP('Données projet'!$B$10,Paramètres!$A$1:$I$89,3,0)*VLOOKUP('Données projet'!$B$10,Paramètres!$A$1:$I$89,5,0)</f>
        <v>234.09359999999998</v>
      </c>
      <c r="AK200" s="13">
        <f t="shared" si="164"/>
        <v>57.166902703920208</v>
      </c>
      <c r="AL200" s="20">
        <f t="shared" si="165"/>
        <v>507.27870887599425</v>
      </c>
      <c r="AM200" s="59">
        <f t="shared" si="193"/>
        <v>797.69474139828299</v>
      </c>
      <c r="AN200" s="59">
        <f ca="1">AVERAGE(OFFSET($AM$3,0,0,'Données projet'!$E$10+1,1))-AVERAGE(OFFSET($H$3,0,0,'Données projet'!$E$10+1,1))</f>
        <v>480.2304577348516</v>
      </c>
      <c r="AO200" s="59">
        <f t="shared" si="205"/>
        <v>488.3750281502389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15.371070031116918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15.371070031116918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266.99999999999983</v>
      </c>
      <c r="BE200" s="13">
        <f>BD200*VLOOKUP('Données projet'!$B$11,Paramètres!$A$1:$I$89,3,0)*VLOOKUP('Données projet'!$B$11,Paramètres!$A$1:$I$89,5,0)</f>
        <v>258.24239999999986</v>
      </c>
      <c r="BF200" s="13">
        <f t="shared" si="167"/>
        <v>62.347580891234152</v>
      </c>
      <c r="BG200" s="20">
        <f t="shared" si="168"/>
        <v>558.3608833855659</v>
      </c>
      <c r="BH200" s="59">
        <f t="shared" si="194"/>
        <v>848.77691590785469</v>
      </c>
      <c r="BI200" s="59">
        <f ca="1">AVERAGE(OFFSET($BH$3,0,0,'Données projet'!$E$11+1,1))-AVERAGE(OFFSET($H$3,0,0,'Données projet'!$E$11+1,1))</f>
        <v>379.62749807313804</v>
      </c>
      <c r="BJ200" s="59">
        <f t="shared" si="206"/>
        <v>365.4172319777357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4.2176566005388638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4.2176566005388638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367.99999999999972</v>
      </c>
      <c r="BZ200" s="13">
        <f>BY200*VLOOKUP('Données projet'!$B$12,Paramètres!$A$1:$I$89,3,0)*VLOOKUP('Données projet'!$B$12,Paramètres!$A$1:$I$89,5,0)</f>
        <v>292.78079999999977</v>
      </c>
      <c r="CA200" s="13">
        <f t="shared" si="170"/>
        <v>69.660903052386217</v>
      </c>
      <c r="CB200" s="20">
        <f t="shared" si="171"/>
        <v>631.25263281623893</v>
      </c>
      <c r="CC200" s="59">
        <f t="shared" si="195"/>
        <v>921.66866533852772</v>
      </c>
      <c r="CD200" s="59">
        <f ca="1">AVERAGE(OFFSET($CC$3,0,0,'Données projet'!$E$12+1,1))-AVERAGE(OFFSET($H$3,0,0,'Données projet'!$E$12+1,1))</f>
        <v>429.30603040255431</v>
      </c>
      <c r="CE200" s="59">
        <f t="shared" si="207"/>
        <v>412.18613903804726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6.0745043304345803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6.0745043304345803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306.99999999999994</v>
      </c>
      <c r="CU200" s="17">
        <f>CT200*VLOOKUP('Données projet'!$B$13,Paramètres!$A$1:$I$89,3,0)*VLOOKUP('Données projet'!$B$13,Paramètres!$A$1:$I$89,5,0)</f>
        <v>277.77359999999993</v>
      </c>
      <c r="CV200" s="13">
        <f t="shared" si="173"/>
        <v>66.496288176842356</v>
      </c>
      <c r="CW200" s="20">
        <f t="shared" si="174"/>
        <v>599.60338857466706</v>
      </c>
      <c r="CX200" s="59">
        <f t="shared" si="196"/>
        <v>890.01942109695585</v>
      </c>
      <c r="CY200" s="59">
        <f ca="1">AVERAGE(OFFSET($CX$3,0,0,'Données projet'!$E$13+1,1))-AVERAGE(OFFSET($H$3,0,0,'Données projet'!$E$13+1,1))</f>
        <v>472.96224519385396</v>
      </c>
      <c r="CZ200" s="59">
        <f t="shared" si="208"/>
        <v>297.32483725004136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19.731137588323151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19.731137588323151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349.00000000000017</v>
      </c>
      <c r="DP200" s="17">
        <f>DO200*VLOOKUP('Données projet'!$B$14,Paramètres!$A$1:$I$89,3,0)*VLOOKUP('Données projet'!$B$14,Paramètres!$A$1:$I$89,5,0)</f>
        <v>272.22000000000014</v>
      </c>
      <c r="DQ200" s="13">
        <f t="shared" si="176"/>
        <v>65.320184547527205</v>
      </c>
      <c r="DR200" s="20">
        <f t="shared" si="177"/>
        <v>587.88248808694345</v>
      </c>
      <c r="DS200" s="59">
        <f t="shared" si="197"/>
        <v>878.29852060923224</v>
      </c>
      <c r="DT200" s="59">
        <f ca="1">AVERAGE(OFFSET($DS$3,0,0,'Données projet'!$E$14+1,1))-AVERAGE(OFFSET($H$3,0,0,'Données projet'!$E$14+1,1))</f>
        <v>381.55743422692029</v>
      </c>
      <c r="DU200" s="59">
        <f t="shared" si="209"/>
        <v>360.34132229290537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7.0075396254470848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7.0075396254470848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474.99999999999994</v>
      </c>
      <c r="EK200" s="17">
        <f>EJ200*VLOOKUP('Données projet'!$B$15,Paramètres!$A$1:$I$89,3,0)*VLOOKUP('Données projet'!$B$15,Paramètres!$A$1:$I$89,5,0)</f>
        <v>407.55</v>
      </c>
      <c r="EL200" s="13">
        <f t="shared" si="179"/>
        <v>93.305642095357683</v>
      </c>
      <c r="EM200" s="20">
        <f t="shared" si="180"/>
        <v>872.32357664941446</v>
      </c>
      <c r="EN200" s="59">
        <f t="shared" si="198"/>
        <v>1162.7396091717033</v>
      </c>
      <c r="EO200" s="59">
        <f ca="1">AVERAGE(OFFSET($EN$3,0,0,'Données projet'!$E$15+1,1))-AVERAGE(OFFSET($H$3,0,0,'Données projet'!$E$15+1,1))</f>
        <v>569.97793593332699</v>
      </c>
      <c r="EP200" s="59">
        <f t="shared" si="210"/>
        <v>331.25104323342907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26.600026646915548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26.600026646915548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403.99999999999994</v>
      </c>
      <c r="FF200" s="17">
        <f>FE200*VLOOKUP('Données projet'!$B$16,Paramètres!$A$1:$I$89,3,0)*VLOOKUP('Données projet'!$B$16,Paramètres!$A$1:$I$89,5,0)</f>
        <v>327.72479999999996</v>
      </c>
      <c r="FG200" s="13">
        <f t="shared" si="182"/>
        <v>76.958410398004986</v>
      </c>
      <c r="FH200" s="20">
        <f t="shared" si="183"/>
        <v>704.82325810985856</v>
      </c>
      <c r="FI200" s="59">
        <f t="shared" si="199"/>
        <v>995.23929063214734</v>
      </c>
      <c r="FJ200" s="59">
        <f ca="1">AVERAGE(OFFSET($FI$3,0,0,'Données projet'!$E$16+1,1))-AVERAGE(OFFSET($H$3,0,0,'Données projet'!$E$16+1,1))</f>
        <v>458.72067631594132</v>
      </c>
      <c r="FK200" s="59">
        <f t="shared" si="211"/>
        <v>264.165337354597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16.61085937484836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16.61085937484836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6">
        <f t="shared" si="192"/>
        <v>183.33333333333334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306.99999999999994</v>
      </c>
      <c r="O201" s="13">
        <f>N201*VLOOKUP('Données projet'!$B$9,Paramètres!$A$1:$I$89,3,0)*VLOOKUP('Données projet'!$B$9,Paramètres!$A$1:$I$89,5,0)</f>
        <v>311.298</v>
      </c>
      <c r="P201" s="13">
        <f t="shared" si="203"/>
        <v>73.539838278528748</v>
      </c>
      <c r="Q201" s="20">
        <f t="shared" si="162"/>
        <v>670.25923500177089</v>
      </c>
      <c r="R201" s="59">
        <f t="shared" si="191"/>
        <v>960.72587617102386</v>
      </c>
      <c r="S201" s="59">
        <f ca="1">AVERAGE(OFFSET($R$3,0,0,'Données projet'!$E$9+1,1))-AVERAGE(OFFSET($H$3,0,0,'Données projet'!$E$9+1,1))</f>
        <v>520.95202773768222</v>
      </c>
      <c r="T201" s="59">
        <f t="shared" si="204"/>
        <v>325.72635759450861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21.678869499593315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21.678869499593315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245.99999999999994</v>
      </c>
      <c r="AJ201" s="13">
        <f>AI201*VLOOKUP('Données projet'!$B$10,Paramètres!$A$1:$I$89,3,0)*VLOOKUP('Données projet'!$B$10,Paramètres!$A$1:$I$89,5,0)</f>
        <v>234.09359999999998</v>
      </c>
      <c r="AK201" s="13">
        <f t="shared" si="164"/>
        <v>57.166902703920208</v>
      </c>
      <c r="AL201" s="20">
        <f t="shared" si="165"/>
        <v>507.27870887599425</v>
      </c>
      <c r="AM201" s="59">
        <f t="shared" si="193"/>
        <v>797.74535004524716</v>
      </c>
      <c r="AN201" s="59">
        <f ca="1">AVERAGE(OFFSET($AM$3,0,0,'Données projet'!$E$10+1,1))-AVERAGE(OFFSET($H$3,0,0,'Données projet'!$E$10+1,1))</f>
        <v>480.2304577348516</v>
      </c>
      <c r="AO201" s="59">
        <f t="shared" si="205"/>
        <v>488.3750281502389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15.069652723233688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15.069652723233688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266.99999999999983</v>
      </c>
      <c r="BE201" s="13">
        <f>BD201*VLOOKUP('Données projet'!$B$11,Paramètres!$A$1:$I$89,3,0)*VLOOKUP('Données projet'!$B$11,Paramètres!$A$1:$I$89,5,0)</f>
        <v>258.24239999999986</v>
      </c>
      <c r="BF201" s="13">
        <f t="shared" si="167"/>
        <v>62.347580891234152</v>
      </c>
      <c r="BG201" s="20">
        <f t="shared" si="168"/>
        <v>558.3608833855659</v>
      </c>
      <c r="BH201" s="59">
        <f t="shared" si="194"/>
        <v>848.82752455481886</v>
      </c>
      <c r="BI201" s="59">
        <f ca="1">AVERAGE(OFFSET($BH$3,0,0,'Données projet'!$E$11+1,1))-AVERAGE(OFFSET($H$3,0,0,'Données projet'!$E$11+1,1))</f>
        <v>379.62749807313804</v>
      </c>
      <c r="BJ201" s="59">
        <f t="shared" si="206"/>
        <v>365.4172319777357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4.1349509271188083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4.1349509271188083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367.99999999999972</v>
      </c>
      <c r="BZ201" s="13">
        <f>BY201*VLOOKUP('Données projet'!$B$12,Paramètres!$A$1:$I$89,3,0)*VLOOKUP('Données projet'!$B$12,Paramètres!$A$1:$I$89,5,0)</f>
        <v>292.78079999999977</v>
      </c>
      <c r="CA201" s="13">
        <f t="shared" si="170"/>
        <v>69.660903052386217</v>
      </c>
      <c r="CB201" s="20">
        <f t="shared" si="171"/>
        <v>631.25263281623893</v>
      </c>
      <c r="CC201" s="59">
        <f t="shared" si="195"/>
        <v>921.71927398549178</v>
      </c>
      <c r="CD201" s="59">
        <f ca="1">AVERAGE(OFFSET($CC$3,0,0,'Données projet'!$E$12+1,1))-AVERAGE(OFFSET($H$3,0,0,'Données projet'!$E$12+1,1))</f>
        <v>429.30603040255431</v>
      </c>
      <c r="CE201" s="59">
        <f t="shared" si="207"/>
        <v>412.18613903804726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5.9553870055965534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5.9553870055965534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306.99999999999994</v>
      </c>
      <c r="CU201" s="17">
        <f>CT201*VLOOKUP('Données projet'!$B$13,Paramètres!$A$1:$I$89,3,0)*VLOOKUP('Données projet'!$B$13,Paramètres!$A$1:$I$89,5,0)</f>
        <v>277.77359999999993</v>
      </c>
      <c r="CV201" s="13">
        <f t="shared" si="173"/>
        <v>66.496288176842356</v>
      </c>
      <c r="CW201" s="20">
        <f t="shared" si="174"/>
        <v>599.60338857466706</v>
      </c>
      <c r="CX201" s="59">
        <f t="shared" si="196"/>
        <v>890.07002974392003</v>
      </c>
      <c r="CY201" s="59">
        <f ca="1">AVERAGE(OFFSET($CX$3,0,0,'Données projet'!$E$13+1,1))-AVERAGE(OFFSET($H$3,0,0,'Données projet'!$E$13+1,1))</f>
        <v>472.96224519385396</v>
      </c>
      <c r="CZ201" s="59">
        <f t="shared" si="208"/>
        <v>297.32483725004136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19.344222015021725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19.344222015021725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349.00000000000017</v>
      </c>
      <c r="DP201" s="17">
        <f>DO201*VLOOKUP('Données projet'!$B$14,Paramètres!$A$1:$I$89,3,0)*VLOOKUP('Données projet'!$B$14,Paramètres!$A$1:$I$89,5,0)</f>
        <v>272.22000000000014</v>
      </c>
      <c r="DQ201" s="13">
        <f t="shared" si="176"/>
        <v>65.320184547527205</v>
      </c>
      <c r="DR201" s="20">
        <f t="shared" si="177"/>
        <v>587.88248808694345</v>
      </c>
      <c r="DS201" s="59">
        <f t="shared" si="197"/>
        <v>878.34912925619642</v>
      </c>
      <c r="DT201" s="59">
        <f ca="1">AVERAGE(OFFSET($DS$3,0,0,'Données projet'!$E$14+1,1))-AVERAGE(OFFSET($H$3,0,0,'Données projet'!$E$14+1,1))</f>
        <v>381.55743422692029</v>
      </c>
      <c r="DU201" s="59">
        <f t="shared" si="209"/>
        <v>360.34132229290537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6.8701260475691992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6.8701260475691992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474.99999999999994</v>
      </c>
      <c r="EK201" s="17">
        <f>EJ201*VLOOKUP('Données projet'!$B$15,Paramètres!$A$1:$I$89,3,0)*VLOOKUP('Données projet'!$B$15,Paramètres!$A$1:$I$89,5,0)</f>
        <v>407.55</v>
      </c>
      <c r="EL201" s="13">
        <f t="shared" si="179"/>
        <v>93.305642095357683</v>
      </c>
      <c r="EM201" s="20">
        <f t="shared" si="180"/>
        <v>872.32357664941446</v>
      </c>
      <c r="EN201" s="59">
        <f t="shared" si="198"/>
        <v>1162.7902178186673</v>
      </c>
      <c r="EO201" s="59">
        <f ca="1">AVERAGE(OFFSET($EN$3,0,0,'Données projet'!$E$15+1,1))-AVERAGE(OFFSET($H$3,0,0,'Données projet'!$E$15+1,1))</f>
        <v>569.97793593332699</v>
      </c>
      <c r="EP201" s="59">
        <f t="shared" si="210"/>
        <v>331.25104323342907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26.078416348783762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26.078416348783762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403.99999999999994</v>
      </c>
      <c r="FF201" s="17">
        <f>FE201*VLOOKUP('Données projet'!$B$16,Paramètres!$A$1:$I$89,3,0)*VLOOKUP('Données projet'!$B$16,Paramètres!$A$1:$I$89,5,0)</f>
        <v>327.72479999999996</v>
      </c>
      <c r="FG201" s="13">
        <f t="shared" si="182"/>
        <v>76.958410398004986</v>
      </c>
      <c r="FH201" s="20">
        <f t="shared" si="183"/>
        <v>704.82325810985856</v>
      </c>
      <c r="FI201" s="59">
        <f t="shared" si="199"/>
        <v>995.28989927911152</v>
      </c>
      <c r="FJ201" s="59">
        <f ca="1">AVERAGE(OFFSET($FI$3,0,0,'Données projet'!$E$16+1,1))-AVERAGE(OFFSET($H$3,0,0,'Données projet'!$E$16+1,1))</f>
        <v>458.72067631594132</v>
      </c>
      <c r="FK201" s="59">
        <f t="shared" si="211"/>
        <v>264.165337354597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16.285130554131388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16.285130554131388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6">
        <f t="shared" si="192"/>
        <v>183.33333333333334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306.99999999999994</v>
      </c>
      <c r="O202" s="13">
        <f>N202*VLOOKUP('Données projet'!$B$9,Paramètres!$A$1:$I$89,3,0)*VLOOKUP('Données projet'!$B$9,Paramètres!$A$1:$I$89,5,0)</f>
        <v>311.298</v>
      </c>
      <c r="P202" s="13">
        <f t="shared" si="203"/>
        <v>73.539838278528748</v>
      </c>
      <c r="Q202" s="20">
        <f t="shared" si="162"/>
        <v>670.25923500177089</v>
      </c>
      <c r="R202" s="59">
        <f t="shared" si="191"/>
        <v>960.77560687110702</v>
      </c>
      <c r="S202" s="59">
        <f ca="1">AVERAGE(OFFSET($R$3,0,0,'Données projet'!$E$9+1,1))-AVERAGE(OFFSET($H$3,0,0,'Données projet'!$E$9+1,1))</f>
        <v>520.95202773768222</v>
      </c>
      <c r="T202" s="59">
        <f t="shared" si="204"/>
        <v>325.72635759450861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21.25376009151104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21.25376009151104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245.99999999999994</v>
      </c>
      <c r="AJ202" s="13">
        <f>AI202*VLOOKUP('Données projet'!$B$10,Paramètres!$A$1:$I$89,3,0)*VLOOKUP('Données projet'!$B$10,Paramètres!$A$1:$I$89,5,0)</f>
        <v>234.09359999999998</v>
      </c>
      <c r="AK202" s="13">
        <f t="shared" si="164"/>
        <v>57.166902703920208</v>
      </c>
      <c r="AL202" s="20">
        <f t="shared" si="165"/>
        <v>507.27870887599425</v>
      </c>
      <c r="AM202" s="59">
        <f t="shared" si="193"/>
        <v>797.79508074533032</v>
      </c>
      <c r="AN202" s="59">
        <f ca="1">AVERAGE(OFFSET($AM$3,0,0,'Données projet'!$E$10+1,1))-AVERAGE(OFFSET($H$3,0,0,'Données projet'!$E$10+1,1))</f>
        <v>480.2304577348516</v>
      </c>
      <c r="AO202" s="59">
        <f t="shared" si="205"/>
        <v>488.3750281502389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14.774146024911643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14.774146024911643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266.99999999999983</v>
      </c>
      <c r="BE202" s="13">
        <f>BD202*VLOOKUP('Données projet'!$B$11,Paramètres!$A$1:$I$89,3,0)*VLOOKUP('Données projet'!$B$11,Paramètres!$A$1:$I$89,5,0)</f>
        <v>258.24239999999986</v>
      </c>
      <c r="BF202" s="13">
        <f t="shared" si="167"/>
        <v>62.347580891234152</v>
      </c>
      <c r="BG202" s="20">
        <f t="shared" si="168"/>
        <v>558.3608833855659</v>
      </c>
      <c r="BH202" s="59">
        <f t="shared" si="194"/>
        <v>848.87725525490202</v>
      </c>
      <c r="BI202" s="59">
        <f ca="1">AVERAGE(OFFSET($BH$3,0,0,'Données projet'!$E$11+1,1))-AVERAGE(OFFSET($H$3,0,0,'Données projet'!$E$11+1,1))</f>
        <v>379.62749807313804</v>
      </c>
      <c r="BJ202" s="59">
        <f t="shared" si="206"/>
        <v>365.4172319777357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4.05386706150904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4.05386706150904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367.99999999999972</v>
      </c>
      <c r="BZ202" s="13">
        <f>BY202*VLOOKUP('Données projet'!$B$12,Paramètres!$A$1:$I$89,3,0)*VLOOKUP('Données projet'!$B$12,Paramètres!$A$1:$I$89,5,0)</f>
        <v>292.78079999999977</v>
      </c>
      <c r="CA202" s="13">
        <f t="shared" si="170"/>
        <v>69.660903052386217</v>
      </c>
      <c r="CB202" s="20">
        <f t="shared" si="171"/>
        <v>631.25263281623893</v>
      </c>
      <c r="CC202" s="59">
        <f t="shared" si="195"/>
        <v>921.76900468557506</v>
      </c>
      <c r="CD202" s="59">
        <f ca="1">AVERAGE(OFFSET($CC$3,0,0,'Données projet'!$E$12+1,1))-AVERAGE(OFFSET($H$3,0,0,'Données projet'!$E$12+1,1))</f>
        <v>429.30603040255431</v>
      </c>
      <c r="CE202" s="59">
        <f t="shared" si="207"/>
        <v>412.18613903804726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5.8386054988442062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5.8386054988442062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306.99999999999994</v>
      </c>
      <c r="CU202" s="17">
        <f>CT202*VLOOKUP('Données projet'!$B$13,Paramètres!$A$1:$I$89,3,0)*VLOOKUP('Données projet'!$B$13,Paramètres!$A$1:$I$89,5,0)</f>
        <v>277.77359999999993</v>
      </c>
      <c r="CV202" s="13">
        <f t="shared" si="173"/>
        <v>66.496288176842356</v>
      </c>
      <c r="CW202" s="20">
        <f t="shared" si="174"/>
        <v>599.60338857466706</v>
      </c>
      <c r="CX202" s="59">
        <f t="shared" si="196"/>
        <v>890.11976044400319</v>
      </c>
      <c r="CY202" s="59">
        <f ca="1">AVERAGE(OFFSET($CX$3,0,0,'Données projet'!$E$13+1,1))-AVERAGE(OFFSET($H$3,0,0,'Données projet'!$E$13+1,1))</f>
        <v>472.96224519385396</v>
      </c>
      <c r="CZ202" s="59">
        <f t="shared" si="208"/>
        <v>297.32483725004136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18.964893620117543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18.964893620117543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349.00000000000017</v>
      </c>
      <c r="DP202" s="17">
        <f>DO202*VLOOKUP('Données projet'!$B$14,Paramètres!$A$1:$I$89,3,0)*VLOOKUP('Données projet'!$B$14,Paramètres!$A$1:$I$89,5,0)</f>
        <v>272.22000000000014</v>
      </c>
      <c r="DQ202" s="13">
        <f t="shared" si="176"/>
        <v>65.320184547527205</v>
      </c>
      <c r="DR202" s="20">
        <f t="shared" si="177"/>
        <v>587.88248808694345</v>
      </c>
      <c r="DS202" s="59">
        <f t="shared" si="197"/>
        <v>878.39885995627958</v>
      </c>
      <c r="DT202" s="59">
        <f ca="1">AVERAGE(OFFSET($DS$3,0,0,'Données projet'!$E$14+1,1))-AVERAGE(OFFSET($H$3,0,0,'Données projet'!$E$14+1,1))</f>
        <v>381.55743422692029</v>
      </c>
      <c r="DU202" s="59">
        <f t="shared" si="209"/>
        <v>360.34132229290537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6.7354070661394925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6.7354070661394925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474.99999999999994</v>
      </c>
      <c r="EK202" s="17">
        <f>EJ202*VLOOKUP('Données projet'!$B$15,Paramètres!$A$1:$I$89,3,0)*VLOOKUP('Données projet'!$B$15,Paramètres!$A$1:$I$89,5,0)</f>
        <v>407.55</v>
      </c>
      <c r="EL202" s="13">
        <f t="shared" si="179"/>
        <v>93.305642095357683</v>
      </c>
      <c r="EM202" s="20">
        <f t="shared" si="180"/>
        <v>872.32357664941446</v>
      </c>
      <c r="EN202" s="59">
        <f t="shared" si="198"/>
        <v>1162.8399485187506</v>
      </c>
      <c r="EO202" s="59">
        <f ca="1">AVERAGE(OFFSET($EN$3,0,0,'Données projet'!$E$15+1,1))-AVERAGE(OFFSET($H$3,0,0,'Données projet'!$E$15+1,1))</f>
        <v>569.97793593332699</v>
      </c>
      <c r="EP202" s="59">
        <f t="shared" si="210"/>
        <v>331.25104323342907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25.567034510447471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25.567034510447471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403.99999999999994</v>
      </c>
      <c r="FF202" s="17">
        <f>FE202*VLOOKUP('Données projet'!$B$16,Paramètres!$A$1:$I$89,3,0)*VLOOKUP('Données projet'!$B$16,Paramètres!$A$1:$I$89,5,0)</f>
        <v>327.72479999999996</v>
      </c>
      <c r="FG202" s="13">
        <f t="shared" si="182"/>
        <v>76.958410398004986</v>
      </c>
      <c r="FH202" s="20">
        <f t="shared" si="183"/>
        <v>704.82325810985856</v>
      </c>
      <c r="FI202" s="59">
        <f t="shared" si="199"/>
        <v>995.33962997919468</v>
      </c>
      <c r="FJ202" s="59">
        <f ca="1">AVERAGE(OFFSET($FI$3,0,0,'Données projet'!$E$16+1,1))-AVERAGE(OFFSET($H$3,0,0,'Données projet'!$E$16+1,1))</f>
        <v>458.72067631594132</v>
      </c>
      <c r="FK202" s="59">
        <f t="shared" si="211"/>
        <v>264.165337354597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15.965789076913712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15.965789076913712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6">
        <f t="shared" si="192"/>
        <v>183.33333333333334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306.99999999999994</v>
      </c>
      <c r="O203" s="13">
        <f>N203*VLOOKUP('Données projet'!$B$9,Paramètres!$A$1:$I$89,3,0)*VLOOKUP('Données projet'!$B$9,Paramètres!$A$1:$I$89,5,0)</f>
        <v>311.298</v>
      </c>
      <c r="P203" s="13">
        <f t="shared" si="203"/>
        <v>73.539838278528748</v>
      </c>
      <c r="Q203" s="20">
        <f t="shared" si="162"/>
        <v>670.25923500177089</v>
      </c>
      <c r="R203" s="59">
        <f t="shared" si="191"/>
        <v>960.82447485472494</v>
      </c>
      <c r="S203" s="59">
        <f ca="1">AVERAGE(OFFSET($R$3,0,0,'Données projet'!$E$9+1,1))-AVERAGE(OFFSET($H$3,0,0,'Données projet'!$E$9+1,1))</f>
        <v>520.95202773768222</v>
      </c>
      <c r="T203" s="59">
        <f t="shared" si="204"/>
        <v>325.72635759450861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20.836986819630123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20.836986819630123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245.99999999999994</v>
      </c>
      <c r="AJ203" s="13">
        <f>AI203*VLOOKUP('Données projet'!$B$10,Paramètres!$A$1:$I$89,3,0)*VLOOKUP('Données projet'!$B$10,Paramètres!$A$1:$I$89,5,0)</f>
        <v>234.09359999999998</v>
      </c>
      <c r="AK203" s="13">
        <f t="shared" si="164"/>
        <v>57.166902703920208</v>
      </c>
      <c r="AL203" s="20">
        <f t="shared" si="165"/>
        <v>507.27870887599425</v>
      </c>
      <c r="AM203" s="59">
        <f t="shared" si="193"/>
        <v>797.84394872894836</v>
      </c>
      <c r="AN203" s="59">
        <f ca="1">AVERAGE(OFFSET($AM$3,0,0,'Données projet'!$E$10+1,1))-AVERAGE(OFFSET($H$3,0,0,'Données projet'!$E$10+1,1))</f>
        <v>480.2304577348516</v>
      </c>
      <c r="AO203" s="59">
        <f t="shared" si="205"/>
        <v>488.3750281502389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14.484434032702405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14.484434032702405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266.99999999999983</v>
      </c>
      <c r="BE203" s="13">
        <f>BD203*VLOOKUP('Données projet'!$B$11,Paramètres!$A$1:$I$89,3,0)*VLOOKUP('Données projet'!$B$11,Paramètres!$A$1:$I$89,5,0)</f>
        <v>258.24239999999986</v>
      </c>
      <c r="BF203" s="13">
        <f t="shared" si="167"/>
        <v>62.347580891234152</v>
      </c>
      <c r="BG203" s="20">
        <f t="shared" si="168"/>
        <v>558.3608833855659</v>
      </c>
      <c r="BH203" s="59">
        <f t="shared" si="194"/>
        <v>848.92612323851995</v>
      </c>
      <c r="BI203" s="59">
        <f ca="1">AVERAGE(OFFSET($BH$3,0,0,'Données projet'!$E$11+1,1))-AVERAGE(OFFSET($H$3,0,0,'Données projet'!$E$11+1,1))</f>
        <v>379.62749807313804</v>
      </c>
      <c r="BJ203" s="59">
        <f t="shared" si="206"/>
        <v>365.4172319777357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3.9743732010476047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3.9743732010476047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367.99999999999972</v>
      </c>
      <c r="BZ203" s="13">
        <f>BY203*VLOOKUP('Données projet'!$B$12,Paramètres!$A$1:$I$89,3,0)*VLOOKUP('Données projet'!$B$12,Paramètres!$A$1:$I$89,5,0)</f>
        <v>292.78079999999977</v>
      </c>
      <c r="CA203" s="13">
        <f t="shared" si="170"/>
        <v>69.660903052386217</v>
      </c>
      <c r="CB203" s="20">
        <f t="shared" si="171"/>
        <v>631.25263281623893</v>
      </c>
      <c r="CC203" s="59">
        <f t="shared" si="195"/>
        <v>921.81787266919309</v>
      </c>
      <c r="CD203" s="59">
        <f ca="1">AVERAGE(OFFSET($CC$3,0,0,'Données projet'!$E$12+1,1))-AVERAGE(OFFSET($H$3,0,0,'Données projet'!$E$12+1,1))</f>
        <v>429.30603040255431</v>
      </c>
      <c r="CE203" s="59">
        <f t="shared" si="207"/>
        <v>412.18613903804726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5.7241140062095868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5.7241140062095868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306.99999999999994</v>
      </c>
      <c r="CU203" s="17">
        <f>CT203*VLOOKUP('Données projet'!$B$13,Paramètres!$A$1:$I$89,3,0)*VLOOKUP('Données projet'!$B$13,Paramètres!$A$1:$I$89,5,0)</f>
        <v>277.77359999999993</v>
      </c>
      <c r="CV203" s="13">
        <f t="shared" si="173"/>
        <v>66.496288176842356</v>
      </c>
      <c r="CW203" s="20">
        <f t="shared" si="174"/>
        <v>599.60338857466706</v>
      </c>
      <c r="CX203" s="59">
        <f t="shared" si="196"/>
        <v>890.16862842762112</v>
      </c>
      <c r="CY203" s="59">
        <f ca="1">AVERAGE(OFFSET($CX$3,0,0,'Données projet'!$E$13+1,1))-AVERAGE(OFFSET($H$3,0,0,'Données projet'!$E$13+1,1))</f>
        <v>472.96224519385396</v>
      </c>
      <c r="CZ203" s="59">
        <f t="shared" si="208"/>
        <v>297.32483725004136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18.593003623669958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18.593003623669958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349.00000000000017</v>
      </c>
      <c r="DP203" s="17">
        <f>DO203*VLOOKUP('Données projet'!$B$14,Paramètres!$A$1:$I$89,3,0)*VLOOKUP('Données projet'!$B$14,Paramètres!$A$1:$I$89,5,0)</f>
        <v>272.22000000000014</v>
      </c>
      <c r="DQ203" s="13">
        <f t="shared" si="176"/>
        <v>65.320184547527205</v>
      </c>
      <c r="DR203" s="20">
        <f t="shared" si="177"/>
        <v>587.88248808694345</v>
      </c>
      <c r="DS203" s="59">
        <f t="shared" si="197"/>
        <v>878.4477279398975</v>
      </c>
      <c r="DT203" s="59">
        <f ca="1">AVERAGE(OFFSET($DS$3,0,0,'Données projet'!$E$14+1,1))-AVERAGE(OFFSET($H$3,0,0,'Données projet'!$E$14+1,1))</f>
        <v>381.55743422692029</v>
      </c>
      <c r="DU203" s="59">
        <f t="shared" si="209"/>
        <v>360.34132229290537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6.6033298417651567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6.6033298417651567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474.99999999999994</v>
      </c>
      <c r="EK203" s="17">
        <f>EJ203*VLOOKUP('Données projet'!$B$15,Paramètres!$A$1:$I$89,3,0)*VLOOKUP('Données projet'!$B$15,Paramètres!$A$1:$I$89,5,0)</f>
        <v>407.55</v>
      </c>
      <c r="EL203" s="13">
        <f t="shared" si="179"/>
        <v>93.305642095357683</v>
      </c>
      <c r="EM203" s="20">
        <f t="shared" si="180"/>
        <v>872.32357664941446</v>
      </c>
      <c r="EN203" s="59">
        <f t="shared" si="198"/>
        <v>1162.8888165023686</v>
      </c>
      <c r="EO203" s="59">
        <f ca="1">AVERAGE(OFFSET($EN$3,0,0,'Données projet'!$E$15+1,1))-AVERAGE(OFFSET($H$3,0,0,'Données projet'!$E$15+1,1))</f>
        <v>569.97793593332699</v>
      </c>
      <c r="EP203" s="59">
        <f t="shared" si="210"/>
        <v>331.25104323342907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25.065680558048832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25.065680558048832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403.99999999999994</v>
      </c>
      <c r="FF203" s="17">
        <f>FE203*VLOOKUP('Données projet'!$B$16,Paramètres!$A$1:$I$89,3,0)*VLOOKUP('Données projet'!$B$16,Paramètres!$A$1:$I$89,5,0)</f>
        <v>327.72479999999996</v>
      </c>
      <c r="FG203" s="13">
        <f t="shared" si="182"/>
        <v>76.958410398004986</v>
      </c>
      <c r="FH203" s="20">
        <f t="shared" si="183"/>
        <v>704.82325810985856</v>
      </c>
      <c r="FI203" s="59">
        <f t="shared" si="199"/>
        <v>995.38849796281261</v>
      </c>
      <c r="FJ203" s="59">
        <f ca="1">AVERAGE(OFFSET($FI$3,0,0,'Données projet'!$E$16+1,1))-AVERAGE(OFFSET($H$3,0,0,'Données projet'!$E$16+1,1))</f>
        <v>458.72067631594132</v>
      </c>
      <c r="FK203" s="59">
        <f t="shared" si="211"/>
        <v>264.165337354597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15.652709691285207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15.652709691285207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1.2392705892426346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1.522675921848786</v>
      </c>
      <c r="BA205" s="81">
        <f>EXP(LN('Données projet'!B88)/'Données projet'!A88)</f>
        <v>1.2721747796233518</v>
      </c>
      <c r="BV205" s="81">
        <f>EXP(LN('Données projet'!B114)/'Données projet'!A114)</f>
        <v>1.3423796509621049</v>
      </c>
      <c r="CQ205" s="81">
        <f>EXP(LN('Données projet'!B140)/'Données projet'!A140)</f>
        <v>1.2392705892426346</v>
      </c>
      <c r="DL205" s="81">
        <f>EXP(LN('Données projet'!B166)/'Données projet'!A166)</f>
        <v>1.2688471048731957</v>
      </c>
      <c r="EG205" s="81">
        <f>EXP(LN('Données projet'!B192)/'Données projet'!A192)</f>
        <v>1.2229519710813024</v>
      </c>
      <c r="FB205" s="81">
        <f>EXP(LN('Données projet'!B218)/'Données projet'!A218)</f>
        <v>1.189207115002721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3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4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3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5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5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4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3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4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3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4" t="s">
        <v>271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pubescent</v>
      </c>
      <c r="B6" s="144">
        <f>'Données projet'!D9</f>
        <v>0.35343000000000002</v>
      </c>
      <c r="C6" s="145">
        <f ca="1">IF(OR('Données projet'!B9="",'Données projet'!C9="",'Données projet'!C9=0%),0,Calculateur!S3)</f>
        <v>520.95202773768222</v>
      </c>
      <c r="D6" s="145">
        <f>IF(OR('Données projet'!B9="",'Données projet'!C9="",'Données projet'!C9=0%),0,Calculateur!T3)</f>
        <v>325.72635759450861</v>
      </c>
      <c r="E6" s="145">
        <f ca="1">MIN(C6,D6)</f>
        <v>325.72635759450861</v>
      </c>
      <c r="F6" s="145">
        <f ca="1">E6*B6</f>
        <v>115.12146656462718</v>
      </c>
      <c r="G6" s="145">
        <f ca="1">F6*(100%-'Données projet'!$C$24)*(100%-'Données projet'!$C$25)*(100%-'Données projet'!$C$26)*(100%-'Données projet'!$C$27)</f>
        <v>103.60931990816447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5.4781650000000006</v>
      </c>
      <c r="K6" s="149">
        <f>J6*(100%-'Données projet'!$C$24)*(100%-'Données projet'!$C$25)*(100%-'Données projet'!$C$26)*(100%-'Données projet'!$C$27)</f>
        <v>4.9303485000000009</v>
      </c>
      <c r="L6" s="150">
        <f ca="1">G6+I6+K6</f>
        <v>108.53966840816446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Charme</v>
      </c>
      <c r="B7" s="152">
        <f>'Données projet'!D10</f>
        <v>0.30600000000000005</v>
      </c>
      <c r="C7" s="145">
        <f ca="1">IF(OR('Données projet'!B10="",'Données projet'!C10="",'Données projet'!C10=0%),0,Calculateur!AN3)</f>
        <v>480.2304577348516</v>
      </c>
      <c r="D7" s="145">
        <f>IF(OR('Données projet'!B10="",'Données projet'!C10="",'Données projet'!C10=0%),0,Calculateur!AO3)</f>
        <v>488.3750281502389</v>
      </c>
      <c r="E7" s="145">
        <f t="shared" ref="E7:E15" ca="1" si="0">MIN(C7,D7)</f>
        <v>480.2304577348516</v>
      </c>
      <c r="F7" s="145">
        <f t="shared" ref="F7:F15" ca="1" si="1">E7*B7</f>
        <v>146.95052006686461</v>
      </c>
      <c r="G7" s="145">
        <f ca="1">F7*(100%-'Données projet'!$C$24)*(100%-'Données projet'!$C$25)*(100%-'Données projet'!$C$26)*(100%-'Données projet'!$C$27)</f>
        <v>132.25546806017815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7.8795000000000011</v>
      </c>
      <c r="K7" s="149">
        <f>J7*(100%-'Données projet'!$C$24)*(100%-'Données projet'!$C$25)*(100%-'Données projet'!$C$26)*(100%-'Données projet'!$C$27)</f>
        <v>7.0915500000000007</v>
      </c>
      <c r="L7" s="150">
        <f t="shared" ref="L7:L15" ca="1" si="2">G7+I7+K7</f>
        <v>139.34701806017816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Alisier torminal</v>
      </c>
      <c r="B8" s="152">
        <f>'Données projet'!D11</f>
        <v>0.22949999999999998</v>
      </c>
      <c r="C8" s="145">
        <f ca="1">IF(OR('Données projet'!B11="",'Données projet'!C11="",'Données projet'!C11=0%),0,Calculateur!BI3)</f>
        <v>379.62749807313804</v>
      </c>
      <c r="D8" s="145">
        <f>IF(OR('Données projet'!B11="",'Données projet'!C11="",'Données projet'!C11=0%),0,Calculateur!BJ3)</f>
        <v>365.4172319777357</v>
      </c>
      <c r="E8" s="145">
        <f t="shared" ca="1" si="0"/>
        <v>365.4172319777357</v>
      </c>
      <c r="F8" s="145">
        <f t="shared" ca="1" si="1"/>
        <v>83.863254738890333</v>
      </c>
      <c r="G8" s="145">
        <f ca="1">F8*(100%-'Données projet'!$C$24)*(100%-'Données projet'!$C$25)*(100%-'Données projet'!$C$26)*(100%-'Données projet'!$C$27)</f>
        <v>75.476929265001303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5.6801249999999994</v>
      </c>
      <c r="K8" s="149">
        <f>J8*(100%-'Données projet'!$C$24)*(100%-'Données projet'!$C$25)*(100%-'Données projet'!$C$26)*(100%-'Données projet'!$C$27)</f>
        <v>5.1121124999999994</v>
      </c>
      <c r="L8" s="150">
        <f t="shared" ca="1" si="2"/>
        <v>80.589041765001298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sycomore</v>
      </c>
      <c r="B9" s="152">
        <f>'Données projet'!D12</f>
        <v>0.22949999999999998</v>
      </c>
      <c r="C9" s="145">
        <f ca="1">IF(OR('Données projet'!B12="",'Données projet'!C12="",'Données projet'!C12=0%),0,Calculateur!CD3)</f>
        <v>429.30603040255431</v>
      </c>
      <c r="D9" s="145">
        <f>IF(OR('Données projet'!B12="",'Données projet'!C12="",'Données projet'!C12=0%),0,Calculateur!CE3)</f>
        <v>412.18613903804726</v>
      </c>
      <c r="E9" s="145">
        <f t="shared" ca="1" si="0"/>
        <v>412.18613903804726</v>
      </c>
      <c r="F9" s="145">
        <f t="shared" ca="1" si="1"/>
        <v>94.596718909231839</v>
      </c>
      <c r="G9" s="145">
        <f ca="1">F9*(100%-'Données projet'!$C$24)*(100%-'Données projet'!$C$25)*(100%-'Données projet'!$C$26)*(100%-'Données projet'!$C$27)</f>
        <v>85.137047018308664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10.040624999999999</v>
      </c>
      <c r="K9" s="149">
        <f>J9*(100%-'Données projet'!$C$24)*(100%-'Données projet'!$C$25)*(100%-'Données projet'!$C$26)*(100%-'Données projet'!$C$27)</f>
        <v>9.0365624999999987</v>
      </c>
      <c r="L9" s="150">
        <f t="shared" ca="1" si="2"/>
        <v>94.173609518308666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sessile</v>
      </c>
      <c r="B10" s="152">
        <f>'Données projet'!D13</f>
        <v>0.18206999999999998</v>
      </c>
      <c r="C10" s="145">
        <f ca="1">IF(OR('Données projet'!B13="",'Données projet'!C13="",'Données projet'!C13=0%),0,Calculateur!CY3)</f>
        <v>472.96224519385396</v>
      </c>
      <c r="D10" s="145">
        <f>IF(OR('Données projet'!B13="",'Données projet'!C13="",'Données projet'!C13=0%),0,Calculateur!CZ3)</f>
        <v>297.32483725004136</v>
      </c>
      <c r="E10" s="145">
        <f t="shared" ca="1" si="0"/>
        <v>297.32483725004136</v>
      </c>
      <c r="F10" s="145">
        <f t="shared" ca="1" si="1"/>
        <v>54.133933118115024</v>
      </c>
      <c r="G10" s="145">
        <f ca="1">F10*(100%-'Données projet'!$C$24)*(100%-'Données projet'!$C$25)*(100%-'Données projet'!$C$26)*(100%-'Données projet'!$C$27)</f>
        <v>48.72053980630352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2.8220849999999995</v>
      </c>
      <c r="K10" s="149">
        <f>J10*(100%-'Données projet'!$C$24)*(100%-'Données projet'!$C$25)*(100%-'Données projet'!$C$26)*(100%-'Données projet'!$C$27)</f>
        <v>2.5398764999999996</v>
      </c>
      <c r="L10" s="150">
        <f t="shared" ca="1" si="2"/>
        <v>51.260416306303519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Merisier</v>
      </c>
      <c r="B11" s="152">
        <f>'Données projet'!D14</f>
        <v>7.6500000000000012E-2</v>
      </c>
      <c r="C11" s="145">
        <f ca="1">IF(OR('Données projet'!B14="",'Données projet'!C14="",'Données projet'!C14=0%),0,Calculateur!DT3)</f>
        <v>381.55743422692029</v>
      </c>
      <c r="D11" s="145">
        <f>IF(OR('Données projet'!B14="",'Données projet'!C14="",'Données projet'!C14=0%),0,Calculateur!DU3)</f>
        <v>360.34132229290537</v>
      </c>
      <c r="E11" s="145">
        <f t="shared" ca="1" si="0"/>
        <v>360.34132229290537</v>
      </c>
      <c r="F11" s="145">
        <f t="shared" ca="1" si="1"/>
        <v>27.566111155407267</v>
      </c>
      <c r="G11" s="145">
        <f ca="1">F11*(100%-'Données projet'!$C$24)*(100%-'Données projet'!$C$25)*(100%-'Données projet'!$C$26)*(100%-'Données projet'!$C$27)</f>
        <v>24.809500039866542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1.2622500000000003</v>
      </c>
      <c r="K11" s="149">
        <f>J11*(100%-'Données projet'!$C$24)*(100%-'Données projet'!$C$25)*(100%-'Données projet'!$C$26)*(100%-'Données projet'!$C$27)</f>
        <v>1.1360250000000003</v>
      </c>
      <c r="L11" s="150">
        <f t="shared" ca="1" si="2"/>
        <v>25.945525039866542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Hêtre</v>
      </c>
      <c r="B12" s="152">
        <f>'Données projet'!D15</f>
        <v>7.6500000000000012E-2</v>
      </c>
      <c r="C12" s="145">
        <f ca="1">IF(OR('Données projet'!B15="",'Données projet'!C15="",'Données projet'!C15=0%),0,Calculateur!EO3)</f>
        <v>569.97793593332699</v>
      </c>
      <c r="D12" s="145">
        <f>IF(OR('Données projet'!B15="",'Données projet'!C15="",'Données projet'!C15=0%),0,Calculateur!EP3)</f>
        <v>331.25104323342907</v>
      </c>
      <c r="E12" s="145">
        <f t="shared" ca="1" si="0"/>
        <v>331.25104323342907</v>
      </c>
      <c r="F12" s="145">
        <f t="shared" ca="1" si="1"/>
        <v>25.340704807357326</v>
      </c>
      <c r="G12" s="145">
        <f ca="1">F12*(100%-'Données projet'!$C$24)*(100%-'Données projet'!$C$25)*(100%-'Données projet'!$C$26)*(100%-'Données projet'!$C$27)</f>
        <v>22.806634326621595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1.1666250000000002</v>
      </c>
      <c r="K12" s="149">
        <f>J12*(100%-'Données projet'!$C$24)*(100%-'Données projet'!$C$25)*(100%-'Données projet'!$C$26)*(100%-'Données projet'!$C$27)</f>
        <v>1.0499625000000004</v>
      </c>
      <c r="L12" s="150">
        <f t="shared" ca="1" si="2"/>
        <v>23.856596826621594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Orme</v>
      </c>
      <c r="B13" s="152">
        <f>'Données projet'!D16</f>
        <v>7.6500000000000012E-2</v>
      </c>
      <c r="C13" s="145">
        <f ca="1">IF(OR('Données projet'!B16="",'Données projet'!C16="",'Données projet'!C16=0%),0,Calculateur!FJ3)</f>
        <v>458.72067631594132</v>
      </c>
      <c r="D13" s="145">
        <f>IF(OR('Données projet'!B16="",'Données projet'!C16="",'Données projet'!C16=0%),0,Calculateur!FK3)</f>
        <v>264.165337354597</v>
      </c>
      <c r="E13" s="145">
        <f t="shared" ca="1" si="0"/>
        <v>264.165337354597</v>
      </c>
      <c r="F13" s="145">
        <f t="shared" ca="1" si="1"/>
        <v>20.208648307626675</v>
      </c>
      <c r="G13" s="145">
        <f ca="1">F13*(100%-'Données projet'!$C$24)*(100%-'Données projet'!$C$25)*(100%-'Données projet'!$C$26)*(100%-'Données projet'!$C$27)</f>
        <v>18.187783476864009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0.66937500000000005</v>
      </c>
      <c r="K13" s="149">
        <f>J13*(100%-'Données projet'!$C$24)*(100%-'Données projet'!$C$25)*(100%-'Données projet'!$C$26)*(100%-'Données projet'!$C$27)</f>
        <v>0.60243750000000007</v>
      </c>
      <c r="L13" s="150">
        <f t="shared" ca="1" si="2"/>
        <v>18.79022097686401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567.78135766812011</v>
      </c>
      <c r="G16" s="164">
        <f t="shared" ca="1" si="3"/>
        <v>511.00322190130822</v>
      </c>
      <c r="H16" s="165">
        <f t="shared" si="3"/>
        <v>0</v>
      </c>
      <c r="I16" s="165">
        <f t="shared" si="3"/>
        <v>0</v>
      </c>
      <c r="J16" s="166">
        <f t="shared" si="3"/>
        <v>34.998750000000008</v>
      </c>
      <c r="K16" s="166">
        <f t="shared" si="3"/>
        <v>31.498874999999998</v>
      </c>
      <c r="L16" s="167">
        <f t="shared" ca="1" si="3"/>
        <v>542.50209690130828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6" t="s">
        <v>246</v>
      </c>
      <c r="G17" s="297"/>
      <c r="H17" s="297"/>
      <c r="I17" s="297"/>
      <c r="J17" s="297"/>
      <c r="K17" s="297"/>
      <c r="L17" s="29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3"/>
      <c r="G18" s="283"/>
      <c r="H18" s="283"/>
      <c r="I18" s="283"/>
      <c r="J18" s="283"/>
      <c r="K18" s="283"/>
      <c r="L18" s="28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Alisier torminal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Merisier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Orme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70" zoomScaleNormal="7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4" t="s">
        <v>272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4" t="s">
        <v>315</v>
      </c>
      <c r="I4" s="274"/>
      <c r="K4" s="298" t="s">
        <v>253</v>
      </c>
      <c r="L4" s="299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8" t="s">
        <v>310</v>
      </c>
      <c r="S7" s="309"/>
      <c r="T7" s="309"/>
      <c r="U7" s="309"/>
      <c r="V7" s="31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pubescent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-2248.1152855107148</v>
      </c>
      <c r="U10" s="176">
        <f>'Données projet'!D9</f>
        <v>0.35343000000000002</v>
      </c>
      <c r="V10" s="175">
        <f>U10*T10</f>
        <v>-794.55138535805202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Charme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-1410.693764782246</v>
      </c>
      <c r="U11" s="176">
        <f>'Données projet'!D10</f>
        <v>0.30600000000000005</v>
      </c>
      <c r="V11" s="175">
        <f t="shared" ref="V11" si="0">U11*T11</f>
        <v>-431.67229202336733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Alisier torminal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-3602.6610422937542</v>
      </c>
      <c r="U12" s="176">
        <f>'Données projet'!D11</f>
        <v>0.22949999999999998</v>
      </c>
      <c r="V12" s="175">
        <f t="shared" ref="V12:V19" si="1">U12*T12</f>
        <v>-826.8107092064165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sycomore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-897.25842745011482</v>
      </c>
      <c r="U13" s="176">
        <f>'Données projet'!D12</f>
        <v>0.22949999999999998</v>
      </c>
      <c r="V13" s="175">
        <f t="shared" si="1"/>
        <v>-205.92080909980135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pubescent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sessile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-2654.6652855107145</v>
      </c>
      <c r="U14" s="176">
        <f>'Données projet'!D13</f>
        <v>0.18206999999999998</v>
      </c>
      <c r="V14" s="175">
        <f t="shared" si="1"/>
        <v>-483.33490853293574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1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Merisier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-2458.3792932751244</v>
      </c>
      <c r="U15" s="176">
        <f>'Données projet'!D14</f>
        <v>7.6500000000000012E-2</v>
      </c>
      <c r="V15" s="175">
        <f t="shared" si="1"/>
        <v>-188.06601593554706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1"/>
      <c r="H16" s="188"/>
      <c r="I16" s="189"/>
      <c r="J16" s="200"/>
      <c r="K16" s="206"/>
      <c r="L16" s="298" t="s">
        <v>254</v>
      </c>
      <c r="M16" s="299"/>
      <c r="N16" s="2"/>
      <c r="O16" s="23"/>
      <c r="P16" s="23"/>
      <c r="Q16" s="232"/>
      <c r="R16" s="23"/>
      <c r="S16" s="36" t="str">
        <f>B200</f>
        <v>Hêtre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-1645.0400591544303</v>
      </c>
      <c r="U16" s="176">
        <f>'Données projet'!D15</f>
        <v>7.6500000000000012E-2</v>
      </c>
      <c r="V16" s="175">
        <f t="shared" si="1"/>
        <v>-125.84556452531393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2537.3200000000002</v>
      </c>
      <c r="F17" s="228"/>
      <c r="G17" s="301"/>
      <c r="J17" s="200"/>
      <c r="K17" s="206"/>
      <c r="L17" s="271" t="s">
        <v>289</v>
      </c>
      <c r="M17" s="273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>Orme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-8088.2132808358774</v>
      </c>
      <c r="U17" s="176">
        <f>'Données projet'!D16</f>
        <v>7.6500000000000012E-2</v>
      </c>
      <c r="V17" s="175">
        <f t="shared" si="1"/>
        <v>-618.74831598394474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1"/>
      <c r="J18" s="200"/>
      <c r="K18" s="206"/>
      <c r="L18" s="271" t="s">
        <v>255</v>
      </c>
      <c r="M18" s="273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1"/>
      <c r="H19" s="210" t="s">
        <v>178</v>
      </c>
      <c r="I19" s="210" t="s">
        <v>287</v>
      </c>
      <c r="J19" s="91"/>
      <c r="K19" s="171"/>
      <c r="L19" s="298" t="s">
        <v>288</v>
      </c>
      <c r="M19" s="299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1"/>
      <c r="H20" s="188">
        <v>0</v>
      </c>
      <c r="I20" s="189">
        <v>7222.75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649.41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20</v>
      </c>
      <c r="B23" s="179">
        <f>'Données projet'!D36</f>
        <v>6</v>
      </c>
      <c r="C23" s="191">
        <v>15</v>
      </c>
      <c r="D23" s="180">
        <f>B23*C23</f>
        <v>90</v>
      </c>
      <c r="E23" s="191"/>
      <c r="F23" s="228"/>
      <c r="H23" s="188">
        <v>3</v>
      </c>
      <c r="I23" s="189"/>
      <c r="K23" s="206"/>
      <c r="L23" s="300" t="s">
        <v>260</v>
      </c>
      <c r="M23" s="300"/>
      <c r="N23" s="300"/>
      <c r="O23" s="23"/>
      <c r="P23" s="23"/>
      <c r="Q23" s="232"/>
      <c r="R23" s="23"/>
      <c r="S23" s="36" t="s">
        <v>264</v>
      </c>
      <c r="T23" s="31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-15676.568314062508</v>
      </c>
      <c r="U23" s="313"/>
      <c r="V23" s="31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28</v>
      </c>
      <c r="C24" s="191">
        <v>15</v>
      </c>
      <c r="D24" s="180">
        <f t="shared" ref="D24:D42" si="2">B24*C24</f>
        <v>420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4">
        <f ca="1">'Scénario référence'!$B$8*$M$30*'Données projet'!$C$5+('Scénario référence'!B9+'Scénario référence'!B10+'Scénario référence'!F8+'Scénario référence'!F9)*$N$19/(1+M4)^N16*'Données projet'!$C$5</f>
        <v>27619.982191393243</v>
      </c>
      <c r="U24" s="314"/>
      <c r="V24" s="31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28</v>
      </c>
      <c r="C25" s="191">
        <v>15</v>
      </c>
      <c r="D25" s="180">
        <f t="shared" si="2"/>
        <v>420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800</v>
      </c>
      <c r="Q25" s="232"/>
      <c r="R25" s="23"/>
      <c r="S25" s="184" t="s">
        <v>266</v>
      </c>
      <c r="T25" s="315">
        <f ca="1">T23-T24</f>
        <v>-43296.550505455751</v>
      </c>
      <c r="U25" s="315"/>
      <c r="V25" s="31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28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302" t="s">
        <v>258</v>
      </c>
      <c r="M26" s="303"/>
      <c r="N26" s="303"/>
      <c r="O26" s="303"/>
      <c r="P26" s="304"/>
      <c r="Q26" s="232"/>
      <c r="R26" s="23"/>
      <c r="S26" s="184" t="s">
        <v>265</v>
      </c>
      <c r="T26" s="312" t="str">
        <f ca="1">IF(T25&lt;0,"Votre projet est additionnel","Votre projet n'est pas additionnel")</f>
        <v>Votre projet est additionnel</v>
      </c>
      <c r="U26" s="312"/>
      <c r="V26" s="31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28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5"/>
      <c r="M27" s="306"/>
      <c r="N27" s="306"/>
      <c r="O27" s="306"/>
      <c r="P27" s="307"/>
      <c r="Q27" s="232"/>
      <c r="R27" s="23"/>
      <c r="S27" s="311" t="s">
        <v>267</v>
      </c>
      <c r="T27" s="311"/>
      <c r="U27" s="311"/>
      <c r="V27" s="31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28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28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28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18052.275942087086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28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65</v>
      </c>
      <c r="B32" s="179">
        <f>'Données projet'!D45</f>
        <v>28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70</v>
      </c>
      <c r="B33" s="179">
        <f>'Données projet'!D46</f>
        <v>28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800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75</v>
      </c>
      <c r="B34" s="179">
        <f>'Données projet'!D47</f>
        <v>28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765.5502392344498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80</v>
      </c>
      <c r="B35" s="179">
        <f>'Données projet'!D48</f>
        <v>28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732.5839609899042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85</v>
      </c>
      <c r="B36" s="179">
        <f>'Données projet'!D49</f>
        <v>28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701.0372832439275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90</v>
      </c>
      <c r="B37" s="179">
        <f>'Données projet'!D50</f>
        <v>28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670.8490748745719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95</v>
      </c>
      <c r="B38" s="179">
        <f>'Données projet'!D51</f>
        <v>28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641.9608372005473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100</v>
      </c>
      <c r="B39" s="179">
        <f>'Données projet'!D52</f>
        <v>27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614.31659062253345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105</v>
      </c>
      <c r="B40" s="179">
        <f>'Données projet'!D53</f>
        <v>26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587.862766145965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110</v>
      </c>
      <c r="B41" s="179">
        <f>'Données projet'!D54</f>
        <v>25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562.54810157508632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115</v>
      </c>
      <c r="B42" s="179">
        <f>'Données projet'!D55</f>
        <v>24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538.32354217711611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515.14214562403458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492.95899102778435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Charme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471.73109189261669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451.41731281590108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431.97828977598203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1886.02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413.37635385261433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395.57545823216702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378.54110835614068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362.24029507764664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346.64143069631257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331.71428774766764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10</v>
      </c>
      <c r="C54" s="189">
        <v>15</v>
      </c>
      <c r="D54" s="177">
        <f>B54*C54</f>
        <v>150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317.42994042839007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17</v>
      </c>
      <c r="C55" s="189">
        <v>15</v>
      </c>
      <c r="D55" s="177">
        <f t="shared" ref="D55:D73" si="4">B55*C55</f>
        <v>255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303.76070854391401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22</v>
      </c>
      <c r="C56" s="189">
        <v>15</v>
      </c>
      <c r="D56" s="177">
        <f t="shared" si="4"/>
        <v>330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290.6801038697742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26</v>
      </c>
      <c r="C57" s="189">
        <v>15</v>
      </c>
      <c r="D57" s="177">
        <f t="shared" si="4"/>
        <v>390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278.16277882275045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28</v>
      </c>
      <c r="C58" s="189">
        <v>15</v>
      </c>
      <c r="D58" s="177">
        <f t="shared" si="4"/>
        <v>420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266.18447734234496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29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254.7219878874115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30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243.75309845685311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30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233.25655354722792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30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223.21201296385442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30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213.6000124056024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29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204.4019257469879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65</v>
      </c>
      <c r="B65" s="179">
        <f>'Données projet'!D73</f>
        <v>29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195.59992894448615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70</v>
      </c>
      <c r="B66" s="179">
        <f>'Données projet'!D74</f>
        <v>28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187.17696549711596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75</v>
      </c>
      <c r="B67" s="179">
        <f>'Données projet'!D75</f>
        <v>27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179.11671339436936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80</v>
      </c>
      <c r="B68" s="179">
        <f>'Données projet'!D76</f>
        <v>26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171.40355348743478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85</v>
      </c>
      <c r="B69" s="179">
        <f>'Données projet'!D77</f>
        <v>25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164.02253922242568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90</v>
      </c>
      <c r="B70" s="179">
        <f>'Données projet'!D78</f>
        <v>24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156.95936767696236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95</v>
      </c>
      <c r="B71" s="179">
        <f>'Données projet'!D79</f>
        <v>23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150.20035184398316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100</v>
      </c>
      <c r="B72" s="179">
        <f>'Données projet'!D80</f>
        <v>22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143.73239410907479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105</v>
      </c>
      <c r="B73" s="179">
        <f>'Données projet'!D81</f>
        <v>21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137.54296086992807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131.62005824873501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125.95220885046413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Alisier torminal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120.52842952197526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115.33821006887585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110.3714928888764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4144.96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105.6186534821784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101.07048180112766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96.718164402993011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92.553267371285173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88.567719972521715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84.753799016767204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15</v>
      </c>
      <c r="B85" s="179">
        <f>'Données projet'!D88</f>
        <v>15</v>
      </c>
      <c r="C85" s="189">
        <v>15</v>
      </c>
      <c r="D85" s="177">
        <f>B85*C85</f>
        <v>225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81.104113891643266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28</v>
      </c>
      <c r="C86" s="189">
        <v>15</v>
      </c>
      <c r="D86" s="177">
        <f t="shared" ref="D86:D104" si="6">B86*C86</f>
        <v>420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77.611592240806957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25</v>
      </c>
      <c r="B87" s="179">
        <f>'Données projet'!D90</f>
        <v>28</v>
      </c>
      <c r="C87" s="189">
        <v>15</v>
      </c>
      <c r="D87" s="177">
        <f t="shared" si="6"/>
        <v>420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74.269466259145432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30</v>
      </c>
      <c r="B88" s="179">
        <f>'Données projet'!D91</f>
        <v>28</v>
      </c>
      <c r="C88" s="189">
        <v>15</v>
      </c>
      <c r="D88" s="177">
        <f t="shared" si="6"/>
        <v>420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71.071259578129599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35</v>
      </c>
      <c r="B89" s="179">
        <f>'Données projet'!D92</f>
        <v>28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68.010774715913499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40</v>
      </c>
      <c r="B90" s="179">
        <f>'Données projet'!D93</f>
        <v>28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65.082081067859818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45</v>
      </c>
      <c r="B91" s="179">
        <f>'Données projet'!D94</f>
        <v>22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62.279503414219938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50</v>
      </c>
      <c r="B92" s="179">
        <f>'Données projet'!D95</f>
        <v>17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59.597610922698507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55</v>
      </c>
      <c r="B93" s="179">
        <f>'Données projet'!D96</f>
        <v>13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57.031206624591881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60</v>
      </c>
      <c r="B94" s="179">
        <f>'Données projet'!D97</f>
        <v>12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>
        <f>IF(O93+1&lt;=MIN('Données projet'!$E$9:$E$18),O93+1,"STOP")</f>
        <v>61</v>
      </c>
      <c r="P94" s="183">
        <f t="shared" si="5"/>
        <v>54.575317344107056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65</v>
      </c>
      <c r="B95" s="179">
        <f>'Données projet'!D98</f>
        <v>11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>
        <f>IF(O94+1&lt;=MIN('Données projet'!$E$9:$E$18),O94+1,"STOP")</f>
        <v>62</v>
      </c>
      <c r="P95" s="183">
        <f t="shared" si="5"/>
        <v>52.225184061346489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70</v>
      </c>
      <c r="B96" s="179">
        <f>'Données projet'!D99</f>
        <v>10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>
        <f>IF(O95+1&lt;=MIN('Données projet'!$E$9:$E$18),O95+1,"STOP")</f>
        <v>63</v>
      </c>
      <c r="P96" s="183">
        <f t="shared" si="5"/>
        <v>49.976252690283708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75</v>
      </c>
      <c r="B97" s="179">
        <f>'Données projet'!D100</f>
        <v>9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>
        <f>IF(O96+1&lt;=MIN('Données projet'!$E$9:$E$18),O96+1,"STOP")</f>
        <v>64</v>
      </c>
      <c r="P97" s="183">
        <f t="shared" ref="P97:P128" si="7">$P$25/(1+$M$4)^O97</f>
        <v>47.824165253860038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80</v>
      </c>
      <c r="B98" s="179">
        <f>'Données projet'!D101</f>
        <v>8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>
        <f>IF(O97+1&lt;=MIN('Données projet'!$E$9:$E$18),O97+1,"STOP")</f>
        <v>65</v>
      </c>
      <c r="P98" s="183">
        <f t="shared" si="7"/>
        <v>45.764751439100515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>
        <f>IF(O98+1&lt;=MIN('Données projet'!$E$9:$E$18),O98+1,"STOP")</f>
        <v>66</v>
      </c>
      <c r="P99" s="183">
        <f t="shared" si="7"/>
        <v>43.79402051588567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>
        <f>IF(O99+1&lt;=MIN('Données projet'!$E$9:$E$18),O99+1,"STOP")</f>
        <v>67</v>
      </c>
      <c r="P100" s="183">
        <f t="shared" si="7"/>
        <v>41.90815360371834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>
        <f>IF(O100+1&lt;=MIN('Données projet'!$E$9:$E$18),O100+1,"STOP")</f>
        <v>68</v>
      </c>
      <c r="P101" s="183">
        <f t="shared" si="7"/>
        <v>40.103496271500809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>
        <f>IF(O101+1&lt;=MIN('Données projet'!$E$9:$E$18),O101+1,"STOP")</f>
        <v>69</v>
      </c>
      <c r="P102" s="183">
        <f t="shared" si="7"/>
        <v>38.376551455981641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>
        <f>IF(O102+1&lt;=MIN('Données projet'!$E$9:$E$18),O102+1,"STOP")</f>
        <v>70</v>
      </c>
      <c r="P103" s="183">
        <f t="shared" si="7"/>
        <v>36.723972685149903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>
        <f>IF(O103+1&lt;=MIN('Données projet'!$E$9:$E$18),O103+1,"STOP")</f>
        <v>71</v>
      </c>
      <c r="P104" s="183">
        <f t="shared" si="7"/>
        <v>35.142557593444884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>
        <f>IF(O104+1&lt;=MIN('Données projet'!$E$9:$E$18),O104+1,"STOP")</f>
        <v>72</v>
      </c>
      <c r="P105" s="183">
        <f t="shared" si="7"/>
        <v>33.629241716215212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>
        <f>IF(O105+1&lt;=MIN('Données projet'!$E$9:$E$18),O105+1,"STOP")</f>
        <v>73</v>
      </c>
      <c r="P106" s="183">
        <f t="shared" si="7"/>
        <v>32.181092551402116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sycomore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>
        <f>IF(O106+1&lt;=MIN('Données projet'!$E$9:$E$18),O106+1,"STOP")</f>
        <v>74</v>
      </c>
      <c r="P107" s="183">
        <f t="shared" si="7"/>
        <v>30.795303876939826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>
        <f>IF(O107+1&lt;=MIN('Données projet'!$E$9:$E$18),O107+1,"STOP")</f>
        <v>75</v>
      </c>
      <c r="P108" s="183">
        <f t="shared" si="7"/>
        <v>29.46919031286108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>
        <f>IF(O108+1&lt;=MIN('Données projet'!$E$9:$E$18),O108+1,"STOP")</f>
        <v>76</v>
      </c>
      <c r="P109" s="183">
        <f t="shared" si="7"/>
        <v>28.200182117570417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1929.46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>
        <f>IF(O109+1&lt;=MIN('Données projet'!$E$9:$E$18),O109+1,"STOP")</f>
        <v>77</v>
      </c>
      <c r="P110" s="183">
        <f t="shared" si="7"/>
        <v>26.985820208201357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>
        <f>IF(O110+1&lt;=MIN('Données projet'!$E$9:$E$18),O110+1,"STOP")</f>
        <v>78</v>
      </c>
      <c r="P111" s="183">
        <f t="shared" si="7"/>
        <v>25.823751395408003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>
        <f>IF(O111+1&lt;=MIN('Données projet'!$E$9:$E$18),O111+1,"STOP")</f>
        <v>79</v>
      </c>
      <c r="P112" s="183">
        <f t="shared" si="7"/>
        <v>24.711723823356937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>
        <f>IF(O112+1&lt;=MIN('Données projet'!$E$9:$E$18),O112+1,"STOP")</f>
        <v>80</v>
      </c>
      <c r="P113" s="183">
        <f t="shared" si="7"/>
        <v>23.647582606083201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str">
        <f>IF(O113+1&lt;=MIN('Données projet'!$E$9:$E$18),O113+1,"STOP")</f>
        <v>STOP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7</v>
      </c>
      <c r="C116" s="189">
        <v>15</v>
      </c>
      <c r="D116" s="177">
        <f>B116*C116</f>
        <v>105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42</v>
      </c>
      <c r="C117" s="189">
        <v>15</v>
      </c>
      <c r="D117" s="177">
        <f t="shared" ref="D117:D135" si="8">B117*C117</f>
        <v>630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42</v>
      </c>
      <c r="C118" s="189">
        <v>15</v>
      </c>
      <c r="D118" s="177">
        <f t="shared" si="8"/>
        <v>630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42</v>
      </c>
      <c r="C119" s="189">
        <v>15</v>
      </c>
      <c r="D119" s="177">
        <f t="shared" si="8"/>
        <v>630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42</v>
      </c>
      <c r="C120" s="189">
        <v>15</v>
      </c>
      <c r="D120" s="177">
        <f t="shared" si="8"/>
        <v>630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42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40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26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21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18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17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16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15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14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13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sessile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2943.87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3">
        <f>'Données projet'!D140</f>
        <v>6</v>
      </c>
      <c r="C147" s="189">
        <v>15</v>
      </c>
      <c r="D147" s="180">
        <f>B147*C147</f>
        <v>90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3">
        <f>'Données projet'!D141</f>
        <v>28</v>
      </c>
      <c r="C148" s="189">
        <v>15</v>
      </c>
      <c r="D148" s="180">
        <f t="shared" ref="D148:D166" si="10">B148*C148</f>
        <v>420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3">
        <f>'Données projet'!D142</f>
        <v>28</v>
      </c>
      <c r="C149" s="189">
        <v>15</v>
      </c>
      <c r="D149" s="180">
        <f t="shared" si="10"/>
        <v>420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3">
        <f>'Données projet'!D143</f>
        <v>28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3">
        <f>'Données projet'!D144</f>
        <v>28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3">
        <f>'Données projet'!D145</f>
        <v>28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3">
        <f>'Données projet'!D146</f>
        <v>28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3">
        <f>'Données projet'!D147</f>
        <v>28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3">
        <f>'Données projet'!D148</f>
        <v>28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3">
        <f>'Données projet'!D149</f>
        <v>28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3">
        <f>'Données projet'!D150</f>
        <v>28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3">
        <f>'Données projet'!D151</f>
        <v>28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3">
        <f>'Données projet'!D152</f>
        <v>28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3">
        <f>'Données projet'!D153</f>
        <v>28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3">
        <f>'Données projet'!D154</f>
        <v>28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3">
        <f>'Données projet'!D155</f>
        <v>28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3">
        <f>'Données projet'!D156</f>
        <v>27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105</v>
      </c>
      <c r="B164" s="173">
        <f>'Données projet'!D157</f>
        <v>26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110</v>
      </c>
      <c r="B165" s="173">
        <f>'Données projet'!D158</f>
        <v>25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115</v>
      </c>
      <c r="B166" s="173">
        <f>'Données projet'!D159</f>
        <v>24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Merisier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2798.28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27</v>
      </c>
      <c r="C178" s="191">
        <v>15</v>
      </c>
      <c r="D178" s="177">
        <f>B178*C178</f>
        <v>405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25</v>
      </c>
      <c r="B179" s="179">
        <f>'Données projet'!D167</f>
        <v>16</v>
      </c>
      <c r="C179" s="191">
        <v>15</v>
      </c>
      <c r="D179" s="177">
        <f t="shared" ref="D179:D197" si="11">B179*C179</f>
        <v>240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30</v>
      </c>
      <c r="B180" s="179">
        <f>'Données projet'!D168</f>
        <v>23</v>
      </c>
      <c r="C180" s="191">
        <v>15</v>
      </c>
      <c r="D180" s="177">
        <f t="shared" si="11"/>
        <v>345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35</v>
      </c>
      <c r="B181" s="179">
        <f>'Données projet'!D169</f>
        <v>29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40</v>
      </c>
      <c r="B182" s="179">
        <f>'Données projet'!D170</f>
        <v>32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45</v>
      </c>
      <c r="B183" s="179">
        <f>'Données projet'!D171</f>
        <v>36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50</v>
      </c>
      <c r="B184" s="179">
        <f>'Données projet'!D172</f>
        <v>35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55</v>
      </c>
      <c r="B185" s="179">
        <f>'Données projet'!D173</f>
        <v>35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60</v>
      </c>
      <c r="B186" s="179">
        <f>'Données projet'!D174</f>
        <v>37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65</v>
      </c>
      <c r="B187" s="179">
        <f>'Données projet'!D175</f>
        <v>37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70</v>
      </c>
      <c r="B188" s="179">
        <f>'Données projet'!D176</f>
        <v>32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75</v>
      </c>
      <c r="B189" s="179">
        <f>'Données projet'!D177</f>
        <v>31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80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Hêtre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1914.98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20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25</v>
      </c>
      <c r="B210" s="179">
        <f>'Données projet'!D193</f>
        <v>26</v>
      </c>
      <c r="C210" s="191">
        <v>15</v>
      </c>
      <c r="D210" s="177">
        <f t="shared" ref="D210:D228" si="12">B210*C210</f>
        <v>390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30</v>
      </c>
      <c r="B211" s="179">
        <f>'Données projet'!D194</f>
        <v>35</v>
      </c>
      <c r="C211" s="191">
        <v>15</v>
      </c>
      <c r="D211" s="177">
        <f t="shared" si="12"/>
        <v>525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35</v>
      </c>
      <c r="B212" s="179">
        <f>'Données projet'!D195</f>
        <v>35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40</v>
      </c>
      <c r="B213" s="179">
        <f>'Données projet'!D196</f>
        <v>35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45</v>
      </c>
      <c r="B214" s="179">
        <f>'Données projet'!D197</f>
        <v>35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50</v>
      </c>
      <c r="B215" s="179">
        <f>'Données projet'!D198</f>
        <v>35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55</v>
      </c>
      <c r="B216" s="179">
        <f>'Données projet'!D199</f>
        <v>35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60</v>
      </c>
      <c r="B217" s="179">
        <f>'Données projet'!D200</f>
        <v>35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65</v>
      </c>
      <c r="B218" s="179">
        <f>'Données projet'!D201</f>
        <v>35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70</v>
      </c>
      <c r="B219" s="179">
        <f>'Données projet'!D202</f>
        <v>35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75</v>
      </c>
      <c r="B220" s="179">
        <f>'Données projet'!D203</f>
        <v>35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80</v>
      </c>
      <c r="B221" s="179">
        <f>'Données projet'!D204</f>
        <v>34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85</v>
      </c>
      <c r="B222" s="179">
        <f>'Données projet'!D205</f>
        <v>33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90</v>
      </c>
      <c r="B223" s="179">
        <f>'Données projet'!D206</f>
        <v>31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95</v>
      </c>
      <c r="B224" s="179">
        <f>'Données projet'!D207</f>
        <v>30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100</v>
      </c>
      <c r="B225" s="179">
        <f>'Données projet'!D208</f>
        <v>29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105</v>
      </c>
      <c r="B226" s="179">
        <f>'Données projet'!D209</f>
        <v>28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110</v>
      </c>
      <c r="B227" s="179">
        <f>'Données projet'!D210</f>
        <v>27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115</v>
      </c>
      <c r="B228" s="179">
        <f>'Données projet'!D211</f>
        <v>26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Orme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8235.2900000000009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20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25</v>
      </c>
      <c r="B241" s="179">
        <f>'Données projet'!D219</f>
        <v>7</v>
      </c>
      <c r="C241" s="191">
        <v>15</v>
      </c>
      <c r="D241" s="177">
        <f t="shared" ref="D241:D259" si="13">B241*C241</f>
        <v>105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30</v>
      </c>
      <c r="B242" s="179">
        <f>'Données projet'!D220</f>
        <v>28</v>
      </c>
      <c r="C242" s="191">
        <v>15</v>
      </c>
      <c r="D242" s="177">
        <f t="shared" si="13"/>
        <v>420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35</v>
      </c>
      <c r="B243" s="179">
        <f>'Données projet'!D221</f>
        <v>28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40</v>
      </c>
      <c r="B244" s="179">
        <f>'Données projet'!D222</f>
        <v>28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45</v>
      </c>
      <c r="B245" s="179">
        <f>'Données projet'!D223</f>
        <v>28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50</v>
      </c>
      <c r="B246" s="179">
        <f>'Données projet'!D224</f>
        <v>28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55</v>
      </c>
      <c r="B247" s="179">
        <f>'Données projet'!D225</f>
        <v>28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60</v>
      </c>
      <c r="B248" s="179">
        <f>'Données projet'!D226</f>
        <v>28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65</v>
      </c>
      <c r="B249" s="179">
        <f>'Données projet'!D227</f>
        <v>28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70</v>
      </c>
      <c r="B250" s="179">
        <f>'Données projet'!D228</f>
        <v>28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75</v>
      </c>
      <c r="B251" s="179">
        <f>'Données projet'!D229</f>
        <v>28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80</v>
      </c>
      <c r="B252" s="179">
        <f>'Données projet'!D230</f>
        <v>28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85</v>
      </c>
      <c r="B253" s="179">
        <f>'Données projet'!D231</f>
        <v>27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90</v>
      </c>
      <c r="B254" s="179">
        <f>'Données projet'!D232</f>
        <v>26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95</v>
      </c>
      <c r="B255" s="179">
        <f>'Données projet'!D233</f>
        <v>25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100</v>
      </c>
      <c r="B256" s="179">
        <f>'Données projet'!D234</f>
        <v>24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105</v>
      </c>
      <c r="B257" s="179">
        <f>'Données projet'!D235</f>
        <v>23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110</v>
      </c>
      <c r="B258" s="179">
        <f>'Données projet'!D236</f>
        <v>22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115</v>
      </c>
      <c r="B259" s="179">
        <f>'Données projet'!D237</f>
        <v>21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2023-12-05T16:57:24Z</dcterms:modified>
</cp:coreProperties>
</file>