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500D174A-BA6F-4BEB-9AC5-BB12E8315386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FR164" i="2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EY191" i="2" s="1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HI193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G201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S202" i="2"/>
  <c r="FZ6" i="2"/>
  <c r="HI202" i="2"/>
  <c r="EW202" i="2"/>
  <c r="HG202" i="2"/>
  <c r="FR202" i="2"/>
  <c r="HH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114" i="2" a="1"/>
  <c r="CS114" i="2" s="1"/>
  <c r="DN49" i="2" a="1"/>
  <c r="DN49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FD82" i="2" a="1"/>
  <c r="FD82" i="2" s="1"/>
  <c r="DN187" i="2" a="1"/>
  <c r="DN187" i="2" s="1"/>
  <c r="EY202" i="2"/>
  <c r="AX200" i="2"/>
  <c r="DN167" i="2" l="1" a="1"/>
  <c r="DN167" i="2" s="1"/>
  <c r="DN80" i="2" a="1"/>
  <c r="DN80" i="2" s="1"/>
  <c r="DN176" i="2" a="1"/>
  <c r="DN176" i="2" s="1"/>
  <c r="DN133" i="2" a="1"/>
  <c r="DN133" i="2" s="1"/>
  <c r="DN38" i="2" a="1"/>
  <c r="DN38" i="2" s="1"/>
  <c r="DN55" i="2" a="1"/>
  <c r="DN55" i="2" s="1"/>
  <c r="DN110" i="2" a="1"/>
  <c r="DN110" i="2" s="1"/>
  <c r="DN114" i="2" a="1"/>
  <c r="DN114" i="2" s="1"/>
  <c r="DN63" i="2" a="1"/>
  <c r="DN63" i="2" s="1"/>
  <c r="DN115" i="2" a="1"/>
  <c r="DN115" i="2" s="1"/>
  <c r="DN65" i="2" a="1"/>
  <c r="DN65" i="2" s="1"/>
  <c r="DN162" i="2" a="1"/>
  <c r="DN162" i="2" s="1"/>
  <c r="DN123" i="2" a="1"/>
  <c r="DN123" i="2" s="1"/>
  <c r="DN70" i="2" a="1"/>
  <c r="DN70" i="2" s="1"/>
  <c r="DN31" i="2" a="1"/>
  <c r="DN31" i="2" s="1"/>
  <c r="DN168" i="2" a="1"/>
  <c r="DN168" i="2" s="1"/>
  <c r="DN150" i="2" a="1"/>
  <c r="DN150" i="2" s="1"/>
  <c r="DN170" i="2" a="1"/>
  <c r="DN170" i="2" s="1"/>
  <c r="DN41" i="2" a="1"/>
  <c r="DN41" i="2" s="1"/>
  <c r="DN192" i="2" a="1"/>
  <c r="DN192" i="2" s="1"/>
  <c r="DN129" i="2" a="1"/>
  <c r="DN129" i="2" s="1"/>
  <c r="DN43" i="2" a="1"/>
  <c r="DN43" i="2" s="1"/>
  <c r="DN164" i="2" a="1"/>
  <c r="DN164" i="2" s="1"/>
  <c r="DN66" i="2" a="1"/>
  <c r="DN66" i="2" s="1"/>
  <c r="DN50" i="2" a="1"/>
  <c r="DN50" i="2" s="1"/>
  <c r="DN186" i="2" a="1"/>
  <c r="DN186" i="2" s="1"/>
  <c r="DN135" i="2" a="1"/>
  <c r="DN135" i="2" s="1"/>
  <c r="DN188" i="2" a="1"/>
  <c r="DN188" i="2" s="1"/>
  <c r="DN113" i="2" a="1"/>
  <c r="DN113" i="2" s="1"/>
  <c r="DN137" i="2" a="1"/>
  <c r="DN137" i="2" s="1"/>
  <c r="DN86" i="2" a="1"/>
  <c r="DN86" i="2" s="1"/>
  <c r="DN25" i="2" a="1"/>
  <c r="DN25" i="2" s="1"/>
  <c r="DN124" i="2" a="1"/>
  <c r="DN124" i="2" s="1"/>
  <c r="DN56" i="2" a="1"/>
  <c r="DN56" i="2" s="1"/>
  <c r="DN103" i="2" a="1"/>
  <c r="DN103" i="2" s="1"/>
  <c r="DN177" i="2" a="1"/>
  <c r="DN177" i="2" s="1"/>
  <c r="DN184" i="2" a="1"/>
  <c r="DN184" i="2" s="1"/>
  <c r="DN155" i="2" a="1"/>
  <c r="DN155" i="2" s="1"/>
  <c r="DN190" i="2" a="1"/>
  <c r="DN190" i="2" s="1"/>
  <c r="DN16" i="2" a="1"/>
  <c r="DN16" i="2" s="1"/>
  <c r="DN153" i="2" a="1"/>
  <c r="DN153" i="2" s="1"/>
  <c r="DN29" i="2" a="1"/>
  <c r="DN29" i="2" s="1"/>
  <c r="CS38" i="2" a="1"/>
  <c r="CS38" i="2" s="1"/>
  <c r="CS72" i="2" a="1"/>
  <c r="CS72" i="2" s="1"/>
  <c r="CS56" i="2" a="1"/>
  <c r="CS56" i="2" s="1"/>
  <c r="CS120" i="2" a="1"/>
  <c r="CS120" i="2" s="1"/>
  <c r="CS105" i="2" a="1"/>
  <c r="CS105" i="2" s="1"/>
  <c r="CS137" i="2" a="1"/>
  <c r="CS137" i="2" s="1"/>
  <c r="CS129" i="2" a="1"/>
  <c r="CS129" i="2" s="1"/>
  <c r="CS161" i="2" a="1"/>
  <c r="CS161" i="2" s="1"/>
  <c r="CS52" i="2" a="1"/>
  <c r="CS52" i="2" s="1"/>
  <c r="AH163" i="2" a="1"/>
  <c r="AH163" i="2" s="1"/>
  <c r="AH62" i="2" a="1"/>
  <c r="AH62" i="2" s="1"/>
  <c r="CS116" i="2" a="1"/>
  <c r="CS116" i="2" s="1"/>
  <c r="AH19" i="2" a="1"/>
  <c r="AH19" i="2" s="1"/>
  <c r="BC32" i="2" a="1"/>
  <c r="BC32" i="2" s="1"/>
  <c r="BC55" i="2" a="1"/>
  <c r="BC55" i="2" s="1"/>
  <c r="FY90" i="2" a="1"/>
  <c r="FY90" i="2" s="1"/>
  <c r="FY109" i="2" a="1"/>
  <c r="FY109" i="2" s="1"/>
  <c r="FY79" i="2" a="1"/>
  <c r="FY7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<sst xmlns="http://schemas.openxmlformats.org/spreadsheetml/2006/main" count="1181" uniqueCount="326">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</sst>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9" fontId="9" fillId="14" borderId="1" xfId="1" applyFont="1" applyFill="1" applyBorder="1" applyAlignment="1" applyProtection="1">
      <alignment horizontal="center"/>
      <protection locked="0"/>
    </xf>
    <xf numFmtId="16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351.01904297525971</c:v>
                </c:pt>
                <c:pt idx="47">
                  <c:v>365.09703181844549</c:v>
                </c:pt>
                <c:pt idx="48">
                  <c:v>379.16316689919205</c:v>
                </c:pt>
                <c:pt idx="49">
                  <c:v>393.21794989343471</c:v>
                </c:pt>
                <c:pt idx="50">
                  <c:v>407.26184368889881</c:v>
                </c:pt>
                <c:pt idx="51">
                  <c:v>407.26184368889881</c:v>
                </c:pt>
                <c:pt idx="52">
                  <c:v>407.26184368889881</c:v>
                </c:pt>
                <c:pt idx="53">
                  <c:v>407.26184368889881</c:v>
                </c:pt>
                <c:pt idx="54">
                  <c:v>407.26184368889881</c:v>
                </c:pt>
                <c:pt idx="55">
                  <c:v>407.26184368889881</c:v>
                </c:pt>
                <c:pt idx="56">
                  <c:v>407.26184368889881</c:v>
                </c:pt>
                <c:pt idx="57">
                  <c:v>407.26184368889881</c:v>
                </c:pt>
                <c:pt idx="58">
                  <c:v>407.26184368889881</c:v>
                </c:pt>
                <c:pt idx="59">
                  <c:v>407.26184368889881</c:v>
                </c:pt>
                <c:pt idx="60">
                  <c:v>407.26184368889881</c:v>
                </c:pt>
                <c:pt idx="61">
                  <c:v>407.26184368889881</c:v>
                </c:pt>
                <c:pt idx="62">
                  <c:v>407.26184368889881</c:v>
                </c:pt>
                <c:pt idx="63">
                  <c:v>407.26184368889881</c:v>
                </c:pt>
                <c:pt idx="64">
                  <c:v>407.26184368889881</c:v>
                </c:pt>
                <c:pt idx="65">
                  <c:v>407.26184368889881</c:v>
                </c:pt>
                <c:pt idx="66">
                  <c:v>407.26184368889881</c:v>
                </c:pt>
                <c:pt idx="67">
                  <c:v>407.26184368889881</c:v>
                </c:pt>
                <c:pt idx="68">
                  <c:v>407.26184368889881</c:v>
                </c:pt>
                <c:pt idx="69">
                  <c:v>407.26184368889881</c:v>
                </c:pt>
                <c:pt idx="70">
                  <c:v>407.26184368889881</c:v>
                </c:pt>
                <c:pt idx="71">
                  <c:v>407.26184368889881</c:v>
                </c:pt>
                <c:pt idx="72">
                  <c:v>407.26184368889881</c:v>
                </c:pt>
                <c:pt idx="73">
                  <c:v>407.26184368889881</c:v>
                </c:pt>
                <c:pt idx="74">
                  <c:v>407.26184368889881</c:v>
                </c:pt>
                <c:pt idx="75">
                  <c:v>407.26184368889881</c:v>
                </c:pt>
                <c:pt idx="76">
                  <c:v>407.26184368889881</c:v>
                </c:pt>
                <c:pt idx="77">
                  <c:v>407.26184368889881</c:v>
                </c:pt>
                <c:pt idx="78">
                  <c:v>407.26184368889881</c:v>
                </c:pt>
                <c:pt idx="79">
                  <c:v>407.26184368889881</c:v>
                </c:pt>
                <c:pt idx="80">
                  <c:v>407.26184368889881</c:v>
                </c:pt>
                <c:pt idx="81">
                  <c:v>407.26184368889881</c:v>
                </c:pt>
                <c:pt idx="82">
                  <c:v>407.26184368889881</c:v>
                </c:pt>
                <c:pt idx="83">
                  <c:v>407.26184368889881</c:v>
                </c:pt>
                <c:pt idx="84">
                  <c:v>407.26184368889881</c:v>
                </c:pt>
                <c:pt idx="85">
                  <c:v>407.26184368889881</c:v>
                </c:pt>
                <c:pt idx="86">
                  <c:v>407.26184368889881</c:v>
                </c:pt>
                <c:pt idx="87">
                  <c:v>407.26184368889881</c:v>
                </c:pt>
                <c:pt idx="88">
                  <c:v>407.26184368889881</c:v>
                </c:pt>
                <c:pt idx="89">
                  <c:v>407.26184368889881</c:v>
                </c:pt>
                <c:pt idx="90">
                  <c:v>407.26184368889881</c:v>
                </c:pt>
                <c:pt idx="91">
                  <c:v>407.26184368889881</c:v>
                </c:pt>
                <c:pt idx="92">
                  <c:v>407.26184368889881</c:v>
                </c:pt>
                <c:pt idx="93">
                  <c:v>407.26184368889881</c:v>
                </c:pt>
                <c:pt idx="94">
                  <c:v>407.26184368889881</c:v>
                </c:pt>
                <c:pt idx="95">
                  <c:v>407.26184368889881</c:v>
                </c:pt>
                <c:pt idx="96">
                  <c:v>407.26184368889881</c:v>
                </c:pt>
                <c:pt idx="97">
                  <c:v>407.26184368889881</c:v>
                </c:pt>
                <c:pt idx="98">
                  <c:v>407.26184368889881</c:v>
                </c:pt>
                <c:pt idx="99">
                  <c:v>407.26184368889881</c:v>
                </c:pt>
                <c:pt idx="100">
                  <c:v>407.26184368889881</c:v>
                </c:pt>
                <c:pt idx="101">
                  <c:v>407.26184368889881</c:v>
                </c:pt>
                <c:pt idx="102">
                  <c:v>407.26184368889881</c:v>
                </c:pt>
                <c:pt idx="103">
                  <c:v>407.26184368889881</c:v>
                </c:pt>
                <c:pt idx="104">
                  <c:v>407.26184368889881</c:v>
                </c:pt>
                <c:pt idx="105">
                  <c:v>407.26184368889881</c:v>
                </c:pt>
                <c:pt idx="106">
                  <c:v>407.26184368889881</c:v>
                </c:pt>
                <c:pt idx="107">
                  <c:v>407.26184368889881</c:v>
                </c:pt>
                <c:pt idx="108">
                  <c:v>407.26184368889881</c:v>
                </c:pt>
                <c:pt idx="109">
                  <c:v>407.26184368889881</c:v>
                </c:pt>
                <c:pt idx="110">
                  <c:v>407.26184368889881</c:v>
                </c:pt>
                <c:pt idx="111">
                  <c:v>407.26184368889881</c:v>
                </c:pt>
                <c:pt idx="112">
                  <c:v>407.26184368889881</c:v>
                </c:pt>
                <c:pt idx="113">
                  <c:v>407.26184368889881</c:v>
                </c:pt>
                <c:pt idx="114">
                  <c:v>407.26184368889881</c:v>
                </c:pt>
                <c:pt idx="115">
                  <c:v>407.26184368889881</c:v>
                </c:pt>
                <c:pt idx="116">
                  <c:v>407.26184368889881</c:v>
                </c:pt>
                <c:pt idx="117">
                  <c:v>407.26184368889881</c:v>
                </c:pt>
                <c:pt idx="118">
                  <c:v>407.26184368889881</c:v>
                </c:pt>
                <c:pt idx="119">
                  <c:v>407.26184368889881</c:v>
                </c:pt>
                <c:pt idx="120">
                  <c:v>407.26184368889881</c:v>
                </c:pt>
                <c:pt idx="121">
                  <c:v>407.26184368889881</c:v>
                </c:pt>
                <c:pt idx="122">
                  <c:v>407.26184368889881</c:v>
                </c:pt>
                <c:pt idx="123">
                  <c:v>407.26184368889881</c:v>
                </c:pt>
                <c:pt idx="124">
                  <c:v>407.26184368889881</c:v>
                </c:pt>
                <c:pt idx="125">
                  <c:v>407.26184368889881</c:v>
                </c:pt>
                <c:pt idx="126">
                  <c:v>407.26184368889881</c:v>
                </c:pt>
                <c:pt idx="127">
                  <c:v>407.26184368889881</c:v>
                </c:pt>
                <c:pt idx="128">
                  <c:v>407.26184368889881</c:v>
                </c:pt>
                <c:pt idx="129">
                  <c:v>407.26184368889881</c:v>
                </c:pt>
                <c:pt idx="130">
                  <c:v>407.26184368889881</c:v>
                </c:pt>
                <c:pt idx="131">
                  <c:v>407.26184368889881</c:v>
                </c:pt>
                <c:pt idx="132">
                  <c:v>407.26184368889881</c:v>
                </c:pt>
                <c:pt idx="133">
                  <c:v>407.26184368889881</c:v>
                </c:pt>
                <c:pt idx="134">
                  <c:v>407.26184368889881</c:v>
                </c:pt>
                <c:pt idx="135">
                  <c:v>407.26184368889881</c:v>
                </c:pt>
                <c:pt idx="136">
                  <c:v>407.26184368889881</c:v>
                </c:pt>
                <c:pt idx="137">
                  <c:v>407.26184368889881</c:v>
                </c:pt>
                <c:pt idx="138">
                  <c:v>407.26184368889881</c:v>
                </c:pt>
                <c:pt idx="139">
                  <c:v>407.26184368889881</c:v>
                </c:pt>
                <c:pt idx="140">
                  <c:v>407.26184368889881</c:v>
                </c:pt>
                <c:pt idx="141">
                  <c:v>407.26184368889881</c:v>
                </c:pt>
                <c:pt idx="142">
                  <c:v>407.26184368889881</c:v>
                </c:pt>
                <c:pt idx="143">
                  <c:v>407.26184368889881</c:v>
                </c:pt>
                <c:pt idx="144">
                  <c:v>407.26184368889881</c:v>
                </c:pt>
                <c:pt idx="145">
                  <c:v>407.26184368889881</c:v>
                </c:pt>
                <c:pt idx="146">
                  <c:v>407.26184368889881</c:v>
                </c:pt>
                <c:pt idx="147">
                  <c:v>407.26184368889881</c:v>
                </c:pt>
                <c:pt idx="148">
                  <c:v>407.26184368889881</c:v>
                </c:pt>
                <c:pt idx="149">
                  <c:v>407.26184368889881</c:v>
                </c:pt>
                <c:pt idx="150">
                  <c:v>407.26184368889881</c:v>
                </c:pt>
                <c:pt idx="151">
                  <c:v>407.26184368889881</c:v>
                </c:pt>
                <c:pt idx="152">
                  <c:v>407.26184368889881</c:v>
                </c:pt>
                <c:pt idx="153">
                  <c:v>407.26184368889881</c:v>
                </c:pt>
                <c:pt idx="154">
                  <c:v>407.26184368889881</c:v>
                </c:pt>
                <c:pt idx="155">
                  <c:v>407.26184368889881</c:v>
                </c:pt>
                <c:pt idx="156">
                  <c:v>407.26184368889881</c:v>
                </c:pt>
                <c:pt idx="157">
                  <c:v>407.26184368889881</c:v>
                </c:pt>
                <c:pt idx="158">
                  <c:v>407.26184368889881</c:v>
                </c:pt>
                <c:pt idx="159">
                  <c:v>407.26184368889881</c:v>
                </c:pt>
                <c:pt idx="160">
                  <c:v>407.26184368889881</c:v>
                </c:pt>
                <c:pt idx="161">
                  <c:v>407.26184368889881</c:v>
                </c:pt>
                <c:pt idx="162">
                  <c:v>407.26184368889881</c:v>
                </c:pt>
                <c:pt idx="163">
                  <c:v>407.26184368889881</c:v>
                </c:pt>
                <c:pt idx="164">
                  <c:v>407.26184368889881</c:v>
                </c:pt>
                <c:pt idx="165">
                  <c:v>407.26184368889881</c:v>
                </c:pt>
                <c:pt idx="166">
                  <c:v>407.26184368889881</c:v>
                </c:pt>
                <c:pt idx="167">
                  <c:v>407.26184368889881</c:v>
                </c:pt>
                <c:pt idx="168">
                  <c:v>407.26184368889881</c:v>
                </c:pt>
                <c:pt idx="169">
                  <c:v>407.26184368889881</c:v>
                </c:pt>
                <c:pt idx="170">
                  <c:v>407.26184368889881</c:v>
                </c:pt>
                <c:pt idx="171">
                  <c:v>407.26184368889881</c:v>
                </c:pt>
                <c:pt idx="172">
                  <c:v>407.26184368889881</c:v>
                </c:pt>
                <c:pt idx="173">
                  <c:v>407.26184368889881</c:v>
                </c:pt>
                <c:pt idx="174">
                  <c:v>407.26184368889881</c:v>
                </c:pt>
                <c:pt idx="175">
                  <c:v>407.26184368889881</c:v>
                </c:pt>
                <c:pt idx="176">
                  <c:v>407.26184368889881</c:v>
                </c:pt>
                <c:pt idx="177">
                  <c:v>407.26184368889881</c:v>
                </c:pt>
                <c:pt idx="178">
                  <c:v>407.26184368889881</c:v>
                </c:pt>
                <c:pt idx="179">
                  <c:v>407.26184368889881</c:v>
                </c:pt>
                <c:pt idx="180">
                  <c:v>407.26184368889881</c:v>
                </c:pt>
                <c:pt idx="181">
                  <c:v>407.26184368889881</c:v>
                </c:pt>
                <c:pt idx="182">
                  <c:v>407.26184368889881</c:v>
                </c:pt>
                <c:pt idx="183">
                  <c:v>407.26184368889881</c:v>
                </c:pt>
                <c:pt idx="184">
                  <c:v>407.26184368889881</c:v>
                </c:pt>
                <c:pt idx="185">
                  <c:v>407.26184368889881</c:v>
                </c:pt>
                <c:pt idx="186">
                  <c:v>407.26184368889881</c:v>
                </c:pt>
                <c:pt idx="187">
                  <c:v>407.26184368889881</c:v>
                </c:pt>
                <c:pt idx="188">
                  <c:v>407.26184368889881</c:v>
                </c:pt>
                <c:pt idx="189">
                  <c:v>407.26184368889881</c:v>
                </c:pt>
                <c:pt idx="190">
                  <c:v>407.26184368889881</c:v>
                </c:pt>
                <c:pt idx="191">
                  <c:v>407.26184368889881</c:v>
                </c:pt>
                <c:pt idx="192">
                  <c:v>407.26184368889881</c:v>
                </c:pt>
                <c:pt idx="193">
                  <c:v>407.26184368889881</c:v>
                </c:pt>
                <c:pt idx="194">
                  <c:v>407.26184368889881</c:v>
                </c:pt>
                <c:pt idx="195">
                  <c:v>407.26184368889881</c:v>
                </c:pt>
                <c:pt idx="196">
                  <c:v>407.26184368889881</c:v>
                </c:pt>
                <c:pt idx="197">
                  <c:v>407.26184368889881</c:v>
                </c:pt>
                <c:pt idx="198">
                  <c:v>407.26184368889881</c:v>
                </c:pt>
                <c:pt idx="199">
                  <c:v>407.26184368889881</c:v>
                </c:pt>
                <c:pt idx="200">
                  <c:v>407.26184368889881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3.6374994536665191</c:v>
                </c:pt>
                <c:pt idx="2">
                  <c:v>5.4577222588629324</c:v>
                </c:pt>
                <c:pt idx="3">
                  <c:v>8.1928812743363384</c:v>
                </c:pt>
                <c:pt idx="4">
                  <c:v>12.304790888266751</c:v>
                </c:pt>
                <c:pt idx="5">
                  <c:v>18.489265295267202</c:v>
                </c:pt>
                <c:pt idx="6">
                  <c:v>27.795104201347016</c:v>
                </c:pt>
                <c:pt idx="7">
                  <c:v>41.80377550782655</c:v>
                </c:pt>
                <c:pt idx="8">
                  <c:v>62.900847610765744</c:v>
                </c:pt>
                <c:pt idx="9">
                  <c:v>94.686151958102812</c:v>
                </c:pt>
                <c:pt idx="10">
                  <c:v>142.59377360663922</c:v>
                </c:pt>
                <c:pt idx="11">
                  <c:v>147.15364202921708</c:v>
                </c:pt>
                <c:pt idx="12">
                  <c:v>172.3819432826981</c:v>
                </c:pt>
                <c:pt idx="13">
                  <c:v>197.52328405894409</c:v>
                </c:pt>
                <c:pt idx="14">
                  <c:v>222.5902995865016</c:v>
                </c:pt>
                <c:pt idx="15">
                  <c:v>247.59253912923518</c:v>
                </c:pt>
                <c:pt idx="16">
                  <c:v>236.12362808635771</c:v>
                </c:pt>
                <c:pt idx="17">
                  <c:v>259.4583522737052</c:v>
                </c:pt>
                <c:pt idx="18">
                  <c:v>282.74566191220862</c:v>
                </c:pt>
                <c:pt idx="19">
                  <c:v>305.99000951570451</c:v>
                </c:pt>
                <c:pt idx="20">
                  <c:v>329.1951157650264</c:v>
                </c:pt>
                <c:pt idx="21">
                  <c:v>305.58256210041856</c:v>
                </c:pt>
                <c:pt idx="22">
                  <c:v>326.75422310957646</c:v>
                </c:pt>
                <c:pt idx="23">
                  <c:v>347.89559775078084</c:v>
                </c:pt>
                <c:pt idx="24">
                  <c:v>369.00878433811749</c:v>
                </c:pt>
                <c:pt idx="25">
                  <c:v>390.09562155502181</c:v>
                </c:pt>
                <c:pt idx="26">
                  <c:v>356.42536127479252</c:v>
                </c:pt>
                <c:pt idx="27">
                  <c:v>375.49976912888474</c:v>
                </c:pt>
                <c:pt idx="28">
                  <c:v>394.55307910081638</c:v>
                </c:pt>
                <c:pt idx="29">
                  <c:v>413.58645287885287</c:v>
                </c:pt>
                <c:pt idx="30">
                  <c:v>432.60093655053032</c:v>
                </c:pt>
                <c:pt idx="31">
                  <c:v>392.52709819732326</c:v>
                </c:pt>
                <c:pt idx="32">
                  <c:v>409.13356351129414</c:v>
                </c:pt>
                <c:pt idx="33">
                  <c:v>425.72547631490761</c:v>
                </c:pt>
                <c:pt idx="34">
                  <c:v>442.30348341629519</c:v>
                </c:pt>
                <c:pt idx="35">
                  <c:v>458.86817919889182</c:v>
                </c:pt>
                <c:pt idx="36">
                  <c:v>417.22895611601695</c:v>
                </c:pt>
                <c:pt idx="37">
                  <c:v>434.21834928171887</c:v>
                </c:pt>
                <c:pt idx="38">
                  <c:v>451.19347585644169</c:v>
                </c:pt>
                <c:pt idx="39">
                  <c:v>468.15494792329127</c:v>
                </c:pt>
                <c:pt idx="40">
                  <c:v>485.10332961470635</c:v>
                </c:pt>
                <c:pt idx="41">
                  <c:v>439.87827870613802</c:v>
                </c:pt>
                <c:pt idx="42">
                  <c:v>455.23313822520032</c:v>
                </c:pt>
                <c:pt idx="43">
                  <c:v>470.57693415697889</c:v>
                </c:pt>
                <c:pt idx="44">
                  <c:v>485.91007793184241</c:v>
                </c:pt>
                <c:pt idx="45">
                  <c:v>501.23295290548822</c:v>
                </c:pt>
                <c:pt idx="46">
                  <c:v>455.23313822520032</c:v>
                </c:pt>
                <c:pt idx="47">
                  <c:v>469.76963499064959</c:v>
                </c:pt>
                <c:pt idx="48">
                  <c:v>484.29655280391285</c:v>
                </c:pt>
                <c:pt idx="49">
                  <c:v>498.81421938664909</c:v>
                </c:pt>
                <c:pt idx="50">
                  <c:v>513.32294183422596</c:v>
                </c:pt>
                <c:pt idx="51">
                  <c:v>466.9438547503903</c:v>
                </c:pt>
                <c:pt idx="52">
                  <c:v>481.0691595363574</c:v>
                </c:pt>
                <c:pt idx="53">
                  <c:v>495.18565291531036</c:v>
                </c:pt>
                <c:pt idx="54">
                  <c:v>509.29362139720428</c:v>
                </c:pt>
                <c:pt idx="55">
                  <c:v>523.39333432879232</c:v>
                </c:pt>
                <c:pt idx="56">
                  <c:v>476.22720551346384</c:v>
                </c:pt>
                <c:pt idx="57">
                  <c:v>489.54009419456355</c:v>
                </c:pt>
                <c:pt idx="58">
                  <c:v>502.84530459138995</c:v>
                </c:pt>
                <c:pt idx="59">
                  <c:v>516.14306845280373</c:v>
                </c:pt>
                <c:pt idx="60">
                  <c:v>529.43360461515238</c:v>
                </c:pt>
                <c:pt idx="61">
                  <c:v>484.29655280391279</c:v>
                </c:pt>
                <c:pt idx="62">
                  <c:v>497.60475956110264</c:v>
                </c:pt>
                <c:pt idx="63">
                  <c:v>510.90543009043807</c:v>
                </c:pt>
                <c:pt idx="64">
                  <c:v>524.19878818539257</c:v>
                </c:pt>
                <c:pt idx="65">
                  <c:v>537.48504536607993</c:v>
                </c:pt>
                <c:pt idx="66">
                  <c:v>491.55652284509341</c:v>
                </c:pt>
                <c:pt idx="67">
                  <c:v>504.05449654558856</c:v>
                </c:pt>
                <c:pt idx="68">
                  <c:v>516.54591709215595</c:v>
                </c:pt>
                <c:pt idx="69">
                  <c:v>529.03096526266211</c:v>
                </c:pt>
                <c:pt idx="70">
                  <c:v>541.50981260805463</c:v>
                </c:pt>
                <c:pt idx="71">
                  <c:v>496.79841842488571</c:v>
                </c:pt>
                <c:pt idx="72">
                  <c:v>508.48767664593629</c:v>
                </c:pt>
                <c:pt idx="73">
                  <c:v>520.1712571941606</c:v>
                </c:pt>
                <c:pt idx="74">
                  <c:v>531.84930555696269</c:v>
                </c:pt>
                <c:pt idx="75">
                  <c:v>543.52196031239748</c:v>
                </c:pt>
                <c:pt idx="76">
                  <c:v>500.42673591507014</c:v>
                </c:pt>
                <c:pt idx="77">
                  <c:v>511.71129412952837</c:v>
                </c:pt>
                <c:pt idx="78">
                  <c:v>522.99059760658679</c:v>
                </c:pt>
                <c:pt idx="79">
                  <c:v>534.26477564098775</c:v>
                </c:pt>
                <c:pt idx="80">
                  <c:v>545.53395162610911</c:v>
                </c:pt>
                <c:pt idx="81">
                  <c:v>504.05449654558862</c:v>
                </c:pt>
                <c:pt idx="82">
                  <c:v>514.93448269445673</c:v>
                </c:pt>
                <c:pt idx="83">
                  <c:v>525.80961770763849</c:v>
                </c:pt>
                <c:pt idx="84">
                  <c:v>536.68001605918801</c:v>
                </c:pt>
                <c:pt idx="85">
                  <c:v>547.54578720789482</c:v>
                </c:pt>
                <c:pt idx="86">
                  <c:v>507.68170489320681</c:v>
                </c:pt>
                <c:pt idx="87">
                  <c:v>518.15724540667998</c:v>
                </c:pt>
                <c:pt idx="88">
                  <c:v>528.62831945844061</c:v>
                </c:pt>
                <c:pt idx="89">
                  <c:v>539.09502799191023</c:v>
                </c:pt>
                <c:pt idx="90">
                  <c:v>549.55746771122074</c:v>
                </c:pt>
                <c:pt idx="91">
                  <c:v>510.90543009043807</c:v>
                </c:pt>
                <c:pt idx="92">
                  <c:v>520.57403979607113</c:v>
                </c:pt>
                <c:pt idx="93">
                  <c:v>530.23886398734817</c:v>
                </c:pt>
                <c:pt idx="94">
                  <c:v>539.89998139729244</c:v>
                </c:pt>
                <c:pt idx="95">
                  <c:v>549.55746771122074</c:v>
                </c:pt>
                <c:pt idx="96">
                  <c:v>512.51713136140791</c:v>
                </c:pt>
                <c:pt idx="97">
                  <c:v>521.78234819536726</c:v>
                </c:pt>
                <c:pt idx="98">
                  <c:v>531.04409761975751</c:v>
                </c:pt>
                <c:pt idx="99">
                  <c:v>540.30244864194128</c:v>
                </c:pt>
                <c:pt idx="100">
                  <c:v>549.55746771122097</c:v>
                </c:pt>
                <c:pt idx="101">
                  <c:v>514.12872559596781</c:v>
                </c:pt>
                <c:pt idx="102">
                  <c:v>522.9905976065869</c:v>
                </c:pt>
                <c:pt idx="103">
                  <c:v>531.84930555696269</c:v>
                </c:pt>
                <c:pt idx="104">
                  <c:v>540.70490958838275</c:v>
                </c:pt>
                <c:pt idx="105">
                  <c:v>549.55746771122074</c:v>
                </c:pt>
                <c:pt idx="106">
                  <c:v>507.27870887599425</c:v>
                </c:pt>
                <c:pt idx="107">
                  <c:v>507.27870887599425</c:v>
                </c:pt>
                <c:pt idx="108">
                  <c:v>507.27870887599425</c:v>
                </c:pt>
                <c:pt idx="109">
                  <c:v>507.27870887599425</c:v>
                </c:pt>
                <c:pt idx="110">
                  <c:v>507.27870887599425</c:v>
                </c:pt>
                <c:pt idx="111">
                  <c:v>507.27870887599425</c:v>
                </c:pt>
                <c:pt idx="112">
                  <c:v>507.27870887599425</c:v>
                </c:pt>
                <c:pt idx="113">
                  <c:v>507.27870887599425</c:v>
                </c:pt>
                <c:pt idx="114">
                  <c:v>507.27870887599425</c:v>
                </c:pt>
                <c:pt idx="115">
                  <c:v>507.27870887599425</c:v>
                </c:pt>
                <c:pt idx="116">
                  <c:v>507.27870887599425</c:v>
                </c:pt>
                <c:pt idx="117">
                  <c:v>507.27870887599425</c:v>
                </c:pt>
                <c:pt idx="118">
                  <c:v>507.27870887599425</c:v>
                </c:pt>
                <c:pt idx="119">
                  <c:v>507.27870887599425</c:v>
                </c:pt>
                <c:pt idx="120">
                  <c:v>507.27870887599425</c:v>
                </c:pt>
                <c:pt idx="121">
                  <c:v>507.27870887599425</c:v>
                </c:pt>
                <c:pt idx="122">
                  <c:v>507.27870887599425</c:v>
                </c:pt>
                <c:pt idx="123">
                  <c:v>507.27870887599425</c:v>
                </c:pt>
                <c:pt idx="124">
                  <c:v>507.27870887599425</c:v>
                </c:pt>
                <c:pt idx="125">
                  <c:v>507.27870887599425</c:v>
                </c:pt>
                <c:pt idx="126">
                  <c:v>507.27870887599425</c:v>
                </c:pt>
                <c:pt idx="127">
                  <c:v>507.27870887599425</c:v>
                </c:pt>
                <c:pt idx="128">
                  <c:v>507.27870887599425</c:v>
                </c:pt>
                <c:pt idx="129">
                  <c:v>507.27870887599425</c:v>
                </c:pt>
                <c:pt idx="130">
                  <c:v>507.27870887599425</c:v>
                </c:pt>
                <c:pt idx="131">
                  <c:v>507.27870887599425</c:v>
                </c:pt>
                <c:pt idx="132">
                  <c:v>507.27870887599425</c:v>
                </c:pt>
                <c:pt idx="133">
                  <c:v>507.27870887599425</c:v>
                </c:pt>
                <c:pt idx="134">
                  <c:v>507.27870887599425</c:v>
                </c:pt>
                <c:pt idx="135">
                  <c:v>507.27870887599425</c:v>
                </c:pt>
                <c:pt idx="136">
                  <c:v>507.27870887599425</c:v>
                </c:pt>
                <c:pt idx="137">
                  <c:v>507.27870887599425</c:v>
                </c:pt>
                <c:pt idx="138">
                  <c:v>507.27870887599425</c:v>
                </c:pt>
                <c:pt idx="139">
                  <c:v>507.27870887599425</c:v>
                </c:pt>
                <c:pt idx="140">
                  <c:v>507.27870887599425</c:v>
                </c:pt>
                <c:pt idx="141">
                  <c:v>507.27870887599425</c:v>
                </c:pt>
                <c:pt idx="142">
                  <c:v>507.27870887599425</c:v>
                </c:pt>
                <c:pt idx="143">
                  <c:v>507.27870887599425</c:v>
                </c:pt>
                <c:pt idx="144">
                  <c:v>507.27870887599425</c:v>
                </c:pt>
                <c:pt idx="145">
                  <c:v>507.27870887599425</c:v>
                </c:pt>
                <c:pt idx="146">
                  <c:v>507.27870887599425</c:v>
                </c:pt>
                <c:pt idx="147">
                  <c:v>507.27870887599425</c:v>
                </c:pt>
                <c:pt idx="148">
                  <c:v>507.27870887599425</c:v>
                </c:pt>
                <c:pt idx="149">
                  <c:v>507.27870887599425</c:v>
                </c:pt>
                <c:pt idx="150">
                  <c:v>507.27870887599425</c:v>
                </c:pt>
                <c:pt idx="151">
                  <c:v>507.27870887599425</c:v>
                </c:pt>
                <c:pt idx="152">
                  <c:v>507.27870887599425</c:v>
                </c:pt>
                <c:pt idx="153">
                  <c:v>507.27870887599425</c:v>
                </c:pt>
                <c:pt idx="154">
                  <c:v>507.27870887599425</c:v>
                </c:pt>
                <c:pt idx="155">
                  <c:v>507.27870887599425</c:v>
                </c:pt>
                <c:pt idx="156">
                  <c:v>507.27870887599425</c:v>
                </c:pt>
                <c:pt idx="157">
                  <c:v>507.27870887599425</c:v>
                </c:pt>
                <c:pt idx="158">
                  <c:v>507.27870887599425</c:v>
                </c:pt>
                <c:pt idx="159">
                  <c:v>507.27870887599425</c:v>
                </c:pt>
                <c:pt idx="160">
                  <c:v>507.27870887599425</c:v>
                </c:pt>
                <c:pt idx="161">
                  <c:v>507.27870887599425</c:v>
                </c:pt>
                <c:pt idx="162">
                  <c:v>507.27870887599425</c:v>
                </c:pt>
                <c:pt idx="163">
                  <c:v>507.27870887599425</c:v>
                </c:pt>
                <c:pt idx="164">
                  <c:v>507.27870887599425</c:v>
                </c:pt>
                <c:pt idx="165">
                  <c:v>507.27870887599425</c:v>
                </c:pt>
                <c:pt idx="166">
                  <c:v>507.27870887599425</c:v>
                </c:pt>
                <c:pt idx="167">
                  <c:v>507.27870887599425</c:v>
                </c:pt>
                <c:pt idx="168">
                  <c:v>507.27870887599425</c:v>
                </c:pt>
                <c:pt idx="169">
                  <c:v>507.27870887599425</c:v>
                </c:pt>
                <c:pt idx="170">
                  <c:v>507.27870887599425</c:v>
                </c:pt>
                <c:pt idx="171">
                  <c:v>507.27870887599425</c:v>
                </c:pt>
                <c:pt idx="172">
                  <c:v>507.27870887599425</c:v>
                </c:pt>
                <c:pt idx="173">
                  <c:v>507.27870887599425</c:v>
                </c:pt>
                <c:pt idx="174">
                  <c:v>507.27870887599425</c:v>
                </c:pt>
                <c:pt idx="175">
                  <c:v>507.27870887599425</c:v>
                </c:pt>
                <c:pt idx="176">
                  <c:v>507.27870887599425</c:v>
                </c:pt>
                <c:pt idx="177">
                  <c:v>507.27870887599425</c:v>
                </c:pt>
                <c:pt idx="178">
                  <c:v>507.27870887599425</c:v>
                </c:pt>
                <c:pt idx="179">
                  <c:v>507.27870887599425</c:v>
                </c:pt>
                <c:pt idx="180">
                  <c:v>507.27870887599425</c:v>
                </c:pt>
                <c:pt idx="181">
                  <c:v>507.27870887599425</c:v>
                </c:pt>
                <c:pt idx="182">
                  <c:v>507.27870887599425</c:v>
                </c:pt>
                <c:pt idx="183">
                  <c:v>507.27870887599425</c:v>
                </c:pt>
                <c:pt idx="184">
                  <c:v>507.27870887599425</c:v>
                </c:pt>
                <c:pt idx="185">
                  <c:v>507.27870887599425</c:v>
                </c:pt>
                <c:pt idx="186">
                  <c:v>507.27870887599425</c:v>
                </c:pt>
                <c:pt idx="187">
                  <c:v>507.27870887599425</c:v>
                </c:pt>
                <c:pt idx="188">
                  <c:v>507.27870887599425</c:v>
                </c:pt>
                <c:pt idx="189">
                  <c:v>507.27870887599425</c:v>
                </c:pt>
                <c:pt idx="190">
                  <c:v>507.27870887599425</c:v>
                </c:pt>
                <c:pt idx="191">
                  <c:v>507.27870887599425</c:v>
                </c:pt>
                <c:pt idx="192">
                  <c:v>507.27870887599425</c:v>
                </c:pt>
                <c:pt idx="193">
                  <c:v>507.27870887599425</c:v>
                </c:pt>
                <c:pt idx="194">
                  <c:v>507.27870887599425</c:v>
                </c:pt>
                <c:pt idx="195">
                  <c:v>507.27870887599425</c:v>
                </c:pt>
                <c:pt idx="196">
                  <c:v>507.27870887599425</c:v>
                </c:pt>
                <c:pt idx="197">
                  <c:v>507.27870887599425</c:v>
                </c:pt>
                <c:pt idx="198">
                  <c:v>507.27870887599425</c:v>
                </c:pt>
                <c:pt idx="199">
                  <c:v>507.27870887599425</c:v>
                </c:pt>
                <c:pt idx="200">
                  <c:v>507.27870887599425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2.761960356615663</c:v>
                </c:pt>
                <c:pt idx="2">
                  <c:v>3.6684591803038082</c:v>
                </c:pt>
                <c:pt idx="3">
                  <c:v>4.8736941899238824</c:v>
                </c:pt>
                <c:pt idx="4">
                  <c:v>6.476490537914958</c:v>
                </c:pt>
                <c:pt idx="5">
                  <c:v>8.6084821312026509</c:v>
                </c:pt>
                <c:pt idx="6">
                  <c:v>11.445039516514228</c:v>
                </c:pt>
                <c:pt idx="7">
                  <c:v>15.219848571167617</c:v>
                </c:pt>
                <c:pt idx="8">
                  <c:v>20.244363015123902</c:v>
                </c:pt>
                <c:pt idx="9">
                  <c:v>26.933764488855257</c:v>
                </c:pt>
                <c:pt idx="10">
                  <c:v>35.841612916234673</c:v>
                </c:pt>
                <c:pt idx="11">
                  <c:v>49.6944394468998</c:v>
                </c:pt>
                <c:pt idx="12">
                  <c:v>76.038777739330698</c:v>
                </c:pt>
                <c:pt idx="13">
                  <c:v>102.14680795061109</c:v>
                </c:pt>
                <c:pt idx="14">
                  <c:v>128.08842589863374</c:v>
                </c:pt>
                <c:pt idx="15">
                  <c:v>153.90233005028921</c:v>
                </c:pt>
                <c:pt idx="16">
                  <c:v>107.84522593798255</c:v>
                </c:pt>
                <c:pt idx="17">
                  <c:v>136.23399433545893</c:v>
                </c:pt>
                <c:pt idx="18">
                  <c:v>164.47977321830047</c:v>
                </c:pt>
                <c:pt idx="19">
                  <c:v>192.61066580735999</c:v>
                </c:pt>
                <c:pt idx="20">
                  <c:v>220.64584044043252</c:v>
                </c:pt>
                <c:pt idx="21">
                  <c:v>176.44817575735132</c:v>
                </c:pt>
                <c:pt idx="22">
                  <c:v>205.93836150645791</c:v>
                </c:pt>
                <c:pt idx="23">
                  <c:v>235.33081747524636</c:v>
                </c:pt>
                <c:pt idx="24">
                  <c:v>264.63947126038499</c:v>
                </c:pt>
                <c:pt idx="25">
                  <c:v>293.87490695294525</c:v>
                </c:pt>
                <c:pt idx="26">
                  <c:v>249.29705799777221</c:v>
                </c:pt>
                <c:pt idx="27">
                  <c:v>277.87355278777568</c:v>
                </c:pt>
                <c:pt idx="28">
                  <c:v>306.38408652237496</c:v>
                </c:pt>
                <c:pt idx="29">
                  <c:v>334.83565591359439</c:v>
                </c:pt>
                <c:pt idx="30">
                  <c:v>363.2339712848547</c:v>
                </c:pt>
                <c:pt idx="31">
                  <c:v>316.79971175786812</c:v>
                </c:pt>
                <c:pt idx="32">
                  <c:v>343.1526425341026</c:v>
                </c:pt>
                <c:pt idx="33">
                  <c:v>369.46110530100674</c:v>
                </c:pt>
                <c:pt idx="34">
                  <c:v>395.72870878420321</c:v>
                </c:pt>
                <c:pt idx="35">
                  <c:v>421.95854377334393</c:v>
                </c:pt>
                <c:pt idx="36">
                  <c:v>372.22798284097138</c:v>
                </c:pt>
                <c:pt idx="37">
                  <c:v>395.03795250824879</c:v>
                </c:pt>
                <c:pt idx="38">
                  <c:v>417.81938824902596</c:v>
                </c:pt>
                <c:pt idx="39">
                  <c:v>440.57406341244024</c:v>
                </c:pt>
                <c:pt idx="40">
                  <c:v>463.30355334692075</c:v>
                </c:pt>
                <c:pt idx="41">
                  <c:v>414.02438592016205</c:v>
                </c:pt>
                <c:pt idx="42">
                  <c:v>433.68143565596597</c:v>
                </c:pt>
                <c:pt idx="43">
                  <c:v>453.31936136241058</c:v>
                </c:pt>
                <c:pt idx="44">
                  <c:v>472.93910754347075</c:v>
                </c:pt>
                <c:pt idx="45">
                  <c:v>492.54153399430976</c:v>
                </c:pt>
                <c:pt idx="46">
                  <c:v>464.68032061955699</c:v>
                </c:pt>
                <c:pt idx="47">
                  <c:v>481.53874733054272</c:v>
                </c:pt>
                <c:pt idx="48">
                  <c:v>498.38463695157185</c:v>
                </c:pt>
                <c:pt idx="49">
                  <c:v>515.21847270274975</c:v>
                </c:pt>
                <c:pt idx="50">
                  <c:v>532.04070366867984</c:v>
                </c:pt>
                <c:pt idx="51">
                  <c:v>510.41000854334516</c:v>
                </c:pt>
                <c:pt idx="52">
                  <c:v>524.83256960470442</c:v>
                </c:pt>
                <c:pt idx="53">
                  <c:v>539.24678343342566</c:v>
                </c:pt>
                <c:pt idx="54">
                  <c:v>553.65290450097052</c:v>
                </c:pt>
                <c:pt idx="55">
                  <c:v>568.05117296149081</c:v>
                </c:pt>
                <c:pt idx="56">
                  <c:v>549.88064131168267</c:v>
                </c:pt>
                <c:pt idx="57">
                  <c:v>562.56702951922227</c:v>
                </c:pt>
                <c:pt idx="58">
                  <c:v>575.24743388430682</c:v>
                </c:pt>
                <c:pt idx="59">
                  <c:v>587.92200485884598</c:v>
                </c:pt>
                <c:pt idx="60">
                  <c:v>600.59088588094301</c:v>
                </c:pt>
                <c:pt idx="61">
                  <c:v>581.75671680137043</c:v>
                </c:pt>
                <c:pt idx="62">
                  <c:v>592.03144782908828</c:v>
                </c:pt>
                <c:pt idx="63">
                  <c:v>602.30246796675408</c:v>
                </c:pt>
                <c:pt idx="64">
                  <c:v>612.56984940724135</c:v>
                </c:pt>
                <c:pt idx="65">
                  <c:v>622.83366172641195</c:v>
                </c:pt>
                <c:pt idx="66">
                  <c:v>604.35623308741242</c:v>
                </c:pt>
                <c:pt idx="67">
                  <c:v>613.25421384601759</c:v>
                </c:pt>
                <c:pt idx="68">
                  <c:v>622.14951725304638</c:v>
                </c:pt>
                <c:pt idx="69">
                  <c:v>631.04218698304737</c:v>
                </c:pt>
                <c:pt idx="70">
                  <c:v>639.93226537936778</c:v>
                </c:pt>
                <c:pt idx="71">
                  <c:v>622.49159143641089</c:v>
                </c:pt>
                <c:pt idx="72">
                  <c:v>630.70020940783763</c:v>
                </c:pt>
                <c:pt idx="73">
                  <c:v>638.90661802503564</c:v>
                </c:pt>
                <c:pt idx="74">
                  <c:v>647.11084966607893</c:v>
                </c:pt>
                <c:pt idx="75">
                  <c:v>655.31293582114574</c:v>
                </c:pt>
                <c:pt idx="76">
                  <c:v>638.22283422926841</c:v>
                </c:pt>
                <c:pt idx="77">
                  <c:v>645.05999411037908</c:v>
                </c:pt>
                <c:pt idx="78">
                  <c:v>651.89565867529075</c:v>
                </c:pt>
                <c:pt idx="79">
                  <c:v>658.72984581562616</c:v>
                </c:pt>
                <c:pt idx="80">
                  <c:v>665.56257302147412</c:v>
                </c:pt>
                <c:pt idx="81">
                  <c:v>643.35084503390271</c:v>
                </c:pt>
                <c:pt idx="82">
                  <c:v>643.35084503390271</c:v>
                </c:pt>
                <c:pt idx="83">
                  <c:v>643.35084503390271</c:v>
                </c:pt>
                <c:pt idx="84">
                  <c:v>643.35084503390271</c:v>
                </c:pt>
                <c:pt idx="85">
                  <c:v>643.35084503390271</c:v>
                </c:pt>
                <c:pt idx="86">
                  <c:v>643.35084503390271</c:v>
                </c:pt>
                <c:pt idx="87">
                  <c:v>643.35084503390271</c:v>
                </c:pt>
                <c:pt idx="88">
                  <c:v>643.35084503390271</c:v>
                </c:pt>
                <c:pt idx="89">
                  <c:v>643.35084503390271</c:v>
                </c:pt>
                <c:pt idx="90">
                  <c:v>643.35084503390271</c:v>
                </c:pt>
                <c:pt idx="91">
                  <c:v>643.35084503390271</c:v>
                </c:pt>
                <c:pt idx="92">
                  <c:v>643.35084503390271</c:v>
                </c:pt>
                <c:pt idx="93">
                  <c:v>643.35084503390271</c:v>
                </c:pt>
                <c:pt idx="94">
                  <c:v>643.35084503390271</c:v>
                </c:pt>
                <c:pt idx="95">
                  <c:v>643.35084503390271</c:v>
                </c:pt>
                <c:pt idx="96">
                  <c:v>643.35084503390271</c:v>
                </c:pt>
                <c:pt idx="97">
                  <c:v>643.35084503390271</c:v>
                </c:pt>
                <c:pt idx="98">
                  <c:v>643.35084503390271</c:v>
                </c:pt>
                <c:pt idx="99">
                  <c:v>643.35084503390271</c:v>
                </c:pt>
                <c:pt idx="100">
                  <c:v>643.35084503390271</c:v>
                </c:pt>
                <c:pt idx="101">
                  <c:v>643.35084503390271</c:v>
                </c:pt>
                <c:pt idx="102">
                  <c:v>643.35084503390271</c:v>
                </c:pt>
                <c:pt idx="103">
                  <c:v>643.35084503390271</c:v>
                </c:pt>
                <c:pt idx="104">
                  <c:v>643.35084503390271</c:v>
                </c:pt>
                <c:pt idx="105">
                  <c:v>643.35084503390271</c:v>
                </c:pt>
                <c:pt idx="106">
                  <c:v>643.35084503390271</c:v>
                </c:pt>
                <c:pt idx="107">
                  <c:v>643.35084503390271</c:v>
                </c:pt>
                <c:pt idx="108">
                  <c:v>643.35084503390271</c:v>
                </c:pt>
                <c:pt idx="109">
                  <c:v>643.35084503390271</c:v>
                </c:pt>
                <c:pt idx="110">
                  <c:v>643.35084503390271</c:v>
                </c:pt>
                <c:pt idx="111">
                  <c:v>643.35084503390271</c:v>
                </c:pt>
                <c:pt idx="112">
                  <c:v>643.35084503390271</c:v>
                </c:pt>
                <c:pt idx="113">
                  <c:v>643.35084503390271</c:v>
                </c:pt>
                <c:pt idx="114">
                  <c:v>643.35084503390271</c:v>
                </c:pt>
                <c:pt idx="115">
                  <c:v>643.35084503390271</c:v>
                </c:pt>
                <c:pt idx="116">
                  <c:v>643.35084503390271</c:v>
                </c:pt>
                <c:pt idx="117">
                  <c:v>643.35084503390271</c:v>
                </c:pt>
                <c:pt idx="118">
                  <c:v>643.35084503390271</c:v>
                </c:pt>
                <c:pt idx="119">
                  <c:v>643.35084503390271</c:v>
                </c:pt>
                <c:pt idx="120">
                  <c:v>643.35084503390271</c:v>
                </c:pt>
                <c:pt idx="121">
                  <c:v>643.35084503390271</c:v>
                </c:pt>
                <c:pt idx="122">
                  <c:v>643.35084503390271</c:v>
                </c:pt>
                <c:pt idx="123">
                  <c:v>643.35084503390271</c:v>
                </c:pt>
                <c:pt idx="124">
                  <c:v>643.35084503390271</c:v>
                </c:pt>
                <c:pt idx="125">
                  <c:v>643.35084503390271</c:v>
                </c:pt>
                <c:pt idx="126">
                  <c:v>643.35084503390271</c:v>
                </c:pt>
                <c:pt idx="127">
                  <c:v>643.35084503390271</c:v>
                </c:pt>
                <c:pt idx="128">
                  <c:v>643.35084503390271</c:v>
                </c:pt>
                <c:pt idx="129">
                  <c:v>643.35084503390271</c:v>
                </c:pt>
                <c:pt idx="130">
                  <c:v>643.35084503390271</c:v>
                </c:pt>
                <c:pt idx="131">
                  <c:v>643.35084503390271</c:v>
                </c:pt>
                <c:pt idx="132">
                  <c:v>643.35084503390271</c:v>
                </c:pt>
                <c:pt idx="133">
                  <c:v>643.35084503390271</c:v>
                </c:pt>
                <c:pt idx="134">
                  <c:v>643.35084503390271</c:v>
                </c:pt>
                <c:pt idx="135">
                  <c:v>643.35084503390271</c:v>
                </c:pt>
                <c:pt idx="136">
                  <c:v>643.35084503390271</c:v>
                </c:pt>
                <c:pt idx="137">
                  <c:v>643.35084503390271</c:v>
                </c:pt>
                <c:pt idx="138">
                  <c:v>643.35084503390271</c:v>
                </c:pt>
                <c:pt idx="139">
                  <c:v>643.35084503390271</c:v>
                </c:pt>
                <c:pt idx="140">
                  <c:v>643.35084503390271</c:v>
                </c:pt>
                <c:pt idx="141">
                  <c:v>643.35084503390271</c:v>
                </c:pt>
                <c:pt idx="142">
                  <c:v>643.35084503390271</c:v>
                </c:pt>
                <c:pt idx="143">
                  <c:v>643.35084503390271</c:v>
                </c:pt>
                <c:pt idx="144">
                  <c:v>643.35084503390271</c:v>
                </c:pt>
                <c:pt idx="145">
                  <c:v>643.35084503390271</c:v>
                </c:pt>
                <c:pt idx="146">
                  <c:v>643.35084503390271</c:v>
                </c:pt>
                <c:pt idx="147">
                  <c:v>643.35084503390271</c:v>
                </c:pt>
                <c:pt idx="148">
                  <c:v>643.35084503390271</c:v>
                </c:pt>
                <c:pt idx="149">
                  <c:v>643.35084503390271</c:v>
                </c:pt>
                <c:pt idx="150">
                  <c:v>643.35084503390271</c:v>
                </c:pt>
                <c:pt idx="151">
                  <c:v>643.35084503390271</c:v>
                </c:pt>
                <c:pt idx="152">
                  <c:v>643.35084503390271</c:v>
                </c:pt>
                <c:pt idx="153">
                  <c:v>643.35084503390271</c:v>
                </c:pt>
                <c:pt idx="154">
                  <c:v>643.35084503390271</c:v>
                </c:pt>
                <c:pt idx="155">
                  <c:v>643.35084503390271</c:v>
                </c:pt>
                <c:pt idx="156">
                  <c:v>643.35084503390271</c:v>
                </c:pt>
                <c:pt idx="157">
                  <c:v>643.35084503390271</c:v>
                </c:pt>
                <c:pt idx="158">
                  <c:v>643.35084503390271</c:v>
                </c:pt>
                <c:pt idx="159">
                  <c:v>643.35084503390271</c:v>
                </c:pt>
                <c:pt idx="160">
                  <c:v>643.35084503390271</c:v>
                </c:pt>
                <c:pt idx="161">
                  <c:v>643.35084503390271</c:v>
                </c:pt>
                <c:pt idx="162">
                  <c:v>643.35084503390271</c:v>
                </c:pt>
                <c:pt idx="163">
                  <c:v>643.35084503390271</c:v>
                </c:pt>
                <c:pt idx="164">
                  <c:v>643.35084503390271</c:v>
                </c:pt>
                <c:pt idx="165">
                  <c:v>643.35084503390271</c:v>
                </c:pt>
                <c:pt idx="166">
                  <c:v>643.35084503390271</c:v>
                </c:pt>
                <c:pt idx="167">
                  <c:v>643.35084503390271</c:v>
                </c:pt>
                <c:pt idx="168">
                  <c:v>643.35084503390271</c:v>
                </c:pt>
                <c:pt idx="169">
                  <c:v>643.35084503390271</c:v>
                </c:pt>
                <c:pt idx="170">
                  <c:v>643.35084503390271</c:v>
                </c:pt>
                <c:pt idx="171">
                  <c:v>643.35084503390271</c:v>
                </c:pt>
                <c:pt idx="172">
                  <c:v>643.35084503390271</c:v>
                </c:pt>
                <c:pt idx="173">
                  <c:v>643.35084503390271</c:v>
                </c:pt>
                <c:pt idx="174">
                  <c:v>643.35084503390271</c:v>
                </c:pt>
                <c:pt idx="175">
                  <c:v>643.35084503390271</c:v>
                </c:pt>
                <c:pt idx="176">
                  <c:v>643.35084503390271</c:v>
                </c:pt>
                <c:pt idx="177">
                  <c:v>643.35084503390271</c:v>
                </c:pt>
                <c:pt idx="178">
                  <c:v>643.35084503390271</c:v>
                </c:pt>
                <c:pt idx="179">
                  <c:v>643.35084503390271</c:v>
                </c:pt>
                <c:pt idx="180">
                  <c:v>643.35084503390271</c:v>
                </c:pt>
                <c:pt idx="181">
                  <c:v>643.35084503390271</c:v>
                </c:pt>
                <c:pt idx="182">
                  <c:v>643.35084503390271</c:v>
                </c:pt>
                <c:pt idx="183">
                  <c:v>643.35084503390271</c:v>
                </c:pt>
                <c:pt idx="184">
                  <c:v>643.35084503390271</c:v>
                </c:pt>
                <c:pt idx="185">
                  <c:v>643.35084503390271</c:v>
                </c:pt>
                <c:pt idx="186">
                  <c:v>643.35084503390271</c:v>
                </c:pt>
                <c:pt idx="187">
                  <c:v>643.35084503390271</c:v>
                </c:pt>
                <c:pt idx="188">
                  <c:v>643.35084503390271</c:v>
                </c:pt>
                <c:pt idx="189">
                  <c:v>643.35084503390271</c:v>
                </c:pt>
                <c:pt idx="190">
                  <c:v>643.35084503390271</c:v>
                </c:pt>
                <c:pt idx="191">
                  <c:v>643.35084503390271</c:v>
                </c:pt>
                <c:pt idx="192">
                  <c:v>643.35084503390271</c:v>
                </c:pt>
                <c:pt idx="193">
                  <c:v>643.35084503390271</c:v>
                </c:pt>
                <c:pt idx="194">
                  <c:v>643.35084503390271</c:v>
                </c:pt>
                <c:pt idx="195">
                  <c:v>643.35084503390271</c:v>
                </c:pt>
                <c:pt idx="196">
                  <c:v>643.35084503390271</c:v>
                </c:pt>
                <c:pt idx="197">
                  <c:v>643.35084503390271</c:v>
                </c:pt>
                <c:pt idx="198">
                  <c:v>643.35084503390271</c:v>
                </c:pt>
                <c:pt idx="199">
                  <c:v>643.35084503390271</c:v>
                </c:pt>
                <c:pt idx="200">
                  <c:v>643.35084503390271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477.66270222958809</c:v>
                </c:pt>
                <c:pt idx="62">
                  <c:v>492.87206528378442</c:v>
                </c:pt>
                <c:pt idx="63">
                  <c:v>508.07148149252976</c:v>
                </c:pt>
                <c:pt idx="64">
                  <c:v>523.26129022176121</c:v>
                </c:pt>
                <c:pt idx="65">
                  <c:v>538.44180953565876</c:v>
                </c:pt>
                <c:pt idx="66">
                  <c:v>492.21099800137699</c:v>
                </c:pt>
                <c:pt idx="67">
                  <c:v>507.08051163078727</c:v>
                </c:pt>
                <c:pt idx="68">
                  <c:v>521.94081049197484</c:v>
                </c:pt>
                <c:pt idx="69">
                  <c:v>536.79219379540234</c:v>
                </c:pt>
                <c:pt idx="70">
                  <c:v>551.63494285165018</c:v>
                </c:pt>
                <c:pt idx="71">
                  <c:v>513.68620830921793</c:v>
                </c:pt>
                <c:pt idx="72">
                  <c:v>528.54250886235877</c:v>
                </c:pt>
                <c:pt idx="73">
                  <c:v>543.39002099916354</c:v>
                </c:pt>
                <c:pt idx="74">
                  <c:v>558.22901857759996</c:v>
                </c:pt>
                <c:pt idx="75">
                  <c:v>573.05975971536157</c:v>
                </c:pt>
                <c:pt idx="76">
                  <c:v>535.14247147610877</c:v>
                </c:pt>
                <c:pt idx="77">
                  <c:v>548.33728653000833</c:v>
                </c:pt>
                <c:pt idx="78">
                  <c:v>561.52544355316832</c:v>
                </c:pt>
                <c:pt idx="79">
                  <c:v>574.7071209020188</c:v>
                </c:pt>
                <c:pt idx="80">
                  <c:v>587.88248808694345</c:v>
                </c:pt>
                <c:pt idx="81">
                  <c:v>587.88248808694345</c:v>
                </c:pt>
                <c:pt idx="82">
                  <c:v>587.88248808694345</c:v>
                </c:pt>
                <c:pt idx="83">
                  <c:v>587.88248808694345</c:v>
                </c:pt>
                <c:pt idx="84">
                  <c:v>587.88248808694345</c:v>
                </c:pt>
                <c:pt idx="85">
                  <c:v>587.88248808694345</c:v>
                </c:pt>
                <c:pt idx="86">
                  <c:v>587.88248808694345</c:v>
                </c:pt>
                <c:pt idx="87">
                  <c:v>587.88248808694345</c:v>
                </c:pt>
                <c:pt idx="88">
                  <c:v>587.88248808694345</c:v>
                </c:pt>
                <c:pt idx="89">
                  <c:v>587.88248808694345</c:v>
                </c:pt>
                <c:pt idx="90">
                  <c:v>587.88248808694345</c:v>
                </c:pt>
                <c:pt idx="91">
                  <c:v>587.88248808694345</c:v>
                </c:pt>
                <c:pt idx="92">
                  <c:v>587.88248808694345</c:v>
                </c:pt>
                <c:pt idx="93">
                  <c:v>587.88248808694345</c:v>
                </c:pt>
                <c:pt idx="94">
                  <c:v>587.88248808694345</c:v>
                </c:pt>
                <c:pt idx="95">
                  <c:v>587.88248808694345</c:v>
                </c:pt>
                <c:pt idx="96">
                  <c:v>587.88248808694345</c:v>
                </c:pt>
                <c:pt idx="97">
                  <c:v>587.88248808694345</c:v>
                </c:pt>
                <c:pt idx="98">
                  <c:v>587.88248808694345</c:v>
                </c:pt>
                <c:pt idx="99">
                  <c:v>587.88248808694345</c:v>
                </c:pt>
                <c:pt idx="100">
                  <c:v>587.88248808694345</c:v>
                </c:pt>
                <c:pt idx="101">
                  <c:v>587.88248808694345</c:v>
                </c:pt>
                <c:pt idx="102">
                  <c:v>587.88248808694345</c:v>
                </c:pt>
                <c:pt idx="103">
                  <c:v>587.88248808694345</c:v>
                </c:pt>
                <c:pt idx="104">
                  <c:v>587.88248808694345</c:v>
                </c:pt>
                <c:pt idx="105">
                  <c:v>587.88248808694345</c:v>
                </c:pt>
                <c:pt idx="106">
                  <c:v>587.88248808694345</c:v>
                </c:pt>
                <c:pt idx="107">
                  <c:v>587.88248808694345</c:v>
                </c:pt>
                <c:pt idx="108">
                  <c:v>587.88248808694345</c:v>
                </c:pt>
                <c:pt idx="109">
                  <c:v>587.88248808694345</c:v>
                </c:pt>
                <c:pt idx="110">
                  <c:v>587.88248808694345</c:v>
                </c:pt>
                <c:pt idx="111">
                  <c:v>587.88248808694345</c:v>
                </c:pt>
                <c:pt idx="112">
                  <c:v>587.88248808694345</c:v>
                </c:pt>
                <c:pt idx="113">
                  <c:v>587.88248808694345</c:v>
                </c:pt>
                <c:pt idx="114">
                  <c:v>587.88248808694345</c:v>
                </c:pt>
                <c:pt idx="115">
                  <c:v>587.88248808694345</c:v>
                </c:pt>
                <c:pt idx="116">
                  <c:v>587.88248808694345</c:v>
                </c:pt>
                <c:pt idx="117">
                  <c:v>587.88248808694345</c:v>
                </c:pt>
                <c:pt idx="118">
                  <c:v>587.88248808694345</c:v>
                </c:pt>
                <c:pt idx="119">
                  <c:v>587.88248808694345</c:v>
                </c:pt>
                <c:pt idx="120">
                  <c:v>587.88248808694345</c:v>
                </c:pt>
                <c:pt idx="121">
                  <c:v>587.88248808694345</c:v>
                </c:pt>
                <c:pt idx="122">
                  <c:v>587.88248808694345</c:v>
                </c:pt>
                <c:pt idx="123">
                  <c:v>587.88248808694345</c:v>
                </c:pt>
                <c:pt idx="124">
                  <c:v>587.88248808694345</c:v>
                </c:pt>
                <c:pt idx="125">
                  <c:v>587.88248808694345</c:v>
                </c:pt>
                <c:pt idx="126">
                  <c:v>587.88248808694345</c:v>
                </c:pt>
                <c:pt idx="127">
                  <c:v>587.88248808694345</c:v>
                </c:pt>
                <c:pt idx="128">
                  <c:v>587.88248808694345</c:v>
                </c:pt>
                <c:pt idx="129">
                  <c:v>587.88248808694345</c:v>
                </c:pt>
                <c:pt idx="130">
                  <c:v>587.88248808694345</c:v>
                </c:pt>
                <c:pt idx="131">
                  <c:v>587.88248808694345</c:v>
                </c:pt>
                <c:pt idx="132">
                  <c:v>587.88248808694345</c:v>
                </c:pt>
                <c:pt idx="133">
                  <c:v>587.88248808694345</c:v>
                </c:pt>
                <c:pt idx="134">
                  <c:v>587.88248808694345</c:v>
                </c:pt>
                <c:pt idx="135">
                  <c:v>587.88248808694345</c:v>
                </c:pt>
                <c:pt idx="136">
                  <c:v>587.88248808694345</c:v>
                </c:pt>
                <c:pt idx="137">
                  <c:v>587.88248808694345</c:v>
                </c:pt>
                <c:pt idx="138">
                  <c:v>587.88248808694345</c:v>
                </c:pt>
                <c:pt idx="139">
                  <c:v>587.88248808694345</c:v>
                </c:pt>
                <c:pt idx="140">
                  <c:v>587.88248808694345</c:v>
                </c:pt>
                <c:pt idx="141">
                  <c:v>587.88248808694345</c:v>
                </c:pt>
                <c:pt idx="142">
                  <c:v>587.88248808694345</c:v>
                </c:pt>
                <c:pt idx="143">
                  <c:v>587.88248808694345</c:v>
                </c:pt>
                <c:pt idx="144">
                  <c:v>587.88248808694345</c:v>
                </c:pt>
                <c:pt idx="145">
                  <c:v>587.88248808694345</c:v>
                </c:pt>
                <c:pt idx="146">
                  <c:v>587.88248808694345</c:v>
                </c:pt>
                <c:pt idx="147">
                  <c:v>587.88248808694345</c:v>
                </c:pt>
                <c:pt idx="148">
                  <c:v>587.88248808694345</c:v>
                </c:pt>
                <c:pt idx="149">
                  <c:v>587.88248808694345</c:v>
                </c:pt>
                <c:pt idx="150">
                  <c:v>587.88248808694345</c:v>
                </c:pt>
                <c:pt idx="151">
                  <c:v>587.88248808694345</c:v>
                </c:pt>
                <c:pt idx="152">
                  <c:v>587.88248808694345</c:v>
                </c:pt>
                <c:pt idx="153">
                  <c:v>587.88248808694345</c:v>
                </c:pt>
                <c:pt idx="154">
                  <c:v>587.88248808694345</c:v>
                </c:pt>
                <c:pt idx="155">
                  <c:v>587.88248808694345</c:v>
                </c:pt>
                <c:pt idx="156">
                  <c:v>587.88248808694345</c:v>
                </c:pt>
                <c:pt idx="157">
                  <c:v>587.88248808694345</c:v>
                </c:pt>
                <c:pt idx="158">
                  <c:v>587.88248808694345</c:v>
                </c:pt>
                <c:pt idx="159">
                  <c:v>587.88248808694345</c:v>
                </c:pt>
                <c:pt idx="160">
                  <c:v>587.88248808694345</c:v>
                </c:pt>
                <c:pt idx="161">
                  <c:v>587.88248808694345</c:v>
                </c:pt>
                <c:pt idx="162">
                  <c:v>587.88248808694345</c:v>
                </c:pt>
                <c:pt idx="163">
                  <c:v>587.88248808694345</c:v>
                </c:pt>
                <c:pt idx="164">
                  <c:v>587.88248808694345</c:v>
                </c:pt>
                <c:pt idx="165">
                  <c:v>587.88248808694345</c:v>
                </c:pt>
                <c:pt idx="166">
                  <c:v>587.88248808694345</c:v>
                </c:pt>
                <c:pt idx="167">
                  <c:v>587.88248808694345</c:v>
                </c:pt>
                <c:pt idx="168">
                  <c:v>587.88248808694345</c:v>
                </c:pt>
                <c:pt idx="169">
                  <c:v>587.88248808694345</c:v>
                </c:pt>
                <c:pt idx="170">
                  <c:v>587.88248808694345</c:v>
                </c:pt>
                <c:pt idx="171">
                  <c:v>587.88248808694345</c:v>
                </c:pt>
                <c:pt idx="172">
                  <c:v>587.88248808694345</c:v>
                </c:pt>
                <c:pt idx="173">
                  <c:v>587.88248808694345</c:v>
                </c:pt>
                <c:pt idx="174">
                  <c:v>587.88248808694345</c:v>
                </c:pt>
                <c:pt idx="175">
                  <c:v>587.88248808694345</c:v>
                </c:pt>
                <c:pt idx="176">
                  <c:v>587.88248808694345</c:v>
                </c:pt>
                <c:pt idx="177">
                  <c:v>587.88248808694345</c:v>
                </c:pt>
                <c:pt idx="178">
                  <c:v>587.88248808694345</c:v>
                </c:pt>
                <c:pt idx="179">
                  <c:v>587.88248808694345</c:v>
                </c:pt>
                <c:pt idx="180">
                  <c:v>587.88248808694345</c:v>
                </c:pt>
                <c:pt idx="181">
                  <c:v>587.88248808694345</c:v>
                </c:pt>
                <c:pt idx="182">
                  <c:v>587.88248808694345</c:v>
                </c:pt>
                <c:pt idx="183">
                  <c:v>587.88248808694345</c:v>
                </c:pt>
                <c:pt idx="184">
                  <c:v>587.88248808694345</c:v>
                </c:pt>
                <c:pt idx="185">
                  <c:v>587.88248808694345</c:v>
                </c:pt>
                <c:pt idx="186">
                  <c:v>587.88248808694345</c:v>
                </c:pt>
                <c:pt idx="187">
                  <c:v>587.88248808694345</c:v>
                </c:pt>
                <c:pt idx="188">
                  <c:v>587.88248808694345</c:v>
                </c:pt>
                <c:pt idx="189">
                  <c:v>587.88248808694345</c:v>
                </c:pt>
                <c:pt idx="190">
                  <c:v>587.88248808694345</c:v>
                </c:pt>
                <c:pt idx="191">
                  <c:v>587.88248808694345</c:v>
                </c:pt>
                <c:pt idx="192">
                  <c:v>587.88248808694345</c:v>
                </c:pt>
                <c:pt idx="193">
                  <c:v>587.88248808694345</c:v>
                </c:pt>
                <c:pt idx="194">
                  <c:v>587.88248808694345</c:v>
                </c:pt>
                <c:pt idx="195">
                  <c:v>587.88248808694345</c:v>
                </c:pt>
                <c:pt idx="196">
                  <c:v>587.88248808694345</c:v>
                </c:pt>
                <c:pt idx="197">
                  <c:v>587.88248808694345</c:v>
                </c:pt>
                <c:pt idx="198">
                  <c:v>587.88248808694345</c:v>
                </c:pt>
                <c:pt idx="199">
                  <c:v>587.88248808694345</c:v>
                </c:pt>
                <c:pt idx="200">
                  <c:v>587.88248808694345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9" t="s">
        <v>291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</row>
    <row r="13" spans="2:13" ht="15" customHeight="1" x14ac:dyDescent="0.35"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</row>
    <row r="14" spans="2:13" ht="15" customHeight="1" x14ac:dyDescent="0.35"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</row>
    <row r="15" spans="2:13" ht="18.75" customHeight="1" x14ac:dyDescent="0.35"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2:13" ht="18.75" customHeight="1" x14ac:dyDescent="0.35"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</row>
    <row r="18" spans="2:13" ht="12" customHeight="1" x14ac:dyDescent="0.35">
      <c r="B18" s="269" t="s">
        <v>292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2:13" ht="12" customHeight="1" x14ac:dyDescent="0.35"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2:13" ht="12" customHeight="1" x14ac:dyDescent="0.35"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</row>
    <row r="21" spans="2:13" ht="12" customHeight="1" x14ac:dyDescent="0.35"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2:13" ht="12" customHeight="1" x14ac:dyDescent="0.35"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2:13" ht="12" customHeight="1" x14ac:dyDescent="0.35"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</row>
    <row r="24" spans="2:13" ht="12" customHeight="1" x14ac:dyDescent="0.35"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2:13" ht="12" customHeight="1" x14ac:dyDescent="0.35"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2:13" ht="12" customHeight="1" x14ac:dyDescent="0.35"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</row>
    <row r="27" spans="2:13" ht="12" customHeight="1" x14ac:dyDescent="0.35"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</row>
    <row r="28" spans="2:13" ht="12" customHeight="1" x14ac:dyDescent="0.35"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</row>
    <row r="29" spans="2:13" ht="12" customHeight="1" x14ac:dyDescent="0.35"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</row>
    <row r="30" spans="2:13" ht="12" customHeight="1" x14ac:dyDescent="0.35"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</row>
    <row r="31" spans="2:13" ht="12" customHeight="1" x14ac:dyDescent="0.35"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50" zoomScale="79" zoomScaleNormal="79" workbookViewId="0">
      <selection activeCell="I22" sqref="I22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5" t="s">
        <v>192</v>
      </c>
      <c r="C3" s="276"/>
      <c r="D3" s="276"/>
      <c r="E3" s="276"/>
      <c r="F3" s="277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80" t="s">
        <v>231</v>
      </c>
      <c r="B5" s="280"/>
      <c r="C5" s="24">
        <v>1.1200000000000001</v>
      </c>
      <c r="D5" s="281" t="s">
        <v>229</v>
      </c>
      <c r="E5" s="282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9" t="s">
        <v>226</v>
      </c>
      <c r="B7" s="279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68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14</v>
      </c>
      <c r="C9" s="262">
        <v>0.6</v>
      </c>
      <c r="D9" s="33">
        <f t="shared" ref="D9:D18" si="0">C9*$C$5</f>
        <v>0.67200000000000004</v>
      </c>
      <c r="E9" s="263">
        <v>115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12</v>
      </c>
      <c r="C10" s="264">
        <v>0.1</v>
      </c>
      <c r="D10" s="33">
        <f t="shared" si="0"/>
        <v>0.11200000000000002</v>
      </c>
      <c r="E10" s="263">
        <v>115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 t="s">
        <v>8</v>
      </c>
      <c r="C11" s="264">
        <v>0.1</v>
      </c>
      <c r="D11" s="33">
        <f t="shared" si="0"/>
        <v>0.11200000000000002</v>
      </c>
      <c r="E11" s="263">
        <v>50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 t="s">
        <v>6</v>
      </c>
      <c r="C12" s="264">
        <v>0.1</v>
      </c>
      <c r="D12" s="33">
        <f t="shared" si="0"/>
        <v>0.11200000000000002</v>
      </c>
      <c r="E12" s="263">
        <v>105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30</v>
      </c>
      <c r="C13" s="265">
        <v>0.05</v>
      </c>
      <c r="D13" s="33">
        <f t="shared" si="0"/>
        <v>5.6000000000000008E-2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29</v>
      </c>
      <c r="C14" s="265">
        <v>0.05</v>
      </c>
      <c r="D14" s="33">
        <f t="shared" si="0"/>
        <v>5.6000000000000008E-2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1.1200000000000001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8" t="s">
        <v>232</v>
      </c>
      <c r="B22" s="27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9" t="s">
        <v>227</v>
      </c>
      <c r="B30" s="279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20</v>
      </c>
      <c r="B36" s="60">
        <v>73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25</v>
      </c>
      <c r="B37" s="60">
        <v>103</v>
      </c>
      <c r="C37" s="60">
        <v>2</v>
      </c>
      <c r="D37" s="60">
        <v>28</v>
      </c>
      <c r="E37" s="51"/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121</v>
      </c>
      <c r="C38" s="60">
        <v>3</v>
      </c>
      <c r="D38" s="60">
        <v>28</v>
      </c>
      <c r="E38" s="51"/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35</v>
      </c>
      <c r="B39" s="60">
        <v>147</v>
      </c>
      <c r="C39" s="60">
        <v>4</v>
      </c>
      <c r="D39" s="60">
        <v>28</v>
      </c>
      <c r="E39" s="51">
        <v>1</v>
      </c>
      <c r="F39" s="51"/>
      <c r="G39" s="51"/>
      <c r="H39" s="51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175</v>
      </c>
      <c r="C40" s="60">
        <v>5</v>
      </c>
      <c r="D40" s="60">
        <v>28</v>
      </c>
      <c r="E40" s="51">
        <v>1</v>
      </c>
      <c r="F40" s="51"/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45</v>
      </c>
      <c r="B41" s="60">
        <v>204</v>
      </c>
      <c r="C41" s="60">
        <v>6</v>
      </c>
      <c r="D41" s="60">
        <v>28</v>
      </c>
      <c r="E41" s="51">
        <v>1</v>
      </c>
      <c r="F41" s="51"/>
      <c r="G41" s="51"/>
      <c r="H41" s="51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50</v>
      </c>
      <c r="B42" s="60">
        <v>231</v>
      </c>
      <c r="C42" s="60">
        <v>7</v>
      </c>
      <c r="D42" s="60">
        <v>28</v>
      </c>
      <c r="E42" s="51">
        <v>1</v>
      </c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55</v>
      </c>
      <c r="B43" s="60">
        <v>254</v>
      </c>
      <c r="C43" s="60">
        <v>8</v>
      </c>
      <c r="D43" s="60">
        <v>28</v>
      </c>
      <c r="E43" s="51">
        <v>1</v>
      </c>
      <c r="F43" s="51"/>
      <c r="G43" s="51"/>
      <c r="H43" s="51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60</v>
      </c>
      <c r="B44" s="60">
        <v>273</v>
      </c>
      <c r="C44" s="60">
        <v>9</v>
      </c>
      <c r="D44" s="60">
        <v>28</v>
      </c>
      <c r="E44" s="51">
        <v>1</v>
      </c>
      <c r="F44" s="51"/>
      <c r="G44" s="51"/>
      <c r="H44" s="51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65</v>
      </c>
      <c r="B45" s="60">
        <v>289</v>
      </c>
      <c r="C45" s="60">
        <v>10</v>
      </c>
      <c r="D45" s="60">
        <v>28</v>
      </c>
      <c r="E45" s="51">
        <v>1</v>
      </c>
      <c r="F45" s="51"/>
      <c r="G45" s="51"/>
      <c r="H45" s="51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70</v>
      </c>
      <c r="B46" s="60">
        <v>302</v>
      </c>
      <c r="C46" s="60">
        <v>11</v>
      </c>
      <c r="D46" s="60">
        <v>28</v>
      </c>
      <c r="E46" s="51">
        <v>1</v>
      </c>
      <c r="F46" s="51"/>
      <c r="G46" s="51"/>
      <c r="H46" s="51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75</v>
      </c>
      <c r="B47" s="60">
        <v>312</v>
      </c>
      <c r="C47" s="60">
        <v>12</v>
      </c>
      <c r="D47" s="60">
        <v>28</v>
      </c>
      <c r="E47" s="51">
        <v>1</v>
      </c>
      <c r="F47" s="51"/>
      <c r="G47" s="51"/>
      <c r="H47" s="51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80</v>
      </c>
      <c r="B48" s="60">
        <v>320</v>
      </c>
      <c r="C48" s="60">
        <v>13</v>
      </c>
      <c r="D48" s="60">
        <v>28</v>
      </c>
      <c r="E48" s="51">
        <v>1</v>
      </c>
      <c r="F48" s="51"/>
      <c r="G48" s="51"/>
      <c r="H48" s="51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85</v>
      </c>
      <c r="B49" s="60">
        <v>326</v>
      </c>
      <c r="C49" s="60">
        <v>14</v>
      </c>
      <c r="D49" s="60">
        <v>28</v>
      </c>
      <c r="E49" s="51">
        <v>1</v>
      </c>
      <c r="F49" s="51"/>
      <c r="G49" s="51"/>
      <c r="H49" s="51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90</v>
      </c>
      <c r="B50" s="50">
        <v>330</v>
      </c>
      <c r="C50" s="60">
        <v>15</v>
      </c>
      <c r="D50" s="60">
        <v>28</v>
      </c>
      <c r="E50" s="51">
        <v>1</v>
      </c>
      <c r="F50" s="51"/>
      <c r="G50" s="51"/>
      <c r="H50" s="51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95</v>
      </c>
      <c r="B51" s="50">
        <v>333</v>
      </c>
      <c r="C51" s="60">
        <v>16</v>
      </c>
      <c r="D51" s="60">
        <v>28</v>
      </c>
      <c r="E51" s="51">
        <v>1</v>
      </c>
      <c r="F51" s="51"/>
      <c r="G51" s="51"/>
      <c r="H51" s="51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100</v>
      </c>
      <c r="B52" s="50">
        <v>333</v>
      </c>
      <c r="C52" s="60">
        <v>17</v>
      </c>
      <c r="D52" s="60">
        <v>27</v>
      </c>
      <c r="E52" s="51">
        <v>1</v>
      </c>
      <c r="F52" s="51"/>
      <c r="G52" s="51"/>
      <c r="H52" s="51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>
        <v>105</v>
      </c>
      <c r="B53" s="50">
        <v>333</v>
      </c>
      <c r="C53" s="60">
        <v>18</v>
      </c>
      <c r="D53" s="60">
        <v>26</v>
      </c>
      <c r="E53" s="51">
        <v>1</v>
      </c>
      <c r="F53" s="51"/>
      <c r="G53" s="51"/>
      <c r="H53" s="51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>
        <v>110</v>
      </c>
      <c r="B54" s="50">
        <v>332</v>
      </c>
      <c r="C54" s="60">
        <v>19</v>
      </c>
      <c r="D54" s="60">
        <v>25</v>
      </c>
      <c r="E54" s="51">
        <v>1</v>
      </c>
      <c r="F54" s="51"/>
      <c r="G54" s="51"/>
      <c r="H54" s="51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>
        <v>115</v>
      </c>
      <c r="B55" s="50">
        <v>331</v>
      </c>
      <c r="C55" s="60">
        <v>20</v>
      </c>
      <c r="D55" s="60">
        <v>24</v>
      </c>
      <c r="E55" s="51">
        <v>1</v>
      </c>
      <c r="F55" s="51"/>
      <c r="G55" s="51"/>
      <c r="H55" s="51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25</v>
      </c>
      <c r="B63" s="60">
        <v>103</v>
      </c>
      <c r="C63" s="60">
        <v>2</v>
      </c>
      <c r="D63" s="60">
        <v>28</v>
      </c>
      <c r="E63" s="51"/>
      <c r="F63" s="51"/>
      <c r="G63" s="51"/>
      <c r="H63" s="51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121</v>
      </c>
      <c r="C64" s="60">
        <v>3</v>
      </c>
      <c r="D64" s="60">
        <v>28</v>
      </c>
      <c r="E64" s="51"/>
      <c r="F64" s="51"/>
      <c r="G64" s="51"/>
      <c r="H64" s="51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35</v>
      </c>
      <c r="B65" s="60">
        <v>147</v>
      </c>
      <c r="C65" s="60">
        <v>4</v>
      </c>
      <c r="D65" s="60">
        <v>28</v>
      </c>
      <c r="E65" s="51">
        <v>1</v>
      </c>
      <c r="F65" s="51"/>
      <c r="G65" s="51"/>
      <c r="H65" s="51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40</v>
      </c>
      <c r="B66" s="60">
        <v>175</v>
      </c>
      <c r="C66" s="60">
        <v>5</v>
      </c>
      <c r="D66" s="60">
        <v>28</v>
      </c>
      <c r="E66" s="51">
        <v>1</v>
      </c>
      <c r="F66" s="51"/>
      <c r="G66" s="51"/>
      <c r="H66" s="51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45</v>
      </c>
      <c r="B67" s="60">
        <v>204</v>
      </c>
      <c r="C67" s="60">
        <v>6</v>
      </c>
      <c r="D67" s="60">
        <v>28</v>
      </c>
      <c r="E67" s="51">
        <v>1</v>
      </c>
      <c r="F67" s="51"/>
      <c r="G67" s="51"/>
      <c r="H67" s="51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50</v>
      </c>
      <c r="B68" s="60">
        <v>231</v>
      </c>
      <c r="C68" s="60">
        <v>7</v>
      </c>
      <c r="D68" s="60">
        <v>28</v>
      </c>
      <c r="E68" s="51">
        <v>1</v>
      </c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55</v>
      </c>
      <c r="B69" s="60">
        <v>254</v>
      </c>
      <c r="C69" s="60">
        <v>8</v>
      </c>
      <c r="D69" s="60">
        <v>28</v>
      </c>
      <c r="E69" s="51">
        <v>1</v>
      </c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60</v>
      </c>
      <c r="B70" s="60">
        <v>273</v>
      </c>
      <c r="C70" s="60">
        <v>9</v>
      </c>
      <c r="D70" s="60">
        <v>28</v>
      </c>
      <c r="E70" s="51">
        <v>1</v>
      </c>
      <c r="F70" s="51"/>
      <c r="G70" s="51"/>
      <c r="H70" s="51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65</v>
      </c>
      <c r="B71" s="60">
        <v>289</v>
      </c>
      <c r="C71" s="60">
        <v>10</v>
      </c>
      <c r="D71" s="60">
        <v>28</v>
      </c>
      <c r="E71" s="51">
        <v>1</v>
      </c>
      <c r="F71" s="51"/>
      <c r="G71" s="51"/>
      <c r="H71" s="51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70</v>
      </c>
      <c r="B72" s="60">
        <v>302</v>
      </c>
      <c r="C72" s="60">
        <v>11</v>
      </c>
      <c r="D72" s="60">
        <v>28</v>
      </c>
      <c r="E72" s="51">
        <v>1</v>
      </c>
      <c r="F72" s="51"/>
      <c r="G72" s="51"/>
      <c r="H72" s="51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75</v>
      </c>
      <c r="B73" s="60">
        <v>312</v>
      </c>
      <c r="C73" s="60">
        <v>12</v>
      </c>
      <c r="D73" s="60">
        <v>28</v>
      </c>
      <c r="E73" s="51">
        <v>1</v>
      </c>
      <c r="F73" s="51"/>
      <c r="G73" s="51"/>
      <c r="H73" s="51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80</v>
      </c>
      <c r="B74" s="60">
        <v>320</v>
      </c>
      <c r="C74" s="60">
        <v>13</v>
      </c>
      <c r="D74" s="60">
        <v>28</v>
      </c>
      <c r="E74" s="51">
        <v>1</v>
      </c>
      <c r="F74" s="51"/>
      <c r="G74" s="51"/>
      <c r="H74" s="51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85</v>
      </c>
      <c r="B75" s="60">
        <v>326</v>
      </c>
      <c r="C75" s="60">
        <v>14</v>
      </c>
      <c r="D75" s="60">
        <v>28</v>
      </c>
      <c r="E75" s="51">
        <v>1</v>
      </c>
      <c r="F75" s="51"/>
      <c r="G75" s="51"/>
      <c r="H75" s="51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90</v>
      </c>
      <c r="B76" s="50">
        <v>330</v>
      </c>
      <c r="C76" s="60">
        <v>15</v>
      </c>
      <c r="D76" s="60">
        <v>28</v>
      </c>
      <c r="E76" s="51">
        <v>1</v>
      </c>
      <c r="F76" s="51"/>
      <c r="G76" s="51"/>
      <c r="H76" s="51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95</v>
      </c>
      <c r="B77" s="50">
        <v>333</v>
      </c>
      <c r="C77" s="60">
        <v>16</v>
      </c>
      <c r="D77" s="60">
        <v>28</v>
      </c>
      <c r="E77" s="51">
        <v>1</v>
      </c>
      <c r="F77" s="51"/>
      <c r="G77" s="51"/>
      <c r="H77" s="51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100</v>
      </c>
      <c r="B78" s="50">
        <v>333</v>
      </c>
      <c r="C78" s="60">
        <v>17</v>
      </c>
      <c r="D78" s="60">
        <v>27</v>
      </c>
      <c r="E78" s="51">
        <v>1</v>
      </c>
      <c r="F78" s="51"/>
      <c r="G78" s="51"/>
      <c r="H78" s="51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105</v>
      </c>
      <c r="B79" s="50">
        <v>333</v>
      </c>
      <c r="C79" s="60">
        <v>18</v>
      </c>
      <c r="D79" s="60">
        <v>26</v>
      </c>
      <c r="E79" s="51">
        <v>1</v>
      </c>
      <c r="F79" s="51"/>
      <c r="G79" s="51"/>
      <c r="H79" s="51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>
        <v>110</v>
      </c>
      <c r="B80" s="50">
        <v>332</v>
      </c>
      <c r="C80" s="60">
        <v>19</v>
      </c>
      <c r="D80" s="60">
        <v>25</v>
      </c>
      <c r="E80" s="51">
        <v>1</v>
      </c>
      <c r="F80" s="51"/>
      <c r="G80" s="51"/>
      <c r="H80" s="51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>
        <v>115</v>
      </c>
      <c r="B81" s="50">
        <v>331</v>
      </c>
      <c r="C81" s="60">
        <v>20</v>
      </c>
      <c r="D81" s="60">
        <v>24</v>
      </c>
      <c r="E81" s="51">
        <v>1</v>
      </c>
      <c r="F81" s="51"/>
      <c r="G81" s="51"/>
      <c r="H81" s="51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Châtaignier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>
        <v>10</v>
      </c>
      <c r="B88" s="260">
        <v>115</v>
      </c>
      <c r="C88" s="260"/>
      <c r="D88" s="260"/>
      <c r="E88" s="259"/>
      <c r="F88" s="259"/>
      <c r="G88" s="259"/>
      <c r="H88" s="259"/>
      <c r="I88" s="53">
        <f>IFERROR(B88/A88,"")</f>
        <v>11.5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>
        <v>15</v>
      </c>
      <c r="B89" s="260">
        <v>184</v>
      </c>
      <c r="C89" s="260"/>
      <c r="D89" s="260"/>
      <c r="E89" s="259"/>
      <c r="F89" s="259"/>
      <c r="G89" s="259"/>
      <c r="H89" s="259"/>
      <c r="I89" s="53">
        <f t="shared" ref="I89:I100" si="3">IF(A89&lt;&gt;0,(B89-(B88-D88))/(A89-A88),"")</f>
        <v>13.8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>
        <v>18</v>
      </c>
      <c r="B90" s="260">
        <v>225</v>
      </c>
      <c r="C90" s="260">
        <v>1</v>
      </c>
      <c r="D90" s="260">
        <v>94</v>
      </c>
      <c r="E90" s="259"/>
      <c r="F90" s="259"/>
      <c r="G90" s="259"/>
      <c r="H90" s="259">
        <v>1</v>
      </c>
      <c r="I90" s="53">
        <f t="shared" si="3"/>
        <v>13.666666666666666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>
        <v>22</v>
      </c>
      <c r="B91" s="260">
        <v>151</v>
      </c>
      <c r="C91" s="260">
        <v>2</v>
      </c>
      <c r="D91" s="260">
        <v>54</v>
      </c>
      <c r="E91" s="259"/>
      <c r="F91" s="259"/>
      <c r="G91" s="259"/>
      <c r="H91" s="259">
        <v>1</v>
      </c>
      <c r="I91" s="53">
        <f t="shared" si="3"/>
        <v>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>
        <v>27</v>
      </c>
      <c r="B92" s="260">
        <v>130</v>
      </c>
      <c r="C92" s="260">
        <v>3</v>
      </c>
      <c r="D92" s="260">
        <v>38</v>
      </c>
      <c r="E92" s="259"/>
      <c r="F92" s="259"/>
      <c r="G92" s="259"/>
      <c r="H92" s="259">
        <v>1</v>
      </c>
      <c r="I92" s="53">
        <f t="shared" si="3"/>
        <v>6.6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>
        <v>35</v>
      </c>
      <c r="B93" s="260">
        <v>136</v>
      </c>
      <c r="C93" s="260"/>
      <c r="D93" s="260"/>
      <c r="E93" s="259"/>
      <c r="F93" s="259"/>
      <c r="G93" s="259"/>
      <c r="H93" s="259"/>
      <c r="I93" s="53">
        <f t="shared" si="3"/>
        <v>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>
        <v>40</v>
      </c>
      <c r="B94" s="260">
        <v>170</v>
      </c>
      <c r="C94" s="260"/>
      <c r="D94" s="260"/>
      <c r="E94" s="259"/>
      <c r="F94" s="259"/>
      <c r="G94" s="259"/>
      <c r="H94" s="259"/>
      <c r="I94" s="53">
        <f t="shared" si="3"/>
        <v>6.8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>
        <v>45</v>
      </c>
      <c r="B95" s="260">
        <v>210</v>
      </c>
      <c r="C95" s="260"/>
      <c r="D95" s="260"/>
      <c r="E95" s="259"/>
      <c r="F95" s="259"/>
      <c r="G95" s="259"/>
      <c r="H95" s="259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>
        <v>50</v>
      </c>
      <c r="B96" s="260">
        <v>255</v>
      </c>
      <c r="C96" s="260"/>
      <c r="D96" s="260"/>
      <c r="E96" s="259"/>
      <c r="F96" s="259"/>
      <c r="G96" s="259"/>
      <c r="H96" s="259"/>
      <c r="I96" s="53">
        <f t="shared" si="3"/>
        <v>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ref="I101:I107" si="4">IF(A101&lt;&gt;0,(B101-(B100-D100))/(A101-A100),"")</f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Charme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>
        <v>10</v>
      </c>
      <c r="B114" s="260">
        <v>67</v>
      </c>
      <c r="C114" s="260">
        <v>1</v>
      </c>
      <c r="D114" s="260">
        <v>10</v>
      </c>
      <c r="E114" s="259"/>
      <c r="F114" s="259"/>
      <c r="G114" s="259"/>
      <c r="H114" s="259">
        <v>1</v>
      </c>
      <c r="I114" s="53">
        <f>IFERROR(B114/A114,"")</f>
        <v>6.7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>
        <v>15</v>
      </c>
      <c r="B115" s="260">
        <v>118</v>
      </c>
      <c r="C115" s="260">
        <v>2</v>
      </c>
      <c r="D115" s="260">
        <v>17</v>
      </c>
      <c r="E115" s="259"/>
      <c r="F115" s="259"/>
      <c r="G115" s="259"/>
      <c r="H115" s="259">
        <v>1</v>
      </c>
      <c r="I115" s="53">
        <f t="shared" ref="I115:I133" si="5">IF(A115&lt;&gt;0,(B115-(B114-D114))/(A115-A114),"")</f>
        <v>12.2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>
        <v>20</v>
      </c>
      <c r="B116" s="260">
        <v>158</v>
      </c>
      <c r="C116" s="260">
        <v>3</v>
      </c>
      <c r="D116" s="260">
        <v>22</v>
      </c>
      <c r="E116" s="259"/>
      <c r="F116" s="259"/>
      <c r="G116" s="259"/>
      <c r="H116" s="259">
        <v>1</v>
      </c>
      <c r="I116" s="53">
        <f t="shared" si="5"/>
        <v>11.4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>
        <v>25</v>
      </c>
      <c r="B117" s="260">
        <v>188</v>
      </c>
      <c r="C117" s="260">
        <v>4</v>
      </c>
      <c r="D117" s="260">
        <v>26</v>
      </c>
      <c r="E117" s="259"/>
      <c r="F117" s="259"/>
      <c r="G117" s="259"/>
      <c r="H117" s="259">
        <v>1</v>
      </c>
      <c r="I117" s="53">
        <f t="shared" si="5"/>
        <v>10.4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>
        <v>30</v>
      </c>
      <c r="B118" s="260">
        <v>209</v>
      </c>
      <c r="C118" s="260">
        <v>5</v>
      </c>
      <c r="D118" s="260">
        <v>28</v>
      </c>
      <c r="E118" s="259"/>
      <c r="F118" s="259"/>
      <c r="G118" s="259"/>
      <c r="H118" s="259">
        <v>1</v>
      </c>
      <c r="I118" s="53">
        <f t="shared" si="5"/>
        <v>9.4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>
        <v>35</v>
      </c>
      <c r="B119" s="260">
        <v>222</v>
      </c>
      <c r="C119" s="260">
        <v>6</v>
      </c>
      <c r="D119" s="260">
        <v>29</v>
      </c>
      <c r="E119" s="259">
        <v>1</v>
      </c>
      <c r="F119" s="259"/>
      <c r="G119" s="259"/>
      <c r="H119" s="259"/>
      <c r="I119" s="53">
        <f t="shared" si="5"/>
        <v>8.1999999999999993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>
        <v>40</v>
      </c>
      <c r="B120" s="260">
        <v>235</v>
      </c>
      <c r="C120" s="260">
        <v>7</v>
      </c>
      <c r="D120" s="260">
        <v>30</v>
      </c>
      <c r="E120" s="259">
        <v>1</v>
      </c>
      <c r="F120" s="259"/>
      <c r="G120" s="259"/>
      <c r="H120" s="259"/>
      <c r="I120" s="53">
        <f t="shared" si="5"/>
        <v>8.4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>
        <v>45</v>
      </c>
      <c r="B121" s="260">
        <v>243</v>
      </c>
      <c r="C121" s="260">
        <v>8</v>
      </c>
      <c r="D121" s="260">
        <v>30</v>
      </c>
      <c r="E121" s="259">
        <v>1</v>
      </c>
      <c r="F121" s="259"/>
      <c r="G121" s="259"/>
      <c r="H121" s="259"/>
      <c r="I121" s="53">
        <f t="shared" si="5"/>
        <v>7.6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>
        <v>50</v>
      </c>
      <c r="B122" s="260">
        <v>249</v>
      </c>
      <c r="C122" s="260">
        <v>9</v>
      </c>
      <c r="D122" s="260">
        <v>30</v>
      </c>
      <c r="E122" s="259">
        <v>1</v>
      </c>
      <c r="F122" s="259"/>
      <c r="G122" s="259"/>
      <c r="H122" s="259"/>
      <c r="I122" s="53">
        <f t="shared" si="5"/>
        <v>7.2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>
        <v>55</v>
      </c>
      <c r="B123" s="260">
        <v>254</v>
      </c>
      <c r="C123" s="260">
        <v>10</v>
      </c>
      <c r="D123" s="260">
        <v>30</v>
      </c>
      <c r="E123" s="259">
        <v>1</v>
      </c>
      <c r="F123" s="259"/>
      <c r="G123" s="259"/>
      <c r="H123" s="259"/>
      <c r="I123" s="53">
        <f t="shared" si="5"/>
        <v>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>
        <v>60</v>
      </c>
      <c r="B124" s="260">
        <v>257</v>
      </c>
      <c r="C124" s="260">
        <v>11</v>
      </c>
      <c r="D124" s="260">
        <v>29</v>
      </c>
      <c r="E124" s="259">
        <v>1</v>
      </c>
      <c r="F124" s="259"/>
      <c r="G124" s="259"/>
      <c r="H124" s="259"/>
      <c r="I124" s="53">
        <f t="shared" si="5"/>
        <v>6.6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>
        <v>65</v>
      </c>
      <c r="B125" s="260">
        <v>261</v>
      </c>
      <c r="C125" s="260">
        <v>12</v>
      </c>
      <c r="D125" s="260">
        <v>29</v>
      </c>
      <c r="E125" s="259">
        <v>1</v>
      </c>
      <c r="F125" s="259"/>
      <c r="G125" s="259"/>
      <c r="H125" s="259"/>
      <c r="I125" s="53">
        <f t="shared" si="5"/>
        <v>6.6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>
        <v>70</v>
      </c>
      <c r="B126" s="260">
        <v>263</v>
      </c>
      <c r="C126" s="260">
        <v>13</v>
      </c>
      <c r="D126" s="260">
        <v>28</v>
      </c>
      <c r="E126" s="259">
        <v>1</v>
      </c>
      <c r="F126" s="259"/>
      <c r="G126" s="259"/>
      <c r="H126" s="259"/>
      <c r="I126" s="53">
        <f t="shared" si="5"/>
        <v>6.2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>
        <v>75</v>
      </c>
      <c r="B127" s="260">
        <v>264</v>
      </c>
      <c r="C127" s="260">
        <v>14</v>
      </c>
      <c r="D127" s="260">
        <v>27</v>
      </c>
      <c r="E127" s="259">
        <v>1</v>
      </c>
      <c r="F127" s="259"/>
      <c r="G127" s="259"/>
      <c r="H127" s="259"/>
      <c r="I127" s="53">
        <f t="shared" si="5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>
        <v>80</v>
      </c>
      <c r="B128" s="260">
        <v>265</v>
      </c>
      <c r="C128" s="260">
        <v>15</v>
      </c>
      <c r="D128" s="260">
        <v>26</v>
      </c>
      <c r="E128" s="259">
        <v>1</v>
      </c>
      <c r="F128" s="259"/>
      <c r="G128" s="259"/>
      <c r="H128" s="259"/>
      <c r="I128" s="53">
        <f t="shared" si="5"/>
        <v>5.6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>
        <v>85</v>
      </c>
      <c r="B129" s="260">
        <v>266</v>
      </c>
      <c r="C129" s="260">
        <v>16</v>
      </c>
      <c r="D129" s="260">
        <v>25</v>
      </c>
      <c r="E129" s="259">
        <v>1</v>
      </c>
      <c r="F129" s="259"/>
      <c r="G129" s="259"/>
      <c r="H129" s="259"/>
      <c r="I129" s="53">
        <f t="shared" si="5"/>
        <v>5.4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>
        <v>90</v>
      </c>
      <c r="B130" s="260">
        <v>267</v>
      </c>
      <c r="C130" s="260">
        <v>17</v>
      </c>
      <c r="D130" s="260">
        <v>24</v>
      </c>
      <c r="E130" s="259">
        <v>1</v>
      </c>
      <c r="F130" s="259"/>
      <c r="G130" s="259"/>
      <c r="H130" s="259"/>
      <c r="I130" s="53">
        <f t="shared" si="5"/>
        <v>5.2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>
        <v>95</v>
      </c>
      <c r="B131" s="260">
        <v>267</v>
      </c>
      <c r="C131" s="260">
        <v>18</v>
      </c>
      <c r="D131" s="260">
        <v>23</v>
      </c>
      <c r="E131" s="259">
        <v>1</v>
      </c>
      <c r="F131" s="259"/>
      <c r="G131" s="259"/>
      <c r="H131" s="259"/>
      <c r="I131" s="53">
        <f t="shared" si="5"/>
        <v>4.8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>
        <v>100</v>
      </c>
      <c r="B132" s="260">
        <v>267</v>
      </c>
      <c r="C132" s="260">
        <v>19</v>
      </c>
      <c r="D132" s="260">
        <v>22</v>
      </c>
      <c r="E132" s="259">
        <v>1</v>
      </c>
      <c r="F132" s="259"/>
      <c r="G132" s="259"/>
      <c r="H132" s="259"/>
      <c r="I132" s="53">
        <f t="shared" si="5"/>
        <v>4.5999999999999996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>
        <v>105</v>
      </c>
      <c r="B133" s="260">
        <v>267</v>
      </c>
      <c r="C133" s="260">
        <v>20</v>
      </c>
      <c r="D133" s="260">
        <v>21</v>
      </c>
      <c r="E133" s="259">
        <v>1</v>
      </c>
      <c r="F133" s="259"/>
      <c r="G133" s="259"/>
      <c r="H133" s="259"/>
      <c r="I133" s="53">
        <f t="shared" si="5"/>
        <v>4.4000000000000004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Noyer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10</v>
      </c>
      <c r="B140" s="60">
        <v>19</v>
      </c>
      <c r="C140" s="50">
        <v>1</v>
      </c>
      <c r="D140" s="60">
        <v>7</v>
      </c>
      <c r="E140" s="51"/>
      <c r="F140" s="51"/>
      <c r="G140" s="51"/>
      <c r="H140" s="51">
        <v>1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15</v>
      </c>
      <c r="B141" s="60">
        <v>85</v>
      </c>
      <c r="C141" s="50">
        <v>2</v>
      </c>
      <c r="D141" s="60">
        <v>42</v>
      </c>
      <c r="E141" s="51"/>
      <c r="F141" s="51"/>
      <c r="G141" s="51"/>
      <c r="H141" s="51">
        <v>1</v>
      </c>
      <c r="I141" s="57">
        <f t="shared" ref="I141:I159" si="6">IF(A141&lt;&gt;0,(B141-(B140-D140))/(A141-A140),"")</f>
        <v>14.6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20</v>
      </c>
      <c r="B142" s="60">
        <v>123</v>
      </c>
      <c r="C142" s="50">
        <v>3</v>
      </c>
      <c r="D142" s="60">
        <v>42</v>
      </c>
      <c r="E142" s="51"/>
      <c r="F142" s="51"/>
      <c r="G142" s="51"/>
      <c r="H142" s="51">
        <v>1</v>
      </c>
      <c r="I142" s="57">
        <f t="shared" si="6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25</v>
      </c>
      <c r="B143" s="60">
        <v>165</v>
      </c>
      <c r="C143" s="50">
        <v>4</v>
      </c>
      <c r="D143" s="60">
        <v>42</v>
      </c>
      <c r="E143" s="51"/>
      <c r="F143" s="51"/>
      <c r="G143" s="51"/>
      <c r="H143" s="51">
        <v>1</v>
      </c>
      <c r="I143" s="57">
        <f t="shared" si="6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30</v>
      </c>
      <c r="B144" s="60">
        <v>205</v>
      </c>
      <c r="C144" s="50">
        <v>5</v>
      </c>
      <c r="D144" s="60">
        <v>42</v>
      </c>
      <c r="E144" s="51"/>
      <c r="F144" s="51"/>
      <c r="G144" s="51"/>
      <c r="H144" s="51">
        <v>1</v>
      </c>
      <c r="I144" s="57">
        <f t="shared" si="6"/>
        <v>16.399999999999999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239</v>
      </c>
      <c r="C145" s="50">
        <v>6</v>
      </c>
      <c r="D145" s="60">
        <v>42</v>
      </c>
      <c r="E145" s="51">
        <v>1</v>
      </c>
      <c r="F145" s="51"/>
      <c r="G145" s="51"/>
      <c r="H145" s="51"/>
      <c r="I145" s="57">
        <f t="shared" si="6"/>
        <v>15.2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263</v>
      </c>
      <c r="C146" s="50">
        <v>7</v>
      </c>
      <c r="D146" s="60">
        <v>40</v>
      </c>
      <c r="E146" s="51">
        <v>1</v>
      </c>
      <c r="F146" s="267"/>
      <c r="G146" s="267"/>
      <c r="H146" s="267"/>
      <c r="I146" s="57">
        <f t="shared" si="6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280</v>
      </c>
      <c r="C147" s="50">
        <v>8</v>
      </c>
      <c r="D147" s="60">
        <v>26</v>
      </c>
      <c r="E147" s="51">
        <v>1</v>
      </c>
      <c r="F147" s="267"/>
      <c r="G147" s="267"/>
      <c r="H147" s="267"/>
      <c r="I147" s="57">
        <f>IF(A147&lt;&gt;0,(B147-(B146-D146))/(A147-A146),"")</f>
        <v>11.4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303</v>
      </c>
      <c r="C148" s="50">
        <v>9</v>
      </c>
      <c r="D148" s="60">
        <v>21</v>
      </c>
      <c r="E148" s="51">
        <v>1</v>
      </c>
      <c r="F148" s="267"/>
      <c r="G148" s="267"/>
      <c r="H148" s="267"/>
      <c r="I148" s="57">
        <f t="shared" si="6"/>
        <v>9.8000000000000007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60">
        <v>55</v>
      </c>
      <c r="B149" s="60">
        <v>324</v>
      </c>
      <c r="C149" s="60">
        <v>10</v>
      </c>
      <c r="D149" s="60">
        <v>18</v>
      </c>
      <c r="E149" s="267">
        <v>1</v>
      </c>
      <c r="F149" s="267"/>
      <c r="G149" s="267"/>
      <c r="H149" s="267"/>
      <c r="I149" s="57">
        <f t="shared" si="6"/>
        <v>8.4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60">
        <v>60</v>
      </c>
      <c r="B150" s="60">
        <v>343</v>
      </c>
      <c r="C150" s="60">
        <v>11</v>
      </c>
      <c r="D150" s="60">
        <v>17</v>
      </c>
      <c r="E150" s="267">
        <v>1</v>
      </c>
      <c r="F150" s="267"/>
      <c r="G150" s="267"/>
      <c r="H150" s="267"/>
      <c r="I150" s="57">
        <f t="shared" si="6"/>
        <v>7.4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60">
        <v>65</v>
      </c>
      <c r="B151" s="60">
        <v>356</v>
      </c>
      <c r="C151" s="60">
        <v>12</v>
      </c>
      <c r="D151" s="60">
        <v>16</v>
      </c>
      <c r="E151" s="267">
        <v>1</v>
      </c>
      <c r="F151" s="267"/>
      <c r="G151" s="267"/>
      <c r="H151" s="267"/>
      <c r="I151" s="57">
        <f t="shared" si="6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60">
        <v>70</v>
      </c>
      <c r="B152" s="60">
        <v>366</v>
      </c>
      <c r="C152" s="60">
        <v>13</v>
      </c>
      <c r="D152" s="60">
        <v>15</v>
      </c>
      <c r="E152" s="266">
        <v>1</v>
      </c>
      <c r="F152" s="266"/>
      <c r="G152" s="266"/>
      <c r="H152" s="266"/>
      <c r="I152" s="57">
        <f t="shared" si="6"/>
        <v>5.2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60">
        <v>75</v>
      </c>
      <c r="B153" s="60">
        <v>375</v>
      </c>
      <c r="C153" s="60">
        <v>14</v>
      </c>
      <c r="D153" s="60">
        <v>14</v>
      </c>
      <c r="E153" s="266">
        <v>1</v>
      </c>
      <c r="F153" s="266"/>
      <c r="G153" s="266"/>
      <c r="H153" s="266"/>
      <c r="I153" s="57">
        <f t="shared" si="6"/>
        <v>4.8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0">
        <v>80</v>
      </c>
      <c r="B154" s="50">
        <v>381</v>
      </c>
      <c r="C154" s="50">
        <v>15</v>
      </c>
      <c r="D154" s="50">
        <v>13</v>
      </c>
      <c r="E154" s="54">
        <v>1</v>
      </c>
      <c r="F154" s="54"/>
      <c r="G154" s="54"/>
      <c r="H154" s="54"/>
      <c r="I154" s="57">
        <f t="shared" si="6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Merisier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20</v>
      </c>
      <c r="B166" s="60">
        <v>117</v>
      </c>
      <c r="C166" s="60">
        <v>1</v>
      </c>
      <c r="D166" s="60">
        <v>27</v>
      </c>
      <c r="E166" s="51"/>
      <c r="F166" s="51"/>
      <c r="G166" s="51"/>
      <c r="H166" s="51">
        <v>1</v>
      </c>
      <c r="I166" s="49">
        <f>IFERROR(B166/A166,"")</f>
        <v>5.85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25</v>
      </c>
      <c r="B167" s="60">
        <v>140</v>
      </c>
      <c r="C167" s="60">
        <v>2</v>
      </c>
      <c r="D167" s="60">
        <v>16</v>
      </c>
      <c r="E167" s="51"/>
      <c r="F167" s="51"/>
      <c r="G167" s="51"/>
      <c r="H167" s="51">
        <v>1</v>
      </c>
      <c r="I167" s="49">
        <f t="shared" ref="I167:I185" si="7">IF(A167&lt;&gt;0,(B167-(B166-D166))/(A167-A166),"")</f>
        <v>10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30</v>
      </c>
      <c r="B168" s="60">
        <v>178</v>
      </c>
      <c r="C168" s="60">
        <v>3</v>
      </c>
      <c r="D168" s="60">
        <v>23</v>
      </c>
      <c r="E168" s="51"/>
      <c r="F168" s="51"/>
      <c r="G168" s="51"/>
      <c r="H168" s="51">
        <v>1</v>
      </c>
      <c r="I168" s="49">
        <f t="shared" si="7"/>
        <v>10.8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35</v>
      </c>
      <c r="B169" s="60">
        <v>213</v>
      </c>
      <c r="C169" s="60">
        <v>4</v>
      </c>
      <c r="D169" s="60">
        <v>29</v>
      </c>
      <c r="E169" s="51">
        <v>1</v>
      </c>
      <c r="F169" s="51"/>
      <c r="G169" s="51"/>
      <c r="H169" s="51"/>
      <c r="I169" s="49">
        <f t="shared" si="7"/>
        <v>11.6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40</v>
      </c>
      <c r="B170" s="60">
        <v>241</v>
      </c>
      <c r="C170" s="60">
        <v>5</v>
      </c>
      <c r="D170" s="60">
        <v>32</v>
      </c>
      <c r="E170" s="51">
        <v>1</v>
      </c>
      <c r="F170" s="51"/>
      <c r="G170" s="51"/>
      <c r="H170" s="51"/>
      <c r="I170" s="49">
        <f t="shared" si="7"/>
        <v>11.4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45</v>
      </c>
      <c r="B171" s="60">
        <v>263</v>
      </c>
      <c r="C171" s="60">
        <v>6</v>
      </c>
      <c r="D171" s="60">
        <v>36</v>
      </c>
      <c r="E171" s="51">
        <v>1</v>
      </c>
      <c r="F171" s="51"/>
      <c r="G171" s="51"/>
      <c r="H171" s="51"/>
      <c r="I171" s="49">
        <f t="shared" si="7"/>
        <v>10.8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50</v>
      </c>
      <c r="B172" s="60">
        <v>283</v>
      </c>
      <c r="C172" s="60">
        <v>7</v>
      </c>
      <c r="D172" s="60">
        <v>35</v>
      </c>
      <c r="E172" s="51">
        <v>1</v>
      </c>
      <c r="F172" s="51"/>
      <c r="G172" s="51"/>
      <c r="H172" s="51"/>
      <c r="I172" s="49">
        <f t="shared" si="7"/>
        <v>11.2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55</v>
      </c>
      <c r="B173" s="50">
        <v>297</v>
      </c>
      <c r="C173" s="50">
        <v>8</v>
      </c>
      <c r="D173" s="50">
        <v>35</v>
      </c>
      <c r="E173" s="51">
        <v>1</v>
      </c>
      <c r="F173" s="51"/>
      <c r="G173" s="51"/>
      <c r="H173" s="51"/>
      <c r="I173" s="49">
        <f t="shared" si="7"/>
        <v>9.8000000000000007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60</v>
      </c>
      <c r="B174" s="50">
        <v>310</v>
      </c>
      <c r="C174" s="50">
        <v>9</v>
      </c>
      <c r="D174" s="50">
        <v>37</v>
      </c>
      <c r="E174" s="51">
        <v>1</v>
      </c>
      <c r="F174" s="51"/>
      <c r="G174" s="51"/>
      <c r="H174" s="51"/>
      <c r="I174" s="49">
        <f t="shared" si="7"/>
        <v>9.6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65</v>
      </c>
      <c r="B175" s="50">
        <v>319</v>
      </c>
      <c r="C175" s="50">
        <v>10</v>
      </c>
      <c r="D175" s="50">
        <v>37</v>
      </c>
      <c r="E175" s="51">
        <v>1</v>
      </c>
      <c r="F175" s="51"/>
      <c r="G175" s="51"/>
      <c r="H175" s="51"/>
      <c r="I175" s="49">
        <f t="shared" si="7"/>
        <v>9.1999999999999993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70</v>
      </c>
      <c r="B176" s="50">
        <v>327</v>
      </c>
      <c r="C176" s="50">
        <v>11</v>
      </c>
      <c r="D176" s="50">
        <v>32</v>
      </c>
      <c r="E176" s="51">
        <v>1</v>
      </c>
      <c r="F176" s="51"/>
      <c r="G176" s="51"/>
      <c r="H176" s="51"/>
      <c r="I176" s="49">
        <f t="shared" si="7"/>
        <v>9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75</v>
      </c>
      <c r="B177" s="50">
        <v>340</v>
      </c>
      <c r="C177" s="50">
        <v>12</v>
      </c>
      <c r="D177" s="50">
        <v>31</v>
      </c>
      <c r="E177" s="51">
        <v>1</v>
      </c>
      <c r="F177" s="51"/>
      <c r="G177" s="51"/>
      <c r="H177" s="51"/>
      <c r="I177" s="49">
        <f t="shared" si="7"/>
        <v>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80</v>
      </c>
      <c r="B178" s="50">
        <v>349</v>
      </c>
      <c r="C178" s="50"/>
      <c r="D178" s="50"/>
      <c r="E178" s="51"/>
      <c r="F178" s="51"/>
      <c r="G178" s="51"/>
      <c r="H178" s="51"/>
      <c r="I178" s="49">
        <f t="shared" si="7"/>
        <v>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7" sqref="C2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4" t="s">
        <v>191</v>
      </c>
      <c r="C2" s="285"/>
      <c r="D2" s="285"/>
      <c r="E2" s="285"/>
      <c r="F2" s="285"/>
      <c r="G2" s="28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3"/>
      <c r="C4" s="283"/>
      <c r="D4" s="283"/>
      <c r="E4" s="283"/>
      <c r="F4" s="283"/>
      <c r="G4" s="28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90" t="s">
        <v>176</v>
      </c>
      <c r="C1" s="291"/>
      <c r="D1" s="291"/>
      <c r="E1" s="291"/>
      <c r="F1" s="291"/>
      <c r="G1" s="291"/>
      <c r="H1" s="292"/>
      <c r="I1" s="287" t="str">
        <f>IF('Données projet'!$B$9="","",'Données projet'!$B$9)</f>
        <v>Chêne sessile</v>
      </c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9"/>
      <c r="AD1" s="288" t="str">
        <f>IF('Données projet'!$B$10="","",'Données projet'!$B$10)</f>
        <v>Chêne pubescent</v>
      </c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9"/>
      <c r="AY1" s="287" t="str">
        <f>IF('Données projet'!$B$11="","",'Données projet'!$B$11)</f>
        <v>Châtaignier</v>
      </c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9"/>
      <c r="BT1" s="287" t="str">
        <f>IF('Données projet'!$B$12="","",'Données projet'!$B$12)</f>
        <v>Charme</v>
      </c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9"/>
      <c r="CO1" s="287" t="str">
        <f>IF('Données projet'!$B$13="","",'Données projet'!$B$13)</f>
        <v>Noyer</v>
      </c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9"/>
      <c r="DJ1" s="287" t="str">
        <f>IF('Données projet'!$B$14="","",'Données projet'!$B$14)</f>
        <v>Merisier</v>
      </c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9"/>
      <c r="EE1" s="287" t="str">
        <f>IF('Données projet'!$B$15="","",'Données projet'!$B$15)</f>
        <v/>
      </c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9"/>
      <c r="EZ1" s="287" t="str">
        <f>IF('Données projet'!$B$16="","",'Données projet'!$B$16)</f>
        <v/>
      </c>
      <c r="FA1" s="288"/>
      <c r="FB1" s="288"/>
      <c r="FC1" s="288"/>
      <c r="FD1" s="288"/>
      <c r="FE1" s="288"/>
      <c r="FF1" s="288"/>
      <c r="FG1" s="288"/>
      <c r="FH1" s="288"/>
      <c r="FI1" s="288"/>
      <c r="FJ1" s="288"/>
      <c r="FK1" s="288"/>
      <c r="FL1" s="288"/>
      <c r="FM1" s="288"/>
      <c r="FN1" s="288"/>
      <c r="FO1" s="288"/>
      <c r="FP1" s="288"/>
      <c r="FQ1" s="288"/>
      <c r="FR1" s="288"/>
      <c r="FS1" s="288"/>
      <c r="FT1" s="289"/>
      <c r="FU1" s="287" t="str">
        <f>IF('Données projet'!$B$17="","",'Données projet'!$B$17)</f>
        <v/>
      </c>
      <c r="FV1" s="288"/>
      <c r="FW1" s="288"/>
      <c r="FX1" s="288"/>
      <c r="FY1" s="288"/>
      <c r="FZ1" s="288"/>
      <c r="GA1" s="288"/>
      <c r="GB1" s="288"/>
      <c r="GC1" s="288"/>
      <c r="GD1" s="288"/>
      <c r="GE1" s="288"/>
      <c r="GF1" s="288"/>
      <c r="GG1" s="288"/>
      <c r="GH1" s="288"/>
      <c r="GI1" s="288"/>
      <c r="GJ1" s="288"/>
      <c r="GK1" s="288"/>
      <c r="GL1" s="288"/>
      <c r="GM1" s="288"/>
      <c r="GN1" s="288"/>
      <c r="GO1" s="289"/>
      <c r="GP1" s="287" t="str">
        <f>IF('Données projet'!$B$18="","",'Données projet'!$B$18)</f>
        <v/>
      </c>
      <c r="GQ1" s="288"/>
      <c r="GR1" s="288"/>
      <c r="GS1" s="288"/>
      <c r="GT1" s="288"/>
      <c r="GU1" s="288"/>
      <c r="GV1" s="288"/>
      <c r="GW1" s="288"/>
      <c r="GX1" s="288"/>
      <c r="GY1" s="288"/>
      <c r="GZ1" s="288"/>
      <c r="HA1" s="288"/>
      <c r="HB1" s="288"/>
      <c r="HC1" s="288"/>
      <c r="HD1" s="288"/>
      <c r="HE1" s="288"/>
      <c r="HF1" s="288"/>
      <c r="HG1" s="288"/>
      <c r="HH1" s="288"/>
      <c r="HI1" s="288"/>
      <c r="HJ1" s="289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439.19854273764042</v>
      </c>
      <c r="T3" s="59">
        <f>IF('Données projet'!E9&gt;30,$R$33-$H$33,LOOKUP('Données projet'!$E$9,$A$3:$A$203,R3:R203)-LOOKUP('Données projet'!$E$9,$A$3:$A$203,$H$3:$H$203))</f>
        <v>278.21741231699929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487.18832528146936</v>
      </c>
      <c r="AO3" s="59">
        <f>IF('Données projet'!E10&gt;30,$AM$33-$H$33,LOOKUP('Données projet'!$E$10,$A$3:$A$203,AM3:AM203)-LOOKUP('Données projet'!$E$10,$A$3:$A$203,$H$3:$H$203))</f>
        <v>306.61893266146666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239.25212250019609</v>
      </c>
      <c r="BJ3" s="59">
        <f>IF('Données projet'!E11&gt;30,$BH$33-$H$33,LOOKUP('Données projet'!$E$11,$A$3:$A$203,BH3:BH203)-LOOKUP('Données projet'!$E$11,$A$3:$A$203,$H$3:$H$203))</f>
        <v>213.58492101729695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448.94764480536713</v>
      </c>
      <c r="CE3" s="59">
        <f>IF('Données projet'!E12&gt;30,$CC$33-$H$33,LOOKUP('Données projet'!$E$12,$A$3:$A$203,CC3:CC203)-LOOKUP('Données projet'!$E$12,$A$3:$A$203,$H$3:$H$203))</f>
        <v>469.26760321719695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412.59676769258488</v>
      </c>
      <c r="CZ3" s="59">
        <f>IF('Données projet'!E13&gt;30,$CX$33-$H$33,LOOKUP('Données projet'!$E$13,$A$3:$A$203,CX3:CX203)-LOOKUP('Données projet'!$E$13,$A$3:$A$203,$H$3:$H$203))</f>
        <v>399.90063795152133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357.65167206083379</v>
      </c>
      <c r="DU3" s="59">
        <f>IF('Données projet'!E14&gt;30,$DS$33-$H$33,LOOKUP('Données projet'!$E$14,$A$3:$A$203,DS3:DS203)-LOOKUP('Données projet'!$E$14,$A$3:$A$203,$H$3:$H$203))</f>
        <v>341.23389735986342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260.72987866106189</v>
      </c>
      <c r="S4" s="59">
        <f ca="1">AVERAGE(OFFSET($R$3,0,0,'Données projet'!$E$9+1,1))-AVERAGE(OFFSET($H$3,0,0,'Données projet'!$E$9+1,1))</f>
        <v>439.19854273764042</v>
      </c>
      <c r="T4" s="59">
        <f>$T$3</f>
        <v>278.21741231699929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261.05964372354305</v>
      </c>
      <c r="AN4" s="59">
        <f ca="1">AVERAGE(OFFSET($AM$3,0,0,'Données projet'!$E$10+1,1))-AVERAGE(OFFSET($H$3,0,0,'Données projet'!$E$10+1,1))</f>
        <v>487.18832528146936</v>
      </c>
      <c r="AO4" s="59">
        <f>$AO$3</f>
        <v>306.61893266146666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11.5</v>
      </c>
      <c r="BD4" s="12">
        <f>IF('Données projet'!$A$88&gt;35,BD3+BC4-BL3,IF(A4&lt;'Données projet'!$A$88,$BA$205^A4,IF(A4='Données projet'!$A$88,'Données projet'!$B$88,BD3+BC4-BL3)))</f>
        <v>1.6071994829923506</v>
      </c>
      <c r="BE4" s="13">
        <f>BD4*VLOOKUP('Données projet'!$B$11,Paramètres!$A$1:$I$89,3,0)*VLOOKUP('Données projet'!$B$11,Paramètres!$A$1:$I$89,5,0)</f>
        <v>1.1783986609299915</v>
      </c>
      <c r="BF4" s="13">
        <f>EXP(-1.0587+0.8836*LN(BE4)+0.284)</f>
        <v>0.53277751568396181</v>
      </c>
      <c r="BG4" s="20">
        <f t="shared" ref="BG4:BG67" si="7">(BE4+BF4)*0.475*44/12</f>
        <v>2.9802985076026349</v>
      </c>
      <c r="BH4" s="59">
        <f t="shared" ref="BH4:BH67" si="8">BG4+(AY4+AZ4)*44/12</f>
        <v>260.8691873964915</v>
      </c>
      <c r="BI4" s="59">
        <f ca="1">AVERAGE(OFFSET($BH$3,0,0,'Données projet'!$E$11+1,1))-AVERAGE(OFFSET($H$3,0,0,'Données projet'!$E$11+1,1))</f>
        <v>239.25212250019609</v>
      </c>
      <c r="BJ4" s="59">
        <f>$BJ$3</f>
        <v>213.58492101729695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6.7</v>
      </c>
      <c r="BY4" s="12">
        <f>IF('Données projet'!$A$114&gt;35,BY3+BX4-CG3,IF(A4&lt;'Données projet'!$A$114,$BV$205^A4,IF(A4='Données projet'!$A$114,'Données projet'!$B$114,BY3+BX4-CG3)))</f>
        <v>1.522675921848786</v>
      </c>
      <c r="BZ4" s="13">
        <f>BY4*VLOOKUP('Données projet'!$B$12,Paramètres!$A$1:$I$89,3,0)*VLOOKUP('Données projet'!$B$12,Paramètres!$A$1:$I$89,5,0)</f>
        <v>1.4489784072313048</v>
      </c>
      <c r="CA4" s="13">
        <f>EXP(-1.0587+0.8836*LN(BZ4)+0.284)</f>
        <v>0.63953802549588323</v>
      </c>
      <c r="CB4" s="20">
        <f t="shared" ref="CB4:CB67" si="10">(BZ4+CA4)*0.475*44/12</f>
        <v>3.6374994536665191</v>
      </c>
      <c r="CC4" s="59">
        <f t="shared" ref="CC4:CC67" si="11">CB4+(BT4+BU4)*44/12</f>
        <v>261.52638834255538</v>
      </c>
      <c r="CD4" s="59">
        <f ca="1">AVERAGE(OFFSET($CC$3,0,0,'Données projet'!$E$12+1,1))-AVERAGE(OFFSET($H$3,0,0,'Données projet'!$E$12+1,1))</f>
        <v>448.94764480536713</v>
      </c>
      <c r="CE4" s="59">
        <f>$CE$3</f>
        <v>469.26760321719695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1.0889383728604596</v>
      </c>
      <c r="CV4" s="13">
        <f>EXP(-1.0587+0.8836*LN(CU4)+0.284)</f>
        <v>0.49687618596193051</v>
      </c>
      <c r="CW4" s="20">
        <f t="shared" ref="CW4:CW67" si="13">(CU4+CV4)*0.475*44/12</f>
        <v>2.761960356615663</v>
      </c>
      <c r="CX4" s="59">
        <f t="shared" ref="CX4:CX67" si="14">CW4+(CO4+CP4)*44/12</f>
        <v>260.6508492455045</v>
      </c>
      <c r="CY4" s="59">
        <f ca="1">AVERAGE(OFFSET($CX$3,0,0,'Données projet'!$E$13+1,1))-AVERAGE(OFFSET($H$3,0,0,'Données projet'!$E$13+1,1))</f>
        <v>412.59676769258488</v>
      </c>
      <c r="CZ4" s="59">
        <f>$CZ$3</f>
        <v>399.90063795152133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5.85</v>
      </c>
      <c r="DO4" s="12">
        <f>IF('Données projet'!$A$166&gt;35,DO3+DN4-DW3,IF(A4&lt;'Données projet'!$A$166,$DL$205^A4,IF(A4='Données projet'!$A$166,'Données projet'!$B$166,DO3+DN4-DW3)))</f>
        <v>1.2688471048731957</v>
      </c>
      <c r="DP4" s="17">
        <f>DO4*VLOOKUP('Données projet'!$B$14,Paramètres!$A$1:$I$89,3,0)*VLOOKUP('Données projet'!$B$14,Paramètres!$A$1:$I$89,5,0)</f>
        <v>0.98970074180109269</v>
      </c>
      <c r="DQ4" s="13">
        <f>EXP(-1.0587+0.8836*LN(DP4)+0.284)</f>
        <v>0.45664563134517483</v>
      </c>
      <c r="DR4" s="20">
        <f t="shared" ref="DR4:DR67" si="16">(DP4+DQ4)*0.475*44/12</f>
        <v>2.5190532665630827</v>
      </c>
      <c r="DS4" s="59">
        <f t="shared" ref="DS4:DS67" si="17">DR4+(DJ4+DK4)*44/12</f>
        <v>260.40794215545196</v>
      </c>
      <c r="DT4" s="59">
        <f ca="1">AVERAGE(OFFSET($DS$3,0,0,'Données projet'!$E$14+1,1))-AVERAGE(OFFSET($H$3,0,0,'Données projet'!$E$14+1,1))</f>
        <v>357.65167206083379</v>
      </c>
      <c r="DU4" s="59">
        <f>$DU$3</f>
        <v>341.23389735986342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262.60472488787678</v>
      </c>
      <c r="S5" s="59">
        <f ca="1">AVERAGE(OFFSET($R$3,0,0,'Données projet'!$E$9+1,1))-AVERAGE(OFFSET($H$3,0,0,'Données projet'!$E$9+1,1))</f>
        <v>439.19854273764042</v>
      </c>
      <c r="T5" s="59">
        <f t="shared" ref="T5:T68" si="34">$T$3</f>
        <v>278.21741231699929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263.01051811804473</v>
      </c>
      <c r="AN5" s="59">
        <f ca="1">AVERAGE(OFFSET($AM$3,0,0,'Données projet'!$E$10+1,1))-AVERAGE(OFFSET($H$3,0,0,'Données projet'!$E$10+1,1))</f>
        <v>487.18832528146936</v>
      </c>
      <c r="AO5" s="59">
        <f t="shared" ref="AO5:AO68" si="36">$AO$3</f>
        <v>306.61893266146666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11.5</v>
      </c>
      <c r="BD5" s="12">
        <f>IF('Données projet'!$A$88&gt;35,BD4+BC5-BL4,IF(A5&lt;'Données projet'!$A$88,$BA$205^A5,IF(A5='Données projet'!$A$88,'Données projet'!$B$88,BD4+BC5-BL4)))</f>
        <v>2.5830901781308793</v>
      </c>
      <c r="BE5" s="13">
        <f>BD5*VLOOKUP('Données projet'!$B$11,Paramètres!$A$1:$I$89,3,0)*VLOOKUP('Données projet'!$B$11,Paramètres!$A$1:$I$89,5,0)</f>
        <v>1.8939217186055606</v>
      </c>
      <c r="BF5" s="13">
        <f t="shared" ref="BF5:BF68" si="37">EXP(-1.0587+0.8836*LN(BE5)+0.284)</f>
        <v>0.81026886193479808</v>
      </c>
      <c r="BG5" s="20">
        <f t="shared" si="7"/>
        <v>4.709798594441124</v>
      </c>
      <c r="BH5" s="59">
        <f t="shared" si="8"/>
        <v>263.82090970555225</v>
      </c>
      <c r="BI5" s="59">
        <f ca="1">AVERAGE(OFFSET($BH$3,0,0,'Données projet'!$E$11+1,1))-AVERAGE(OFFSET($H$3,0,0,'Données projet'!$E$11+1,1))</f>
        <v>239.25212250019609</v>
      </c>
      <c r="BJ5" s="59">
        <f t="shared" ref="BJ5:BJ68" si="38">$BJ$3</f>
        <v>213.58492101729695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6.7</v>
      </c>
      <c r="BY5" s="12">
        <f>IF('Données projet'!$A$114&gt;35,BY4+BX5-CG4,IF(A5&lt;'Données projet'!$A$114,$BV$205^A5,IF(A5='Données projet'!$A$114,'Données projet'!$B$114,BY4+BX5-CG4)))</f>
        <v>2.3185419629780504</v>
      </c>
      <c r="BZ5" s="13">
        <f>BY5*VLOOKUP('Données projet'!$B$12,Paramètres!$A$1:$I$89,3,0)*VLOOKUP('Données projet'!$B$12,Paramètres!$A$1:$I$89,5,0)</f>
        <v>2.206324531969913</v>
      </c>
      <c r="CA5" s="13">
        <f t="shared" ref="CA5:CA68" si="39">EXP(-1.0587+0.8836*LN(BZ5)+0.284)</f>
        <v>0.92729590374086168</v>
      </c>
      <c r="CB5" s="20">
        <f t="shared" si="10"/>
        <v>5.4577222588629324</v>
      </c>
      <c r="CC5" s="59">
        <f t="shared" si="11"/>
        <v>264.56883336997407</v>
      </c>
      <c r="CD5" s="59">
        <f ca="1">AVERAGE(OFFSET($CC$3,0,0,'Données projet'!$E$12+1,1))-AVERAGE(OFFSET($H$3,0,0,'Données projet'!$E$12+1,1))</f>
        <v>448.94764480536713</v>
      </c>
      <c r="CE5" s="59">
        <f t="shared" ref="CE5:CE68" si="40">$CE$3</f>
        <v>469.26760321719695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1.4617687128796659</v>
      </c>
      <c r="CV5" s="13">
        <f t="shared" ref="CV5:CV68" si="41">EXP(-1.0587+0.8836*LN(CU5)+0.284)</f>
        <v>0.64452363944787983</v>
      </c>
      <c r="CW5" s="20">
        <f t="shared" si="13"/>
        <v>3.6684591803038082</v>
      </c>
      <c r="CX5" s="59">
        <f t="shared" si="14"/>
        <v>262.77957029141493</v>
      </c>
      <c r="CY5" s="59">
        <f ca="1">AVERAGE(OFFSET($CX$3,0,0,'Données projet'!$E$13+1,1))-AVERAGE(OFFSET($H$3,0,0,'Données projet'!$E$13+1,1))</f>
        <v>412.59676769258488</v>
      </c>
      <c r="CZ5" s="59">
        <f t="shared" ref="CZ5:CZ68" si="42">$CZ$3</f>
        <v>399.90063795152133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5.85</v>
      </c>
      <c r="DO5" s="12">
        <f>IF('Données projet'!$A$166&gt;35,DO4+DN5-DW4,IF(A5&lt;'Données projet'!$A$166,$DL$205^A5,IF(A5='Données projet'!$A$166,'Données projet'!$B$166,DO4+DN5-DW4)))</f>
        <v>1.6099729755450907</v>
      </c>
      <c r="DP5" s="17">
        <f>DO5*VLOOKUP('Données projet'!$B$14,Paramètres!$A$1:$I$89,3,0)*VLOOKUP('Données projet'!$B$14,Paramètres!$A$1:$I$89,5,0)</f>
        <v>1.2557789209251708</v>
      </c>
      <c r="DQ5" s="13">
        <f t="shared" ref="DQ5:DQ68" si="43">EXP(-1.0587+0.8836*LN(DP5)+0.284)</f>
        <v>0.56357505040869538</v>
      </c>
      <c r="DR5" s="20">
        <f t="shared" si="16"/>
        <v>3.1687081667398167</v>
      </c>
      <c r="DS5" s="59">
        <f t="shared" si="17"/>
        <v>262.27981927785095</v>
      </c>
      <c r="DT5" s="59">
        <f ca="1">AVERAGE(OFFSET($DS$3,0,0,'Données projet'!$E$14+1,1))-AVERAGE(OFFSET($H$3,0,0,'Données projet'!$E$14+1,1))</f>
        <v>357.65167206083379</v>
      </c>
      <c r="DU5" s="59">
        <f t="shared" ref="DU5:DU68" si="44">$DU$3</f>
        <v>341.23389735986342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264.63006022433916</v>
      </c>
      <c r="S6" s="59">
        <f ca="1">AVERAGE(OFFSET($R$3,0,0,'Données projet'!$E$9+1,1))-AVERAGE(OFFSET($H$3,0,0,'Données projet'!$E$9+1,1))</f>
        <v>439.19854273764042</v>
      </c>
      <c r="T6" s="59">
        <f t="shared" si="34"/>
        <v>278.21741231699929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265.12947290764731</v>
      </c>
      <c r="AN6" s="59">
        <f ca="1">AVERAGE(OFFSET($AM$3,0,0,'Données projet'!$E$10+1,1))-AVERAGE(OFFSET($H$3,0,0,'Données projet'!$E$10+1,1))</f>
        <v>487.18832528146936</v>
      </c>
      <c r="AO6" s="59">
        <f t="shared" si="36"/>
        <v>306.61893266146666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11.5</v>
      </c>
      <c r="BD6" s="12">
        <f>IF('Données projet'!$A$88&gt;35,BD5+BC6-BL5,IF(A6&lt;'Données projet'!$A$88,$BA$205^A6,IF(A6='Données projet'!$A$88,'Données projet'!$B$88,BD5+BC6-BL5)))</f>
        <v>4.1515411988145683</v>
      </c>
      <c r="BE6" s="13">
        <f>BD6*VLOOKUP('Données projet'!$B$11,Paramètres!$A$1:$I$89,3,0)*VLOOKUP('Données projet'!$B$11,Paramètres!$A$1:$I$89,5,0)</f>
        <v>3.0439100069708416</v>
      </c>
      <c r="BF6" s="13">
        <f t="shared" si="37"/>
        <v>1.2322885431422059</v>
      </c>
      <c r="BG6" s="20">
        <f t="shared" si="7"/>
        <v>7.447712474780225</v>
      </c>
      <c r="BH6" s="59">
        <f t="shared" si="8"/>
        <v>267.78104580811356</v>
      </c>
      <c r="BI6" s="59">
        <f ca="1">AVERAGE(OFFSET($BH$3,0,0,'Données projet'!$E$11+1,1))-AVERAGE(OFFSET($H$3,0,0,'Données projet'!$E$11+1,1))</f>
        <v>239.25212250019609</v>
      </c>
      <c r="BJ6" s="59">
        <f t="shared" si="38"/>
        <v>213.58492101729695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6.7</v>
      </c>
      <c r="BY6" s="12">
        <f>IF('Données projet'!$A$114&gt;35,BY5+BX6-CG5,IF(A6&lt;'Données projet'!$A$114,$BV$205^A6,IF(A6='Données projet'!$A$114,'Données projet'!$B$114,BY5+BX6-CG5)))</f>
        <v>3.5303880208226968</v>
      </c>
      <c r="BZ6" s="13">
        <f>BY6*VLOOKUP('Données projet'!$B$12,Paramètres!$A$1:$I$89,3,0)*VLOOKUP('Données projet'!$B$12,Paramètres!$A$1:$I$89,5,0)</f>
        <v>3.3595172406148786</v>
      </c>
      <c r="CA6" s="13">
        <f t="shared" si="39"/>
        <v>1.3445294240758423</v>
      </c>
      <c r="CB6" s="20">
        <f t="shared" si="10"/>
        <v>8.1928812743363384</v>
      </c>
      <c r="CC6" s="59">
        <f t="shared" si="11"/>
        <v>268.52621460766966</v>
      </c>
      <c r="CD6" s="59">
        <f ca="1">AVERAGE(OFFSET($CC$3,0,0,'Données projet'!$E$12+1,1))-AVERAGE(OFFSET($H$3,0,0,'Données projet'!$E$12+1,1))</f>
        <v>448.94764480536713</v>
      </c>
      <c r="CE6" s="59">
        <f t="shared" si="40"/>
        <v>469.26760321719695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1.9622485745827314</v>
      </c>
      <c r="CV6" s="13">
        <f t="shared" si="41"/>
        <v>0.83604474020610109</v>
      </c>
      <c r="CW6" s="20">
        <f t="shared" si="13"/>
        <v>4.8736941899238824</v>
      </c>
      <c r="CX6" s="59">
        <f t="shared" si="14"/>
        <v>265.20702752325718</v>
      </c>
      <c r="CY6" s="59">
        <f ca="1">AVERAGE(OFFSET($CX$3,0,0,'Données projet'!$E$13+1,1))-AVERAGE(OFFSET($H$3,0,0,'Données projet'!$E$13+1,1))</f>
        <v>412.59676769258488</v>
      </c>
      <c r="CZ6" s="59">
        <f t="shared" si="42"/>
        <v>399.90063795152133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5.85</v>
      </c>
      <c r="DO6" s="12">
        <f>IF('Données projet'!$A$166&gt;35,DO5+DN6-DW5,IF(A6&lt;'Données projet'!$A$166,$DL$205^A6,IF(A6='Données projet'!$A$166,'Données projet'!$B$166,DO5+DN6-DW5)))</f>
        <v>2.0428095489444726</v>
      </c>
      <c r="DP6" s="17">
        <f>DO6*VLOOKUP('Données projet'!$B$14,Paramètres!$A$1:$I$89,3,0)*VLOOKUP('Données projet'!$B$14,Paramètres!$A$1:$I$89,5,0)</f>
        <v>1.5933914481766887</v>
      </c>
      <c r="DQ6" s="13">
        <f t="shared" si="43"/>
        <v>0.69554336150668106</v>
      </c>
      <c r="DR6" s="20">
        <f t="shared" si="16"/>
        <v>3.9865614601985349</v>
      </c>
      <c r="DS6" s="59">
        <f t="shared" si="17"/>
        <v>264.31989479353183</v>
      </c>
      <c r="DT6" s="59">
        <f ca="1">AVERAGE(OFFSET($DS$3,0,0,'Données projet'!$E$14+1,1))-AVERAGE(OFFSET($H$3,0,0,'Données projet'!$E$14+1,1))</f>
        <v>357.65167206083379</v>
      </c>
      <c r="DU6" s="59">
        <f t="shared" si="44"/>
        <v>341.23389735986342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266.84071003350698</v>
      </c>
      <c r="S7" s="59">
        <f ca="1">AVERAGE(OFFSET($R$3,0,0,'Données projet'!$E$9+1,1))-AVERAGE(OFFSET($H$3,0,0,'Données projet'!$E$9+1,1))</f>
        <v>439.19854273764042</v>
      </c>
      <c r="T7" s="59">
        <f t="shared" si="34"/>
        <v>278.21741231699929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267.45541730352721</v>
      </c>
      <c r="AN7" s="59">
        <f ca="1">AVERAGE(OFFSET($AM$3,0,0,'Données projet'!$E$10+1,1))-AVERAGE(OFFSET($H$3,0,0,'Données projet'!$E$10+1,1))</f>
        <v>487.18832528146936</v>
      </c>
      <c r="AO7" s="59">
        <f t="shared" si="36"/>
        <v>306.61893266146666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11.5</v>
      </c>
      <c r="BD7" s="12">
        <f>IF('Données projet'!$A$88&gt;35,BD6+BC7-BL6,IF(A7&lt;'Données projet'!$A$88,$BA$205^A7,IF(A7='Données projet'!$A$88,'Données projet'!$B$88,BD6+BC7-BL6)))</f>
        <v>6.6723548683562175</v>
      </c>
      <c r="BE7" s="13">
        <f>BD7*VLOOKUP('Données projet'!$B$11,Paramètres!$A$1:$I$89,3,0)*VLOOKUP('Données projet'!$B$11,Paramètres!$A$1:$I$89,5,0)</f>
        <v>4.8921705894787788</v>
      </c>
      <c r="BF7" s="13">
        <f t="shared" si="37"/>
        <v>1.8741125629997808</v>
      </c>
      <c r="BG7" s="20">
        <f t="shared" si="7"/>
        <v>11.784609823900155</v>
      </c>
      <c r="BH7" s="59">
        <f t="shared" si="8"/>
        <v>273.3401653794557</v>
      </c>
      <c r="BI7" s="59">
        <f ca="1">AVERAGE(OFFSET($BH$3,0,0,'Données projet'!$E$11+1,1))-AVERAGE(OFFSET($H$3,0,0,'Données projet'!$E$11+1,1))</f>
        <v>239.25212250019609</v>
      </c>
      <c r="BJ7" s="59">
        <f t="shared" si="38"/>
        <v>213.58492101729695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6.7</v>
      </c>
      <c r="BY7" s="12">
        <f>IF('Données projet'!$A$114&gt;35,BY6+BX7-CG6,IF(A7&lt;'Données projet'!$A$114,$BV$205^A7,IF(A7='Données projet'!$A$114,'Données projet'!$B$114,BY6+BX7-CG6)))</f>
        <v>5.3756368340901108</v>
      </c>
      <c r="BZ7" s="13">
        <f>BY7*VLOOKUP('Données projet'!$B$12,Paramètres!$A$1:$I$89,3,0)*VLOOKUP('Données projet'!$B$12,Paramètres!$A$1:$I$89,5,0)</f>
        <v>5.1154560113201493</v>
      </c>
      <c r="CA7" s="13">
        <f t="shared" si="39"/>
        <v>1.9494956948617177</v>
      </c>
      <c r="CB7" s="20">
        <f t="shared" si="10"/>
        <v>12.304790888266751</v>
      </c>
      <c r="CC7" s="59">
        <f t="shared" si="11"/>
        <v>273.86034644382232</v>
      </c>
      <c r="CD7" s="59">
        <f ca="1">AVERAGE(OFFSET($CC$3,0,0,'Données projet'!$E$12+1,1))-AVERAGE(OFFSET($H$3,0,0,'Données projet'!$E$12+1,1))</f>
        <v>448.94764480536713</v>
      </c>
      <c r="CE7" s="59">
        <f t="shared" si="40"/>
        <v>469.26760321719695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2.6340825566492549</v>
      </c>
      <c r="CV7" s="13">
        <f t="shared" si="41"/>
        <v>1.0844766038760791</v>
      </c>
      <c r="CW7" s="20">
        <f t="shared" si="13"/>
        <v>6.476490537914958</v>
      </c>
      <c r="CX7" s="59">
        <f t="shared" si="14"/>
        <v>268.03204609347051</v>
      </c>
      <c r="CY7" s="59">
        <f ca="1">AVERAGE(OFFSET($CX$3,0,0,'Données projet'!$E$13+1,1))-AVERAGE(OFFSET($H$3,0,0,'Données projet'!$E$13+1,1))</f>
        <v>412.59676769258488</v>
      </c>
      <c r="CZ7" s="59">
        <f t="shared" si="42"/>
        <v>399.90063795152133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5.85</v>
      </c>
      <c r="DO7" s="12">
        <f>IF('Données projet'!$A$166&gt;35,DO6+DN7-DW6,IF(A7&lt;'Données projet'!$A$166,$DL$205^A7,IF(A7='Données projet'!$A$166,'Données projet'!$B$166,DO6+DN7-DW6)))</f>
        <v>2.5920129819855133</v>
      </c>
      <c r="DP7" s="17">
        <f>DO7*VLOOKUP('Données projet'!$B$14,Paramètres!$A$1:$I$89,3,0)*VLOOKUP('Données projet'!$B$14,Paramètres!$A$1:$I$89,5,0)</f>
        <v>2.0217701259487004</v>
      </c>
      <c r="DQ7" s="13">
        <f t="shared" si="43"/>
        <v>0.85841374167501538</v>
      </c>
      <c r="DR7" s="20">
        <f t="shared" si="16"/>
        <v>5.0163202361113051</v>
      </c>
      <c r="DS7" s="59">
        <f t="shared" si="17"/>
        <v>266.57187579166686</v>
      </c>
      <c r="DT7" s="59">
        <f ca="1">AVERAGE(OFFSET($DS$3,0,0,'Données projet'!$E$14+1,1))-AVERAGE(OFFSET($H$3,0,0,'Données projet'!$E$14+1,1))</f>
        <v>357.65167206083379</v>
      </c>
      <c r="DU7" s="59">
        <f t="shared" si="44"/>
        <v>341.23389735986342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269.27958561684324</v>
      </c>
      <c r="S8" s="59">
        <f ca="1">AVERAGE(OFFSET($R$3,0,0,'Données projet'!$E$9+1,1))-AVERAGE(OFFSET($H$3,0,0,'Données projet'!$E$9+1,1))</f>
        <v>439.19854273764042</v>
      </c>
      <c r="T8" s="59">
        <f t="shared" si="34"/>
        <v>278.21741231699929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270.03629746362031</v>
      </c>
      <c r="AN8" s="59">
        <f ca="1">AVERAGE(OFFSET($AM$3,0,0,'Données projet'!$E$10+1,1))-AVERAGE(OFFSET($H$3,0,0,'Données projet'!$E$10+1,1))</f>
        <v>487.18832528146936</v>
      </c>
      <c r="AO8" s="59">
        <f t="shared" si="36"/>
        <v>306.61893266146666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11.5</v>
      </c>
      <c r="BD8" s="12">
        <f>IF('Données projet'!$A$88&gt;35,BD7+BC8-BL7,IF(A8&lt;'Données projet'!$A$88,$BA$205^A8,IF(A8='Données projet'!$A$88,'Données projet'!$B$88,BD7+BC8-BL7)))</f>
        <v>10.723805294763606</v>
      </c>
      <c r="BE8" s="13">
        <f>BD8*VLOOKUP('Données projet'!$B$11,Paramètres!$A$1:$I$89,3,0)*VLOOKUP('Données projet'!$B$11,Paramètres!$A$1:$I$89,5,0)</f>
        <v>7.8626940421206752</v>
      </c>
      <c r="BF8" s="13">
        <f t="shared" si="37"/>
        <v>2.8502236090239195</v>
      </c>
      <c r="BG8" s="20">
        <f t="shared" si="7"/>
        <v>18.658331575743503</v>
      </c>
      <c r="BH8" s="59">
        <f t="shared" si="8"/>
        <v>281.43610935352126</v>
      </c>
      <c r="BI8" s="59">
        <f ca="1">AVERAGE(OFFSET($BH$3,0,0,'Données projet'!$E$11+1,1))-AVERAGE(OFFSET($H$3,0,0,'Données projet'!$E$11+1,1))</f>
        <v>239.25212250019609</v>
      </c>
      <c r="BJ8" s="59">
        <f t="shared" si="38"/>
        <v>213.58492101729695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6.7</v>
      </c>
      <c r="BY8" s="12">
        <f>IF('Données projet'!$A$114&gt;35,BY7+BX8-CG7,IF(A8&lt;'Données projet'!$A$114,$BV$205^A8,IF(A8='Données projet'!$A$114,'Données projet'!$B$114,BY7+BX8-CG7)))</f>
        <v>8.1853527718724486</v>
      </c>
      <c r="BZ8" s="13">
        <f>BY8*VLOOKUP('Données projet'!$B$12,Paramètres!$A$1:$I$89,3,0)*VLOOKUP('Données projet'!$B$12,Paramètres!$A$1:$I$89,5,0)</f>
        <v>7.789181697713822</v>
      </c>
      <c r="CA8" s="13">
        <f t="shared" si="39"/>
        <v>2.8266644048319418</v>
      </c>
      <c r="CB8" s="20">
        <f t="shared" si="10"/>
        <v>18.489265295267202</v>
      </c>
      <c r="CC8" s="59">
        <f t="shared" si="11"/>
        <v>281.26704307304499</v>
      </c>
      <c r="CD8" s="59">
        <f ca="1">AVERAGE(OFFSET($CC$3,0,0,'Données projet'!$E$12+1,1))-AVERAGE(OFFSET($H$3,0,0,'Données projet'!$E$12+1,1))</f>
        <v>448.94764480536713</v>
      </c>
      <c r="CE8" s="59">
        <f t="shared" si="40"/>
        <v>469.26760321719695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3.5359388230001954</v>
      </c>
      <c r="CV8" s="13">
        <f t="shared" si="41"/>
        <v>1.4067303432405609</v>
      </c>
      <c r="CW8" s="20">
        <f t="shared" si="13"/>
        <v>8.6084821312026509</v>
      </c>
      <c r="CX8" s="59">
        <f t="shared" si="14"/>
        <v>271.38625990898043</v>
      </c>
      <c r="CY8" s="59">
        <f ca="1">AVERAGE(OFFSET($CX$3,0,0,'Données projet'!$E$13+1,1))-AVERAGE(OFFSET($H$3,0,0,'Données projet'!$E$13+1,1))</f>
        <v>412.59676769258488</v>
      </c>
      <c r="CZ8" s="59">
        <f t="shared" si="42"/>
        <v>399.90063795152133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5.85</v>
      </c>
      <c r="DO8" s="12">
        <f>IF('Données projet'!$A$166&gt;35,DO7+DN8-DW7,IF(A8&lt;'Données projet'!$A$166,$DL$205^A8,IF(A8='Données projet'!$A$166,'Données projet'!$B$166,DO7+DN8-DW7)))</f>
        <v>3.2888681679860574</v>
      </c>
      <c r="DP8" s="17">
        <f>DO8*VLOOKUP('Données projet'!$B$14,Paramètres!$A$1:$I$89,3,0)*VLOOKUP('Données projet'!$B$14,Paramètres!$A$1:$I$89,5,0)</f>
        <v>2.5653171710291249</v>
      </c>
      <c r="DQ8" s="13">
        <f t="shared" si="43"/>
        <v>1.0594223058937526</v>
      </c>
      <c r="DR8" s="20">
        <f t="shared" si="16"/>
        <v>6.3130879223073455</v>
      </c>
      <c r="DS8" s="59">
        <f t="shared" si="17"/>
        <v>269.09086570008509</v>
      </c>
      <c r="DT8" s="59">
        <f ca="1">AVERAGE(OFFSET($DS$3,0,0,'Données projet'!$E$14+1,1))-AVERAGE(OFFSET($H$3,0,0,'Données projet'!$E$14+1,1))</f>
        <v>357.65167206083379</v>
      </c>
      <c r="DU8" s="59">
        <f t="shared" si="44"/>
        <v>341.23389735986342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271.99956744330279</v>
      </c>
      <c r="S9" s="59">
        <f ca="1">AVERAGE(OFFSET($R$3,0,0,'Données projet'!$E$9+1,1))-AVERAGE(OFFSET($H$3,0,0,'Données projet'!$E$9+1,1))</f>
        <v>439.19854273764042</v>
      </c>
      <c r="T9" s="59">
        <f t="shared" si="34"/>
        <v>278.21741231699929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272.93120181514973</v>
      </c>
      <c r="AN9" s="59">
        <f ca="1">AVERAGE(OFFSET($AM$3,0,0,'Données projet'!$E$10+1,1))-AVERAGE(OFFSET($H$3,0,0,'Données projet'!$E$10+1,1))</f>
        <v>487.18832528146936</v>
      </c>
      <c r="AO9" s="59">
        <f t="shared" si="36"/>
        <v>306.61893266146666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11.5</v>
      </c>
      <c r="BD9" s="12">
        <f>IF('Données projet'!$A$88&gt;35,BD8+BC9-BL8,IF(A9&lt;'Données projet'!$A$88,$BA$205^A9,IF(A9='Données projet'!$A$88,'Données projet'!$B$88,BD8+BC9-BL8)))</f>
        <v>17.235294325454703</v>
      </c>
      <c r="BE9" s="13">
        <f>BD9*VLOOKUP('Données projet'!$B$11,Paramètres!$A$1:$I$89,3,0)*VLOOKUP('Données projet'!$B$11,Paramètres!$A$1:$I$89,5,0)</f>
        <v>12.636917799423388</v>
      </c>
      <c r="BF9" s="13">
        <f t="shared" si="37"/>
        <v>4.3347314253281013</v>
      </c>
      <c r="BG9" s="20">
        <f t="shared" si="7"/>
        <v>29.558955733108835</v>
      </c>
      <c r="BH9" s="59">
        <f t="shared" si="8"/>
        <v>293.55895573310886</v>
      </c>
      <c r="BI9" s="59">
        <f ca="1">AVERAGE(OFFSET($BH$3,0,0,'Données projet'!$E$11+1,1))-AVERAGE(OFFSET($H$3,0,0,'Données projet'!$E$11+1,1))</f>
        <v>239.25212250019609</v>
      </c>
      <c r="BJ9" s="59">
        <f t="shared" si="38"/>
        <v>213.58492101729695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6.7</v>
      </c>
      <c r="BY9" s="12">
        <f>IF('Données projet'!$A$114&gt;35,BY8+BX9-CG8,IF(A9&lt;'Données projet'!$A$114,$BV$205^A9,IF(A9='Données projet'!$A$114,'Données projet'!$B$114,BY8+BX9-CG8)))</f>
        <v>12.463639577568397</v>
      </c>
      <c r="BZ9" s="13">
        <f>BY9*VLOOKUP('Données projet'!$B$12,Paramètres!$A$1:$I$89,3,0)*VLOOKUP('Données projet'!$B$12,Paramètres!$A$1:$I$89,5,0)</f>
        <v>11.860399422014087</v>
      </c>
      <c r="CA9" s="13">
        <f t="shared" si="39"/>
        <v>4.0985120811516644</v>
      </c>
      <c r="CB9" s="20">
        <f t="shared" si="10"/>
        <v>27.795104201347016</v>
      </c>
      <c r="CC9" s="59">
        <f t="shared" si="11"/>
        <v>291.79510420134704</v>
      </c>
      <c r="CD9" s="59">
        <f ca="1">AVERAGE(OFFSET($CC$3,0,0,'Données projet'!$E$12+1,1))-AVERAGE(OFFSET($H$3,0,0,'Données projet'!$E$12+1,1))</f>
        <v>448.94764480536713</v>
      </c>
      <c r="CE9" s="59">
        <f t="shared" si="40"/>
        <v>469.26760321719695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4.7465723230423587</v>
      </c>
      <c r="CV9" s="13">
        <f t="shared" si="41"/>
        <v>1.8247422318940409</v>
      </c>
      <c r="CW9" s="20">
        <f t="shared" si="13"/>
        <v>11.445039516514228</v>
      </c>
      <c r="CX9" s="59">
        <f t="shared" si="14"/>
        <v>275.44503951651421</v>
      </c>
      <c r="CY9" s="59">
        <f ca="1">AVERAGE(OFFSET($CX$3,0,0,'Données projet'!$E$13+1,1))-AVERAGE(OFFSET($H$3,0,0,'Données projet'!$E$13+1,1))</f>
        <v>412.59676769258488</v>
      </c>
      <c r="CZ9" s="59">
        <f t="shared" si="42"/>
        <v>399.90063795152133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5.85</v>
      </c>
      <c r="DO9" s="12">
        <f>IF('Données projet'!$A$166&gt;35,DO8+DN9-DW8,IF(A9&lt;'Données projet'!$A$166,$DL$205^A9,IF(A9='Données projet'!$A$166,'Données projet'!$B$166,DO8+DN9-DW8)))</f>
        <v>4.1730708532587206</v>
      </c>
      <c r="DP9" s="17">
        <f>DO9*VLOOKUP('Données projet'!$B$14,Paramètres!$A$1:$I$89,3,0)*VLOOKUP('Données projet'!$B$14,Paramètres!$A$1:$I$89,5,0)</f>
        <v>3.2549952655418024</v>
      </c>
      <c r="DQ9" s="13">
        <f t="shared" si="43"/>
        <v>1.3074995980786071</v>
      </c>
      <c r="DR9" s="20">
        <f t="shared" si="16"/>
        <v>7.9463452208055463</v>
      </c>
      <c r="DS9" s="59">
        <f t="shared" si="17"/>
        <v>271.94634522080554</v>
      </c>
      <c r="DT9" s="59">
        <f ca="1">AVERAGE(OFFSET($DS$3,0,0,'Données projet'!$E$14+1,1))-AVERAGE(OFFSET($H$3,0,0,'Données projet'!$E$14+1,1))</f>
        <v>357.65167206083379</v>
      </c>
      <c r="DU9" s="59">
        <f t="shared" si="44"/>
        <v>341.23389735986342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275.06582823164507</v>
      </c>
      <c r="S10" s="59">
        <f ca="1">AVERAGE(OFFSET($R$3,0,0,'Données projet'!$E$9+1,1))-AVERAGE(OFFSET($H$3,0,0,'Données projet'!$E$9+1,1))</f>
        <v>439.19854273764042</v>
      </c>
      <c r="T10" s="59">
        <f t="shared" si="34"/>
        <v>278.21741231699929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276.21295823232487</v>
      </c>
      <c r="AN10" s="59">
        <f ca="1">AVERAGE(OFFSET($AM$3,0,0,'Données projet'!$E$10+1,1))-AVERAGE(OFFSET($H$3,0,0,'Données projet'!$E$10+1,1))</f>
        <v>487.18832528146936</v>
      </c>
      <c r="AO10" s="59">
        <f t="shared" si="36"/>
        <v>306.61893266146666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11.5</v>
      </c>
      <c r="BD10" s="12">
        <f>IF('Données projet'!$A$88&gt;35,BD9+BC10-BL9,IF(A10&lt;'Données projet'!$A$88,$BA$205^A10,IF(A10='Données projet'!$A$88,'Données projet'!$B$88,BD9+BC10-BL9)))</f>
        <v>27.700556129091794</v>
      </c>
      <c r="BE10" s="13">
        <f>BD10*VLOOKUP('Données projet'!$B$11,Paramètres!$A$1:$I$89,3,0)*VLOOKUP('Données projet'!$B$11,Paramètres!$A$1:$I$89,5,0)</f>
        <v>20.310047753850103</v>
      </c>
      <c r="BF10" s="13">
        <f t="shared" si="37"/>
        <v>6.5924289133797958</v>
      </c>
      <c r="BG10" s="20">
        <f t="shared" si="7"/>
        <v>46.855146862092077</v>
      </c>
      <c r="BH10" s="59">
        <f t="shared" si="8"/>
        <v>312.07736908431428</v>
      </c>
      <c r="BI10" s="59">
        <f ca="1">AVERAGE(OFFSET($BH$3,0,0,'Données projet'!$E$11+1,1))-AVERAGE(OFFSET($H$3,0,0,'Données projet'!$E$11+1,1))</f>
        <v>239.25212250019609</v>
      </c>
      <c r="BJ10" s="59">
        <f t="shared" si="38"/>
        <v>213.58492101729695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6.7</v>
      </c>
      <c r="BY10" s="12">
        <f>IF('Données projet'!$A$114&gt;35,BY9+BX10-CG9,IF(A10&lt;'Données projet'!$A$114,$BV$205^A10,IF(A10='Données projet'!$A$114,'Données projet'!$B$114,BY9+BX10-CG9)))</f>
        <v>18.978083883364974</v>
      </c>
      <c r="BZ10" s="13">
        <f>BY10*VLOOKUP('Données projet'!$B$12,Paramètres!$A$1:$I$89,3,0)*VLOOKUP('Données projet'!$B$12,Paramètres!$A$1:$I$89,5,0)</f>
        <v>18.059544623410108</v>
      </c>
      <c r="CA10" s="13">
        <f t="shared" si="39"/>
        <v>5.942623132279782</v>
      </c>
      <c r="CB10" s="20">
        <f t="shared" si="10"/>
        <v>41.80377550782655</v>
      </c>
      <c r="CC10" s="59">
        <f t="shared" si="11"/>
        <v>307.0259977300488</v>
      </c>
      <c r="CD10" s="59">
        <f ca="1">AVERAGE(OFFSET($CC$3,0,0,'Données projet'!$E$12+1,1))-AVERAGE(OFFSET($H$3,0,0,'Données projet'!$E$12+1,1))</f>
        <v>448.94764480536713</v>
      </c>
      <c r="CE10" s="59">
        <f t="shared" si="40"/>
        <v>469.26760321719695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6.3717020982719887</v>
      </c>
      <c r="CV10" s="13">
        <f t="shared" si="41"/>
        <v>2.3669669378051128</v>
      </c>
      <c r="CW10" s="20">
        <f t="shared" si="13"/>
        <v>15.219848571167617</v>
      </c>
      <c r="CX10" s="59">
        <f t="shared" si="14"/>
        <v>280.44207079338986</v>
      </c>
      <c r="CY10" s="59">
        <f ca="1">AVERAGE(OFFSET($CX$3,0,0,'Données projet'!$E$13+1,1))-AVERAGE(OFFSET($H$3,0,0,'Données projet'!$E$13+1,1))</f>
        <v>412.59676769258488</v>
      </c>
      <c r="CZ10" s="59">
        <f t="shared" si="42"/>
        <v>399.90063795152133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5.85</v>
      </c>
      <c r="DO10" s="12">
        <f>IF('Données projet'!$A$166&gt;35,DO9+DN10-DW9,IF(A10&lt;'Données projet'!$A$166,$DL$205^A10,IF(A10='Données projet'!$A$166,'Données projet'!$B$166,DO9+DN10-DW9)))</f>
        <v>5.2949888705880443</v>
      </c>
      <c r="DP10" s="17">
        <f>DO10*VLOOKUP('Données projet'!$B$14,Paramètres!$A$1:$I$89,3,0)*VLOOKUP('Données projet'!$B$14,Paramètres!$A$1:$I$89,5,0)</f>
        <v>4.1300913190586748</v>
      </c>
      <c r="DQ10" s="13">
        <f t="shared" si="43"/>
        <v>1.6136673633027767</v>
      </c>
      <c r="DR10" s="20">
        <f t="shared" si="16"/>
        <v>10.003713038446195</v>
      </c>
      <c r="DS10" s="59">
        <f t="shared" si="17"/>
        <v>275.22593526066845</v>
      </c>
      <c r="DT10" s="59">
        <f ca="1">AVERAGE(OFFSET($DS$3,0,0,'Données projet'!$E$14+1,1))-AVERAGE(OFFSET($H$3,0,0,'Données projet'!$E$14+1,1))</f>
        <v>357.65167206083379</v>
      </c>
      <c r="DU10" s="59">
        <f t="shared" si="44"/>
        <v>341.23389735986342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278.55869888669031</v>
      </c>
      <c r="S11" s="59">
        <f ca="1">AVERAGE(OFFSET($R$3,0,0,'Données projet'!$E$9+1,1))-AVERAGE(OFFSET($H$3,0,0,'Données projet'!$E$9+1,1))</f>
        <v>439.19854273764042</v>
      </c>
      <c r="T11" s="59">
        <f t="shared" si="34"/>
        <v>278.21741231699929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279.97133827485578</v>
      </c>
      <c r="AN11" s="59">
        <f ca="1">AVERAGE(OFFSET($AM$3,0,0,'Données projet'!$E$10+1,1))-AVERAGE(OFFSET($H$3,0,0,'Données projet'!$E$10+1,1))</f>
        <v>487.18832528146936</v>
      </c>
      <c r="AO11" s="59">
        <f t="shared" si="36"/>
        <v>306.61893266146666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11.5</v>
      </c>
      <c r="BD11" s="12">
        <f>IF('Données projet'!$A$88&gt;35,BD10+BC11-BL10,IF(A11&lt;'Données projet'!$A$88,$BA$205^A11,IF(A11='Données projet'!$A$88,'Données projet'!$B$88,BD10+BC11-BL10)))</f>
        <v>44.520319489276915</v>
      </c>
      <c r="BE11" s="13">
        <f>BD11*VLOOKUP('Données projet'!$B$11,Paramètres!$A$1:$I$89,3,0)*VLOOKUP('Données projet'!$B$11,Paramètres!$A$1:$I$89,5,0)</f>
        <v>32.642298249537831</v>
      </c>
      <c r="BF11" s="13">
        <f t="shared" si="37"/>
        <v>10.026023463420534</v>
      </c>
      <c r="BG11" s="20">
        <f t="shared" si="7"/>
        <v>74.31399365006915</v>
      </c>
      <c r="BH11" s="59">
        <f t="shared" si="8"/>
        <v>340.75843809451362</v>
      </c>
      <c r="BI11" s="59">
        <f ca="1">AVERAGE(OFFSET($BH$3,0,0,'Données projet'!$E$11+1,1))-AVERAGE(OFFSET($H$3,0,0,'Données projet'!$E$11+1,1))</f>
        <v>239.25212250019609</v>
      </c>
      <c r="BJ11" s="59">
        <f t="shared" si="38"/>
        <v>213.58492101729695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6.7</v>
      </c>
      <c r="BY11" s="12">
        <f>IF('Données projet'!$A$114&gt;35,BY10+BX11-CG10,IF(A11&lt;'Données projet'!$A$114,$BV$205^A11,IF(A11='Données projet'!$A$114,'Données projet'!$B$114,BY10+BX11-CG10)))</f>
        <v>28.897471372026349</v>
      </c>
      <c r="BZ11" s="13">
        <f>BY11*VLOOKUP('Données projet'!$B$12,Paramètres!$A$1:$I$89,3,0)*VLOOKUP('Données projet'!$B$12,Paramètres!$A$1:$I$89,5,0)</f>
        <v>27.498833757620275</v>
      </c>
      <c r="CA11" s="13">
        <f t="shared" si="39"/>
        <v>8.6164854447332626</v>
      </c>
      <c r="CB11" s="20">
        <f t="shared" si="10"/>
        <v>62.900847610765744</v>
      </c>
      <c r="CC11" s="59">
        <f t="shared" si="11"/>
        <v>329.34529205521022</v>
      </c>
      <c r="CD11" s="59">
        <f ca="1">AVERAGE(OFFSET($CC$3,0,0,'Données projet'!$E$12+1,1))-AVERAGE(OFFSET($H$3,0,0,'Données projet'!$E$12+1,1))</f>
        <v>448.94764480536713</v>
      </c>
      <c r="CE11" s="59">
        <f t="shared" si="40"/>
        <v>469.26760321719695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8.553243238712863</v>
      </c>
      <c r="CV11" s="13">
        <f t="shared" si="41"/>
        <v>3.0703144733199998</v>
      </c>
      <c r="CW11" s="20">
        <f t="shared" si="13"/>
        <v>20.244363015123902</v>
      </c>
      <c r="CX11" s="59">
        <f t="shared" si="14"/>
        <v>286.68880745956835</v>
      </c>
      <c r="CY11" s="59">
        <f ca="1">AVERAGE(OFFSET($CX$3,0,0,'Données projet'!$E$13+1,1))-AVERAGE(OFFSET($H$3,0,0,'Données projet'!$E$13+1,1))</f>
        <v>412.59676769258488</v>
      </c>
      <c r="CZ11" s="59">
        <f t="shared" si="42"/>
        <v>399.90063795152133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5.85</v>
      </c>
      <c r="DO11" s="12">
        <f>IF('Données projet'!$A$166&gt;35,DO10+DN11-DW10,IF(A11&lt;'Données projet'!$A$166,$DL$205^A11,IF(A11='Données projet'!$A$166,'Données projet'!$B$166,DO10+DN11-DW10)))</f>
        <v>6.718531298781433</v>
      </c>
      <c r="DP11" s="17">
        <f>DO11*VLOOKUP('Données projet'!$B$14,Paramètres!$A$1:$I$89,3,0)*VLOOKUP('Données projet'!$B$14,Paramètres!$A$1:$I$89,5,0)</f>
        <v>5.2404544130495179</v>
      </c>
      <c r="DQ11" s="13">
        <f t="shared" si="43"/>
        <v>1.9915282293126844</v>
      </c>
      <c r="DR11" s="20">
        <f t="shared" si="16"/>
        <v>12.59570310211417</v>
      </c>
      <c r="DS11" s="59">
        <f t="shared" si="17"/>
        <v>279.04014754655861</v>
      </c>
      <c r="DT11" s="59">
        <f ca="1">AVERAGE(OFFSET($DS$3,0,0,'Données projet'!$E$14+1,1))-AVERAGE(OFFSET($H$3,0,0,'Données projet'!$E$14+1,1))</f>
        <v>357.65167206083379</v>
      </c>
      <c r="DU11" s="59">
        <f t="shared" si="44"/>
        <v>341.23389735986342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282.5772044671009</v>
      </c>
      <c r="S12" s="59">
        <f ca="1">AVERAGE(OFFSET($R$3,0,0,'Données projet'!$E$9+1,1))-AVERAGE(OFFSET($H$3,0,0,'Données projet'!$E$9+1,1))</f>
        <v>439.19854273764042</v>
      </c>
      <c r="T12" s="59">
        <f t="shared" si="34"/>
        <v>278.21741231699929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284.31701074047817</v>
      </c>
      <c r="AN12" s="59">
        <f ca="1">AVERAGE(OFFSET($AM$3,0,0,'Données projet'!$E$10+1,1))-AVERAGE(OFFSET($H$3,0,0,'Données projet'!$E$10+1,1))</f>
        <v>487.18832528146936</v>
      </c>
      <c r="AO12" s="59">
        <f t="shared" si="36"/>
        <v>306.61893266146666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11.5</v>
      </c>
      <c r="BD12" s="12">
        <f>IF('Données projet'!$A$88&gt;35,BD11+BC12-BL11,IF(A12&lt;'Données projet'!$A$88,$BA$205^A12,IF(A12='Données projet'!$A$88,'Données projet'!$B$88,BD11+BC12-BL11)))</f>
        <v>71.553034465820133</v>
      </c>
      <c r="BE12" s="13">
        <f>BD12*VLOOKUP('Données projet'!$B$11,Paramètres!$A$1:$I$89,3,0)*VLOOKUP('Données projet'!$B$11,Paramètres!$A$1:$I$89,5,0)</f>
        <v>52.462684870339316</v>
      </c>
      <c r="BF12" s="13">
        <f t="shared" si="37"/>
        <v>15.247968208658939</v>
      </c>
      <c r="BG12" s="20">
        <f t="shared" si="7"/>
        <v>117.92938744592196</v>
      </c>
      <c r="BH12" s="59">
        <f t="shared" si="8"/>
        <v>385.59605411258866</v>
      </c>
      <c r="BI12" s="59">
        <f ca="1">AVERAGE(OFFSET($BH$3,0,0,'Données projet'!$E$11+1,1))-AVERAGE(OFFSET($H$3,0,0,'Données projet'!$E$11+1,1))</f>
        <v>239.25212250019609</v>
      </c>
      <c r="BJ12" s="59">
        <f t="shared" si="38"/>
        <v>213.58492101729695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6.7</v>
      </c>
      <c r="BY12" s="12">
        <f>IF('Données projet'!$A$114&gt;35,BY11+BX12-CG11,IF(A12&lt;'Données projet'!$A$114,$BV$205^A12,IF(A12='Données projet'!$A$114,'Données projet'!$B$114,BY11+BX12-CG11)))</f>
        <v>44.001483860499121</v>
      </c>
      <c r="BZ12" s="13">
        <f>BY12*VLOOKUP('Données projet'!$B$12,Paramètres!$A$1:$I$89,3,0)*VLOOKUP('Données projet'!$B$12,Paramètres!$A$1:$I$89,5,0)</f>
        <v>41.871812041650962</v>
      </c>
      <c r="CA12" s="13">
        <f t="shared" si="39"/>
        <v>12.493442671135341</v>
      </c>
      <c r="CB12" s="20">
        <f t="shared" si="10"/>
        <v>94.686151958102812</v>
      </c>
      <c r="CC12" s="59">
        <f t="shared" si="11"/>
        <v>362.3528186247695</v>
      </c>
      <c r="CD12" s="59">
        <f ca="1">AVERAGE(OFFSET($CC$3,0,0,'Données projet'!$E$12+1,1))-AVERAGE(OFFSET($H$3,0,0,'Données projet'!$E$12+1,1))</f>
        <v>448.94764480536713</v>
      </c>
      <c r="CE12" s="59">
        <f t="shared" si="40"/>
        <v>469.26760321719695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11.481699673377356</v>
      </c>
      <c r="CV12" s="13">
        <f t="shared" si="41"/>
        <v>3.9826627125682457</v>
      </c>
      <c r="CW12" s="20">
        <f t="shared" si="13"/>
        <v>26.933764488855257</v>
      </c>
      <c r="CX12" s="59">
        <f t="shared" si="14"/>
        <v>294.60043115552196</v>
      </c>
      <c r="CY12" s="59">
        <f ca="1">AVERAGE(OFFSET($CX$3,0,0,'Données projet'!$E$13+1,1))-AVERAGE(OFFSET($H$3,0,0,'Données projet'!$E$13+1,1))</f>
        <v>412.59676769258488</v>
      </c>
      <c r="CZ12" s="59">
        <f t="shared" si="42"/>
        <v>399.90063795152133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5.85</v>
      </c>
      <c r="DO12" s="12">
        <f>IF('Données projet'!$A$166&gt;35,DO11+DN12-DW11,IF(A12&lt;'Données projet'!$A$166,$DL$205^A12,IF(A12='Données projet'!$A$166,'Données projet'!$B$166,DO11+DN12-DW11)))</f>
        <v>8.5247889874587734</v>
      </c>
      <c r="DP12" s="17">
        <f>DO12*VLOOKUP('Données projet'!$B$14,Paramètres!$A$1:$I$89,3,0)*VLOOKUP('Données projet'!$B$14,Paramètres!$A$1:$I$89,5,0)</f>
        <v>6.6493354102178435</v>
      </c>
      <c r="DQ12" s="13">
        <f t="shared" si="43"/>
        <v>2.4578700532379361</v>
      </c>
      <c r="DR12" s="20">
        <f t="shared" si="16"/>
        <v>15.86171618218548</v>
      </c>
      <c r="DS12" s="59">
        <f t="shared" si="17"/>
        <v>283.52838284885217</v>
      </c>
      <c r="DT12" s="59">
        <f ca="1">AVERAGE(OFFSET($DS$3,0,0,'Données projet'!$E$14+1,1))-AVERAGE(OFFSET($H$3,0,0,'Données projet'!$E$14+1,1))</f>
        <v>357.65167206083379</v>
      </c>
      <c r="DU12" s="59">
        <f t="shared" si="44"/>
        <v>341.23389735986342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287.2434272262301</v>
      </c>
      <c r="S13" s="59">
        <f ca="1">AVERAGE(OFFSET($R$3,0,0,'Données projet'!$E$9+1,1))-AVERAGE(OFFSET($H$3,0,0,'Données projet'!$E$9+1,1))</f>
        <v>439.19854273764042</v>
      </c>
      <c r="T13" s="59">
        <f t="shared" si="34"/>
        <v>278.21741231699929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289.38642019585347</v>
      </c>
      <c r="AN13" s="59">
        <f ca="1">AVERAGE(OFFSET($AM$3,0,0,'Données projet'!$E$10+1,1))-AVERAGE(OFFSET($H$3,0,0,'Données projet'!$E$10+1,1))</f>
        <v>487.18832528146936</v>
      </c>
      <c r="AO13" s="59">
        <f t="shared" si="36"/>
        <v>306.61893266146666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115</v>
      </c>
      <c r="BB13" s="12">
        <f>VLOOKUP(A13,'Données projet'!$A$87:$I$107,9,0)</f>
        <v>11.5</v>
      </c>
      <c r="BC13" s="12">
        <f t="array" ref="BC13">INDEX(BB:BB,MIN(IF(ISNUMBER(BB13:BB209),ROW(BB13:BB209),"")))</f>
        <v>11.5</v>
      </c>
      <c r="BD13" s="12">
        <f>IF('Données projet'!$A$88&gt;35,BD12+BC13-BL12,IF(A13&lt;'Données projet'!$A$88,$BA$205^A13,IF(A13='Données projet'!$A$88,'Données projet'!$B$88,BD12+BC13-BL12)))</f>
        <v>115</v>
      </c>
      <c r="BE13" s="13">
        <f>BD13*VLOOKUP('Données projet'!$B$11,Paramètres!$A$1:$I$89,3,0)*VLOOKUP('Données projet'!$B$11,Paramètres!$A$1:$I$89,5,0)</f>
        <v>84.317999999999998</v>
      </c>
      <c r="BF13" s="13">
        <f t="shared" si="37"/>
        <v>23.189705803157239</v>
      </c>
      <c r="BG13" s="20">
        <f t="shared" si="7"/>
        <v>187.24258760716552</v>
      </c>
      <c r="BH13" s="59">
        <f t="shared" si="8"/>
        <v>456.13147649605435</v>
      </c>
      <c r="BI13" s="59">
        <f ca="1">AVERAGE(OFFSET($BH$3,0,0,'Données projet'!$E$11+1,1))-AVERAGE(OFFSET($H$3,0,0,'Données projet'!$E$11+1,1))</f>
        <v>239.25212250019609</v>
      </c>
      <c r="BJ13" s="59">
        <f t="shared" si="38"/>
        <v>213.58492101729695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67</v>
      </c>
      <c r="BW13" s="12">
        <f>VLOOKUP(A13,'Données projet'!$A$113:$I$133,9,0)</f>
        <v>6.7</v>
      </c>
      <c r="BX13" s="12">
        <f t="array" ref="BX13">INDEX(BW:BW,MIN(IF(ISNUMBER(BW13:BW209),ROW(BW13:BW209),"")))</f>
        <v>6.7</v>
      </c>
      <c r="BY13" s="12">
        <f>IF('Données projet'!$A$114&gt;35,BY12+BX13-CG12,IF(A13&lt;'Données projet'!$A$114,$BV$205^A13,IF(A13='Données projet'!$A$114,'Données projet'!$B$114,BY12+BX13-CG12)))</f>
        <v>67</v>
      </c>
      <c r="BZ13" s="13">
        <f>BY13*VLOOKUP('Données projet'!$B$12,Paramètres!$A$1:$I$89,3,0)*VLOOKUP('Données projet'!$B$12,Paramètres!$A$1:$I$89,5,0)</f>
        <v>63.757199999999997</v>
      </c>
      <c r="CA13" s="13">
        <f t="shared" si="39"/>
        <v>18.114823123429215</v>
      </c>
      <c r="CB13" s="20">
        <f t="shared" si="10"/>
        <v>142.59377360663922</v>
      </c>
      <c r="CC13" s="59">
        <f t="shared" si="11"/>
        <v>411.48266249552807</v>
      </c>
      <c r="CD13" s="59">
        <f ca="1">AVERAGE(OFFSET($CC$3,0,0,'Données projet'!$E$12+1,1))-AVERAGE(OFFSET($H$3,0,0,'Données projet'!$E$12+1,1))</f>
        <v>448.94764480536713</v>
      </c>
      <c r="CE13" s="59">
        <f t="shared" si="40"/>
        <v>469.26760321719695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10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15.412800000000002</v>
      </c>
      <c r="CV13" s="13">
        <f t="shared" si="41"/>
        <v>5.1661165069289936</v>
      </c>
      <c r="CW13" s="20">
        <f t="shared" si="13"/>
        <v>35.841612916234673</v>
      </c>
      <c r="CX13" s="59">
        <f t="shared" si="14"/>
        <v>304.73050180512354</v>
      </c>
      <c r="CY13" s="59">
        <f ca="1">AVERAGE(OFFSET($CX$3,0,0,'Données projet'!$E$13+1,1))-AVERAGE(OFFSET($H$3,0,0,'Données projet'!$E$13+1,1))</f>
        <v>412.59676769258488</v>
      </c>
      <c r="CZ13" s="59">
        <f t="shared" si="42"/>
        <v>399.90063795152133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5.85</v>
      </c>
      <c r="DO13" s="12">
        <f>IF('Données projet'!$A$166&gt;35,DO12+DN13-DW12,IF(A13&lt;'Données projet'!$A$166,$DL$205^A13,IF(A13='Données projet'!$A$166,'Données projet'!$B$166,DO12+DN13-DW12)))</f>
        <v>10.816653826391967</v>
      </c>
      <c r="DP13" s="17">
        <f>DO13*VLOOKUP('Données projet'!$B$14,Paramètres!$A$1:$I$89,3,0)*VLOOKUP('Données projet'!$B$14,Paramètres!$A$1:$I$89,5,0)</f>
        <v>8.4369899845857343</v>
      </c>
      <c r="DQ13" s="13">
        <f t="shared" si="43"/>
        <v>3.0334117838182832</v>
      </c>
      <c r="DR13" s="20">
        <f t="shared" si="16"/>
        <v>19.977616413303661</v>
      </c>
      <c r="DS13" s="59">
        <f t="shared" si="17"/>
        <v>288.86650530219254</v>
      </c>
      <c r="DT13" s="59">
        <f ca="1">AVERAGE(OFFSET($DS$3,0,0,'Données projet'!$E$14+1,1))-AVERAGE(OFFSET($H$3,0,0,'Données projet'!$E$14+1,1))</f>
        <v>357.65167206083379</v>
      </c>
      <c r="DU13" s="59">
        <f t="shared" si="44"/>
        <v>341.23389735986342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292.70789065900522</v>
      </c>
      <c r="S14" s="59">
        <f ca="1">AVERAGE(OFFSET($R$3,0,0,'Données projet'!$E$9+1,1))-AVERAGE(OFFSET($H$3,0,0,'Données projet'!$E$9+1,1))</f>
        <v>439.19854273764042</v>
      </c>
      <c r="T14" s="59">
        <f t="shared" si="34"/>
        <v>278.21741231699929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295.34780742507621</v>
      </c>
      <c r="AN14" s="59">
        <f ca="1">AVERAGE(OFFSET($AM$3,0,0,'Données projet'!$E$10+1,1))-AVERAGE(OFFSET($H$3,0,0,'Données projet'!$E$10+1,1))</f>
        <v>487.18832528146936</v>
      </c>
      <c r="AO14" s="59">
        <f t="shared" si="36"/>
        <v>306.61893266146666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13.8</v>
      </c>
      <c r="BD14" s="12">
        <f>IF('Données projet'!$A$88&gt;35,BD13+BC14-BL13,IF(A14&lt;'Données projet'!$A$88,$BA$205^A14,IF(A14='Données projet'!$A$88,'Données projet'!$B$88,BD13+BC14-BL13)))</f>
        <v>128.80000000000001</v>
      </c>
      <c r="BE14" s="13">
        <f>BD14*VLOOKUP('Données projet'!$B$11,Paramètres!$A$1:$I$89,3,0)*VLOOKUP('Données projet'!$B$11,Paramètres!$A$1:$I$89,5,0)</f>
        <v>94.436160000000001</v>
      </c>
      <c r="BF14" s="13">
        <f t="shared" si="37"/>
        <v>25.632105611020013</v>
      </c>
      <c r="BG14" s="20">
        <f t="shared" si="7"/>
        <v>209.11889593919318</v>
      </c>
      <c r="BH14" s="59">
        <f t="shared" si="8"/>
        <v>479.23000705030432</v>
      </c>
      <c r="BI14" s="59">
        <f ca="1">AVERAGE(OFFSET($BH$3,0,0,'Données projet'!$E$11+1,1))-AVERAGE(OFFSET($H$3,0,0,'Données projet'!$E$11+1,1))</f>
        <v>239.25212250019609</v>
      </c>
      <c r="BJ14" s="59">
        <f t="shared" si="38"/>
        <v>213.58492101729695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12.2</v>
      </c>
      <c r="BY14" s="12">
        <f>IF('Données projet'!$A$114&gt;35,BY13+BX14-CG13,IF(A14&lt;'Données projet'!$A$114,$BV$205^A14,IF(A14='Données projet'!$A$114,'Données projet'!$B$114,BY13+BX14-CG13)))</f>
        <v>69.2</v>
      </c>
      <c r="BZ14" s="13">
        <f>BY14*VLOOKUP('Données projet'!$B$12,Paramètres!$A$1:$I$89,3,0)*VLOOKUP('Données projet'!$B$12,Paramètres!$A$1:$I$89,5,0)</f>
        <v>65.85072000000001</v>
      </c>
      <c r="CA14" s="13">
        <f t="shared" si="39"/>
        <v>18.639409394765782</v>
      </c>
      <c r="CB14" s="20">
        <f t="shared" si="10"/>
        <v>147.15364202921708</v>
      </c>
      <c r="CC14" s="59">
        <f t="shared" si="11"/>
        <v>417.26475314032825</v>
      </c>
      <c r="CD14" s="59">
        <f ca="1">AVERAGE(OFFSET($CC$3,0,0,'Données projet'!$E$12+1,1))-AVERAGE(OFFSET($H$3,0,0,'Données projet'!$E$12+1,1))</f>
        <v>448.94764480536713</v>
      </c>
      <c r="CE14" s="59">
        <f t="shared" si="40"/>
        <v>469.26760321719695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14.6</v>
      </c>
      <c r="CT14" s="12">
        <f>IF('Données projet'!$A$140&gt;35,CT13+CS14-DB13,IF(A14&lt;'Données projet'!$A$140,$CQ$205^A14,IF(A14='Données projet'!$A$140,'Données projet'!$B$140,CT13+CS14-DB13)))</f>
        <v>26.6</v>
      </c>
      <c r="CU14" s="17">
        <f>CT14*VLOOKUP('Données projet'!$B$13,Paramètres!$A$1:$I$89,3,0)*VLOOKUP('Données projet'!$B$13,Paramètres!$A$1:$I$89,5,0)</f>
        <v>21.577920000000002</v>
      </c>
      <c r="CV14" s="13">
        <f t="shared" si="41"/>
        <v>6.9547725053970177</v>
      </c>
      <c r="CW14" s="20">
        <f t="shared" si="13"/>
        <v>49.6944394468998</v>
      </c>
      <c r="CX14" s="59">
        <f t="shared" si="14"/>
        <v>319.80555055801096</v>
      </c>
      <c r="CY14" s="59">
        <f ca="1">AVERAGE(OFFSET($CX$3,0,0,'Données projet'!$E$13+1,1))-AVERAGE(OFFSET($H$3,0,0,'Données projet'!$E$13+1,1))</f>
        <v>412.59676769258488</v>
      </c>
      <c r="CZ14" s="59">
        <f t="shared" si="42"/>
        <v>399.90063795152133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5.85</v>
      </c>
      <c r="DO14" s="12">
        <f>IF('Données projet'!$A$166&gt;35,DO13+DN14-DW13,IF(A14&lt;'Données projet'!$A$166,$DL$205^A14,IF(A14='Données projet'!$A$166,'Données projet'!$B$166,DO13+DN14-DW13)))</f>
        <v>13.724679892033022</v>
      </c>
      <c r="DP14" s="17">
        <f>DO14*VLOOKUP('Données projet'!$B$14,Paramètres!$A$1:$I$89,3,0)*VLOOKUP('Données projet'!$B$14,Paramètres!$A$1:$I$89,5,0)</f>
        <v>10.705250315785758</v>
      </c>
      <c r="DQ14" s="13">
        <f t="shared" si="43"/>
        <v>3.7437239768171127</v>
      </c>
      <c r="DR14" s="20">
        <f t="shared" si="16"/>
        <v>25.165296892949996</v>
      </c>
      <c r="DS14" s="59">
        <f t="shared" si="17"/>
        <v>295.27640800406112</v>
      </c>
      <c r="DT14" s="59">
        <f ca="1">AVERAGE(OFFSET($DS$3,0,0,'Données projet'!$E$14+1,1))-AVERAGE(OFFSET($H$3,0,0,'Données projet'!$E$14+1,1))</f>
        <v>357.65167206083379</v>
      </c>
      <c r="DU14" s="59">
        <f t="shared" si="44"/>
        <v>341.23389735986342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299.15620406350808</v>
      </c>
      <c r="S15" s="59">
        <f ca="1">AVERAGE(OFFSET($R$3,0,0,'Données projet'!$E$9+1,1))-AVERAGE(OFFSET($H$3,0,0,'Données projet'!$E$9+1,1))</f>
        <v>439.19854273764042</v>
      </c>
      <c r="T15" s="59">
        <f t="shared" si="34"/>
        <v>278.21741231699929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302.40863972786531</v>
      </c>
      <c r="AN15" s="59">
        <f ca="1">AVERAGE(OFFSET($AM$3,0,0,'Données projet'!$E$10+1,1))-AVERAGE(OFFSET($H$3,0,0,'Données projet'!$E$10+1,1))</f>
        <v>487.18832528146936</v>
      </c>
      <c r="AO15" s="59">
        <f t="shared" si="36"/>
        <v>306.61893266146666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13.8</v>
      </c>
      <c r="BD15" s="12">
        <f>IF('Données projet'!$A$88&gt;35,BD14+BC15-BL14,IF(A15&lt;'Données projet'!$A$88,$BA$205^A15,IF(A15='Données projet'!$A$88,'Données projet'!$B$88,BD14+BC15-BL14)))</f>
        <v>142.60000000000002</v>
      </c>
      <c r="BE15" s="13">
        <f>BD15*VLOOKUP('Données projet'!$B$11,Paramètres!$A$1:$I$89,3,0)*VLOOKUP('Données projet'!$B$11,Paramètres!$A$1:$I$89,5,0)</f>
        <v>104.55432000000002</v>
      </c>
      <c r="BF15" s="13">
        <f t="shared" si="37"/>
        <v>28.044173158356262</v>
      </c>
      <c r="BG15" s="20">
        <f t="shared" si="7"/>
        <v>230.94237558413718</v>
      </c>
      <c r="BH15" s="59">
        <f t="shared" si="8"/>
        <v>502.27570891747052</v>
      </c>
      <c r="BI15" s="59">
        <f ca="1">AVERAGE(OFFSET($BH$3,0,0,'Données projet'!$E$11+1,1))-AVERAGE(OFFSET($H$3,0,0,'Données projet'!$E$11+1,1))</f>
        <v>239.25212250019609</v>
      </c>
      <c r="BJ15" s="59">
        <f t="shared" si="38"/>
        <v>213.58492101729695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12.2</v>
      </c>
      <c r="BY15" s="12">
        <f>IF('Données projet'!$A$114&gt;35,BY14+BX15-CG14,IF(A15&lt;'Données projet'!$A$114,$BV$205^A15,IF(A15='Données projet'!$A$114,'Données projet'!$B$114,BY14+BX15-CG14)))</f>
        <v>81.400000000000006</v>
      </c>
      <c r="BZ15" s="13">
        <f>BY15*VLOOKUP('Données projet'!$B$12,Paramètres!$A$1:$I$89,3,0)*VLOOKUP('Données projet'!$B$12,Paramètres!$A$1:$I$89,5,0)</f>
        <v>77.460240000000013</v>
      </c>
      <c r="CA15" s="13">
        <f t="shared" si="39"/>
        <v>21.515038439826668</v>
      </c>
      <c r="CB15" s="20">
        <f t="shared" si="10"/>
        <v>172.3819432826981</v>
      </c>
      <c r="CC15" s="59">
        <f t="shared" si="11"/>
        <v>443.71527661603142</v>
      </c>
      <c r="CD15" s="59">
        <f ca="1">AVERAGE(OFFSET($CC$3,0,0,'Données projet'!$E$12+1,1))-AVERAGE(OFFSET($H$3,0,0,'Données projet'!$E$12+1,1))</f>
        <v>448.94764480536713</v>
      </c>
      <c r="CE15" s="59">
        <f t="shared" si="40"/>
        <v>469.26760321719695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14.6</v>
      </c>
      <c r="CT15" s="12">
        <f>IF('Données projet'!$A$140&gt;35,CT14+CS15-DB14,IF(A15&lt;'Données projet'!$A$140,$CQ$205^A15,IF(A15='Données projet'!$A$140,'Données projet'!$B$140,CT14+CS15-DB14)))</f>
        <v>41.2</v>
      </c>
      <c r="CU15" s="17">
        <f>CT15*VLOOKUP('Données projet'!$B$13,Paramètres!$A$1:$I$89,3,0)*VLOOKUP('Données projet'!$B$13,Paramètres!$A$1:$I$89,5,0)</f>
        <v>33.421440000000004</v>
      </c>
      <c r="CV15" s="13">
        <f t="shared" si="41"/>
        <v>10.23718836707982</v>
      </c>
      <c r="CW15" s="20">
        <f t="shared" si="13"/>
        <v>76.038777739330698</v>
      </c>
      <c r="CX15" s="59">
        <f t="shared" si="14"/>
        <v>347.37211107266398</v>
      </c>
      <c r="CY15" s="59">
        <f ca="1">AVERAGE(OFFSET($CX$3,0,0,'Données projet'!$E$13+1,1))-AVERAGE(OFFSET($H$3,0,0,'Données projet'!$E$13+1,1))</f>
        <v>412.59676769258488</v>
      </c>
      <c r="CZ15" s="59">
        <f t="shared" si="42"/>
        <v>399.90063795152133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5.85</v>
      </c>
      <c r="DO15" s="12">
        <f>IF('Données projet'!$A$166&gt;35,DO14+DN15-DW14,IF(A15&lt;'Données projet'!$A$166,$DL$205^A15,IF(A15='Données projet'!$A$166,'Données projet'!$B$166,DO14+DN15-DW14)))</f>
        <v>17.414520346317467</v>
      </c>
      <c r="DP15" s="17">
        <f>DO15*VLOOKUP('Données projet'!$B$14,Paramètres!$A$1:$I$89,3,0)*VLOOKUP('Données projet'!$B$14,Paramètres!$A$1:$I$89,5,0)</f>
        <v>13.583325870127625</v>
      </c>
      <c r="DQ15" s="13">
        <f t="shared" si="43"/>
        <v>4.6203648609004491</v>
      </c>
      <c r="DR15" s="20">
        <f t="shared" si="16"/>
        <v>31.704761356540562</v>
      </c>
      <c r="DS15" s="59">
        <f t="shared" si="17"/>
        <v>303.0380946898739</v>
      </c>
      <c r="DT15" s="59">
        <f ca="1">AVERAGE(OFFSET($DS$3,0,0,'Données projet'!$E$14+1,1))-AVERAGE(OFFSET($H$3,0,0,'Données projet'!$E$14+1,1))</f>
        <v>357.65167206083379</v>
      </c>
      <c r="DU15" s="59">
        <f t="shared" si="44"/>
        <v>341.23389735986342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306.81726343399242</v>
      </c>
      <c r="S16" s="59">
        <f ca="1">AVERAGE(OFFSET($R$3,0,0,'Données projet'!$E$9+1,1))-AVERAGE(OFFSET($H$3,0,0,'Données projet'!$E$9+1,1))</f>
        <v>439.19854273764042</v>
      </c>
      <c r="T16" s="59">
        <f t="shared" si="34"/>
        <v>278.21741231699929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310.82478200263</v>
      </c>
      <c r="AN16" s="59">
        <f ca="1">AVERAGE(OFFSET($AM$3,0,0,'Données projet'!$E$10+1,1))-AVERAGE(OFFSET($H$3,0,0,'Données projet'!$E$10+1,1))</f>
        <v>487.18832528146936</v>
      </c>
      <c r="AO16" s="59">
        <f t="shared" si="36"/>
        <v>306.61893266146666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13.8</v>
      </c>
      <c r="BD16" s="12">
        <f>IF('Données projet'!$A$88&gt;35,BD15+BC16-BL15,IF(A16&lt;'Données projet'!$A$88,$BA$205^A16,IF(A16='Données projet'!$A$88,'Données projet'!$B$88,BD15+BC16-BL15)))</f>
        <v>156.40000000000003</v>
      </c>
      <c r="BE16" s="13">
        <f>BD16*VLOOKUP('Données projet'!$B$11,Paramètres!$A$1:$I$89,3,0)*VLOOKUP('Données projet'!$B$11,Paramètres!$A$1:$I$89,5,0)</f>
        <v>114.67248000000002</v>
      </c>
      <c r="BF16" s="13">
        <f t="shared" si="37"/>
        <v>30.42917784146039</v>
      </c>
      <c r="BG16" s="20">
        <f t="shared" si="7"/>
        <v>252.71872074054355</v>
      </c>
      <c r="BH16" s="59">
        <f t="shared" si="8"/>
        <v>525.27427629609906</v>
      </c>
      <c r="BI16" s="59">
        <f ca="1">AVERAGE(OFFSET($BH$3,0,0,'Données projet'!$E$11+1,1))-AVERAGE(OFFSET($H$3,0,0,'Données projet'!$E$11+1,1))</f>
        <v>239.25212250019609</v>
      </c>
      <c r="BJ16" s="59">
        <f t="shared" si="38"/>
        <v>213.58492101729695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12.2</v>
      </c>
      <c r="BY16" s="12">
        <f>IF('Données projet'!$A$114&gt;35,BY15+BX16-CG15,IF(A16&lt;'Données projet'!$A$114,$BV$205^A16,IF(A16='Données projet'!$A$114,'Données projet'!$B$114,BY15+BX16-CG15)))</f>
        <v>93.600000000000009</v>
      </c>
      <c r="BZ16" s="13">
        <f>BY16*VLOOKUP('Données projet'!$B$12,Paramètres!$A$1:$I$89,3,0)*VLOOKUP('Données projet'!$B$12,Paramètres!$A$1:$I$89,5,0)</f>
        <v>89.069760000000002</v>
      </c>
      <c r="CA16" s="13">
        <f t="shared" si="39"/>
        <v>24.340738024274106</v>
      </c>
      <c r="CB16" s="20">
        <f t="shared" si="10"/>
        <v>197.52328405894409</v>
      </c>
      <c r="CC16" s="59">
        <f t="shared" si="11"/>
        <v>470.07883961449966</v>
      </c>
      <c r="CD16" s="59">
        <f ca="1">AVERAGE(OFFSET($CC$3,0,0,'Données projet'!$E$12+1,1))-AVERAGE(OFFSET($H$3,0,0,'Données projet'!$E$12+1,1))</f>
        <v>448.94764480536713</v>
      </c>
      <c r="CE16" s="59">
        <f t="shared" si="40"/>
        <v>469.26760321719695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14.6</v>
      </c>
      <c r="CT16" s="12">
        <f>IF('Données projet'!$A$140&gt;35,CT15+CS16-DB15,IF(A16&lt;'Données projet'!$A$140,$CQ$205^A16,IF(A16='Données projet'!$A$140,'Données projet'!$B$140,CT15+CS16-DB15)))</f>
        <v>55.800000000000004</v>
      </c>
      <c r="CU16" s="17">
        <f>CT16*VLOOKUP('Données projet'!$B$13,Paramètres!$A$1:$I$89,3,0)*VLOOKUP('Données projet'!$B$13,Paramètres!$A$1:$I$89,5,0)</f>
        <v>45.264960000000002</v>
      </c>
      <c r="CV16" s="13">
        <f t="shared" si="41"/>
        <v>13.383924947719283</v>
      </c>
      <c r="CW16" s="20">
        <f t="shared" si="13"/>
        <v>102.14680795061109</v>
      </c>
      <c r="CX16" s="59">
        <f t="shared" si="14"/>
        <v>374.70236350616665</v>
      </c>
      <c r="CY16" s="59">
        <f ca="1">AVERAGE(OFFSET($CX$3,0,0,'Données projet'!$E$13+1,1))-AVERAGE(OFFSET($H$3,0,0,'Données projet'!$E$13+1,1))</f>
        <v>412.59676769258488</v>
      </c>
      <c r="CZ16" s="59">
        <f t="shared" si="42"/>
        <v>399.90063795152133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5.85</v>
      </c>
      <c r="DO16" s="12">
        <f>IF('Données projet'!$A$166&gt;35,DO15+DN16-DW15,IF(A16&lt;'Données projet'!$A$166,$DL$205^A16,IF(A16='Données projet'!$A$166,'Données projet'!$B$166,DO15+DN16-DW15)))</f>
        <v>22.096363724180279</v>
      </c>
      <c r="DP16" s="17">
        <f>DO16*VLOOKUP('Données projet'!$B$14,Paramètres!$A$1:$I$89,3,0)*VLOOKUP('Données projet'!$B$14,Paramètres!$A$1:$I$89,5,0)</f>
        <v>17.235163704860618</v>
      </c>
      <c r="DQ16" s="13">
        <f t="shared" si="43"/>
        <v>5.7022824278817001</v>
      </c>
      <c r="DR16" s="20">
        <f t="shared" si="16"/>
        <v>39.949385347859533</v>
      </c>
      <c r="DS16" s="59">
        <f t="shared" si="17"/>
        <v>312.5049409034151</v>
      </c>
      <c r="DT16" s="59">
        <f ca="1">AVERAGE(OFFSET($DS$3,0,0,'Données projet'!$E$14+1,1))-AVERAGE(OFFSET($H$3,0,0,'Données projet'!$E$14+1,1))</f>
        <v>357.65167206083379</v>
      </c>
      <c r="DU16" s="59">
        <f t="shared" si="44"/>
        <v>341.23389735986342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315.9733740744461</v>
      </c>
      <c r="S17" s="59">
        <f ca="1">AVERAGE(OFFSET($R$3,0,0,'Données projet'!$E$9+1,1))-AVERAGE(OFFSET($H$3,0,0,'Données projet'!$E$9+1,1))</f>
        <v>439.19854273764042</v>
      </c>
      <c r="T17" s="59">
        <f t="shared" si="34"/>
        <v>278.21741231699929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320.91181739683748</v>
      </c>
      <c r="AN17" s="59">
        <f ca="1">AVERAGE(OFFSET($AM$3,0,0,'Données projet'!$E$10+1,1))-AVERAGE(OFFSET($H$3,0,0,'Données projet'!$E$10+1,1))</f>
        <v>487.18832528146936</v>
      </c>
      <c r="AO17" s="59">
        <f t="shared" si="36"/>
        <v>306.61893266146666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13.8</v>
      </c>
      <c r="BD17" s="12">
        <f>IF('Données projet'!$A$88&gt;35,BD16+BC17-BL16,IF(A17&lt;'Données projet'!$A$88,$BA$205^A17,IF(A17='Données projet'!$A$88,'Données projet'!$B$88,BD16+BC17-BL16)))</f>
        <v>170.20000000000005</v>
      </c>
      <c r="BE17" s="13">
        <f>BD17*VLOOKUP('Données projet'!$B$11,Paramètres!$A$1:$I$89,3,0)*VLOOKUP('Données projet'!$B$11,Paramètres!$A$1:$I$89,5,0)</f>
        <v>124.79064000000002</v>
      </c>
      <c r="BF17" s="13">
        <f t="shared" si="37"/>
        <v>32.789779085419845</v>
      </c>
      <c r="BG17" s="20">
        <f t="shared" si="7"/>
        <v>274.45256324043959</v>
      </c>
      <c r="BH17" s="59">
        <f t="shared" si="8"/>
        <v>548.23034101821736</v>
      </c>
      <c r="BI17" s="59">
        <f ca="1">AVERAGE(OFFSET($BH$3,0,0,'Données projet'!$E$11+1,1))-AVERAGE(OFFSET($H$3,0,0,'Données projet'!$E$11+1,1))</f>
        <v>239.25212250019609</v>
      </c>
      <c r="BJ17" s="59">
        <f t="shared" si="38"/>
        <v>213.58492101729695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12.2</v>
      </c>
      <c r="BY17" s="12">
        <f>IF('Données projet'!$A$114&gt;35,BY16+BX17-CG16,IF(A17&lt;'Données projet'!$A$114,$BV$205^A17,IF(A17='Données projet'!$A$114,'Données projet'!$B$114,BY16+BX17-CG16)))</f>
        <v>105.80000000000001</v>
      </c>
      <c r="BZ17" s="13">
        <f>BY17*VLOOKUP('Données projet'!$B$12,Paramètres!$A$1:$I$89,3,0)*VLOOKUP('Données projet'!$B$12,Paramètres!$A$1:$I$89,5,0)</f>
        <v>100.67928000000002</v>
      </c>
      <c r="CA17" s="13">
        <f t="shared" si="39"/>
        <v>27.123762824785597</v>
      </c>
      <c r="CB17" s="20">
        <f t="shared" si="10"/>
        <v>222.5902995865016</v>
      </c>
      <c r="CC17" s="59">
        <f t="shared" si="11"/>
        <v>496.36807736427937</v>
      </c>
      <c r="CD17" s="59">
        <f ca="1">AVERAGE(OFFSET($CC$3,0,0,'Données projet'!$E$12+1,1))-AVERAGE(OFFSET($H$3,0,0,'Données projet'!$E$12+1,1))</f>
        <v>448.94764480536713</v>
      </c>
      <c r="CE17" s="59">
        <f t="shared" si="40"/>
        <v>469.26760321719695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14.6</v>
      </c>
      <c r="CT17" s="12">
        <f>IF('Données projet'!$A$140&gt;35,CT16+CS17-DB16,IF(A17&lt;'Données projet'!$A$140,$CQ$205^A17,IF(A17='Données projet'!$A$140,'Données projet'!$B$140,CT16+CS17-DB16)))</f>
        <v>70.400000000000006</v>
      </c>
      <c r="CU17" s="17">
        <f>CT17*VLOOKUP('Données projet'!$B$13,Paramètres!$A$1:$I$89,3,0)*VLOOKUP('Données projet'!$B$13,Paramètres!$A$1:$I$89,5,0)</f>
        <v>57.108480000000007</v>
      </c>
      <c r="CV17" s="13">
        <f t="shared" si="41"/>
        <v>16.435113817397369</v>
      </c>
      <c r="CW17" s="20">
        <f t="shared" si="13"/>
        <v>128.08842589863374</v>
      </c>
      <c r="CX17" s="59">
        <f t="shared" si="14"/>
        <v>401.86620367641149</v>
      </c>
      <c r="CY17" s="59">
        <f ca="1">AVERAGE(OFFSET($CX$3,0,0,'Données projet'!$E$13+1,1))-AVERAGE(OFFSET($H$3,0,0,'Données projet'!$E$13+1,1))</f>
        <v>412.59676769258488</v>
      </c>
      <c r="CZ17" s="59">
        <f t="shared" si="42"/>
        <v>399.90063795152133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5.85</v>
      </c>
      <c r="DO17" s="12">
        <f>IF('Données projet'!$A$166&gt;35,DO16+DN17-DW16,IF(A17&lt;'Données projet'!$A$166,$DL$205^A17,IF(A17='Données projet'!$A$166,'Données projet'!$B$166,DO16+DN17-DW16)))</f>
        <v>28.036907139651255</v>
      </c>
      <c r="DP17" s="17">
        <f>DO17*VLOOKUP('Données projet'!$B$14,Paramètres!$A$1:$I$89,3,0)*VLOOKUP('Données projet'!$B$14,Paramètres!$A$1:$I$89,5,0)</f>
        <v>21.868787568927981</v>
      </c>
      <c r="DQ17" s="13">
        <f t="shared" si="43"/>
        <v>7.0375448403422114</v>
      </c>
      <c r="DR17" s="20">
        <f t="shared" si="16"/>
        <v>50.34519561281224</v>
      </c>
      <c r="DS17" s="59">
        <f t="shared" si="17"/>
        <v>324.12297339059</v>
      </c>
      <c r="DT17" s="59">
        <f ca="1">AVERAGE(OFFSET($DS$3,0,0,'Données projet'!$E$14+1,1))-AVERAGE(OFFSET($H$3,0,0,'Données projet'!$E$14+1,1))</f>
        <v>357.65167206083379</v>
      </c>
      <c r="DU17" s="59">
        <f t="shared" si="44"/>
        <v>341.23389735986342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326.97274628871452</v>
      </c>
      <c r="S18" s="59">
        <f ca="1">AVERAGE(OFFSET($R$3,0,0,'Données projet'!$E$9+1,1))-AVERAGE(OFFSET($H$3,0,0,'Données projet'!$E$9+1,1))</f>
        <v>439.19854273764042</v>
      </c>
      <c r="T18" s="59">
        <f t="shared" si="34"/>
        <v>278.21741231699929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333.0590225021204</v>
      </c>
      <c r="AN18" s="59">
        <f ca="1">AVERAGE(OFFSET($AM$3,0,0,'Données projet'!$E$10+1,1))-AVERAGE(OFFSET($H$3,0,0,'Données projet'!$E$10+1,1))</f>
        <v>487.18832528146936</v>
      </c>
      <c r="AO18" s="59">
        <f t="shared" si="36"/>
        <v>306.61893266146666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184</v>
      </c>
      <c r="BB18" s="12">
        <f>VLOOKUP(A18,'Données projet'!$A$87:$I$107,9,0)</f>
        <v>13.8</v>
      </c>
      <c r="BC18" s="12">
        <f t="array" ref="BC18">INDEX(BB:BB,MIN(IF(ISNUMBER(BB18:BB214),ROW(BB18:BB214),"")))</f>
        <v>13.8</v>
      </c>
      <c r="BD18" s="12">
        <f>IF('Données projet'!$A$88&gt;35,BD17+BC18-BL17,IF(A18&lt;'Données projet'!$A$88,$BA$205^A18,IF(A18='Données projet'!$A$88,'Données projet'!$B$88,BD17+BC18-BL17)))</f>
        <v>184.00000000000006</v>
      </c>
      <c r="BE18" s="13">
        <f>BD18*VLOOKUP('Données projet'!$B$11,Paramètres!$A$1:$I$89,3,0)*VLOOKUP('Données projet'!$B$11,Paramètres!$A$1:$I$89,5,0)</f>
        <v>134.90880000000004</v>
      </c>
      <c r="BF18" s="13">
        <f t="shared" si="37"/>
        <v>35.128180500859067</v>
      </c>
      <c r="BG18" s="20">
        <f t="shared" si="7"/>
        <v>296.14774103899623</v>
      </c>
      <c r="BH18" s="59">
        <f t="shared" si="8"/>
        <v>571.14774103899617</v>
      </c>
      <c r="BI18" s="59">
        <f ca="1">AVERAGE(OFFSET($BH$3,0,0,'Données projet'!$E$11+1,1))-AVERAGE(OFFSET($H$3,0,0,'Données projet'!$E$11+1,1))</f>
        <v>239.25212250019609</v>
      </c>
      <c r="BJ18" s="59">
        <f t="shared" si="38"/>
        <v>213.58492101729695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118</v>
      </c>
      <c r="BW18" s="12">
        <f>VLOOKUP(A18,'Données projet'!$A$113:$I$133,9,0)</f>
        <v>12.2</v>
      </c>
      <c r="BX18" s="12">
        <f t="array" ref="BX18">INDEX(BW:BW,MIN(IF(ISNUMBER(BW18:BW214),ROW(BW18:BW214),"")))</f>
        <v>12.2</v>
      </c>
      <c r="BY18" s="12">
        <f>IF('Données projet'!$A$114&gt;35,BY17+BX18-CG17,IF(A18&lt;'Données projet'!$A$114,$BV$205^A18,IF(A18='Données projet'!$A$114,'Données projet'!$B$114,BY17+BX18-CG17)))</f>
        <v>118.00000000000001</v>
      </c>
      <c r="BZ18" s="13">
        <f>BY18*VLOOKUP('Données projet'!$B$12,Paramètres!$A$1:$I$89,3,0)*VLOOKUP('Données projet'!$B$12,Paramètres!$A$1:$I$89,5,0)</f>
        <v>112.28880000000001</v>
      </c>
      <c r="CA18" s="13">
        <f t="shared" si="39"/>
        <v>29.869595672288149</v>
      </c>
      <c r="CB18" s="20">
        <f t="shared" si="10"/>
        <v>247.59253912923518</v>
      </c>
      <c r="CC18" s="59">
        <f t="shared" si="11"/>
        <v>522.59253912923521</v>
      </c>
      <c r="CD18" s="59">
        <f ca="1">AVERAGE(OFFSET($CC$3,0,0,'Données projet'!$E$12+1,1))-AVERAGE(OFFSET($H$3,0,0,'Données projet'!$E$12+1,1))</f>
        <v>448.94764480536713</v>
      </c>
      <c r="CE18" s="59">
        <f t="shared" si="40"/>
        <v>469.26760321719695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17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85</v>
      </c>
      <c r="CR18" s="12">
        <f>VLOOKUP(A18,'Données projet'!$A$139:$I$159,9,0)</f>
        <v>14.6</v>
      </c>
      <c r="CS18" s="12">
        <f t="array" ref="CS18">INDEX(CR:CR,MIN(IF(ISNUMBER(CR18:CR214),ROW(CR18:CR214),"")))</f>
        <v>14.6</v>
      </c>
      <c r="CT18" s="12">
        <f>IF('Données projet'!$A$140&gt;35,CT17+CS18-DB17,IF(A18&lt;'Données projet'!$A$140,$CQ$205^A18,IF(A18='Données projet'!$A$140,'Données projet'!$B$140,CT17+CS18-DB17)))</f>
        <v>85</v>
      </c>
      <c r="CU18" s="17">
        <f>CT18*VLOOKUP('Données projet'!$B$13,Paramètres!$A$1:$I$89,3,0)*VLOOKUP('Données projet'!$B$13,Paramètres!$A$1:$I$89,5,0)</f>
        <v>68.952000000000012</v>
      </c>
      <c r="CV18" s="13">
        <f t="shared" si="41"/>
        <v>19.412974191553594</v>
      </c>
      <c r="CW18" s="20">
        <f t="shared" si="13"/>
        <v>153.90233005028921</v>
      </c>
      <c r="CX18" s="59">
        <f t="shared" si="14"/>
        <v>428.90233005028921</v>
      </c>
      <c r="CY18" s="59">
        <f ca="1">AVERAGE(OFFSET($CX$3,0,0,'Données projet'!$E$13+1,1))-AVERAGE(OFFSET($H$3,0,0,'Données projet'!$E$13+1,1))</f>
        <v>412.59676769258488</v>
      </c>
      <c r="CZ18" s="59">
        <f t="shared" si="42"/>
        <v>399.90063795152133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5.85</v>
      </c>
      <c r="DO18" s="12">
        <f>IF('Données projet'!$A$166&gt;35,DO17+DN18-DW17,IF(A18&lt;'Données projet'!$A$166,$DL$205^A18,IF(A18='Données projet'!$A$166,'Données projet'!$B$166,DO17+DN18-DW17)))</f>
        <v>35.574548453745123</v>
      </c>
      <c r="DP18" s="17">
        <f>DO18*VLOOKUP('Données projet'!$B$14,Paramètres!$A$1:$I$89,3,0)*VLOOKUP('Données projet'!$B$14,Paramètres!$A$1:$I$89,5,0)</f>
        <v>27.748147793921198</v>
      </c>
      <c r="DQ18" s="13">
        <f t="shared" si="43"/>
        <v>8.6854760363431716</v>
      </c>
      <c r="DR18" s="20">
        <f t="shared" si="16"/>
        <v>63.455228171043764</v>
      </c>
      <c r="DS18" s="59">
        <f t="shared" si="17"/>
        <v>338.45522817104376</v>
      </c>
      <c r="DT18" s="59">
        <f ca="1">AVERAGE(OFFSET($DS$3,0,0,'Données projet'!$E$14+1,1))-AVERAGE(OFFSET($H$3,0,0,'Données projet'!$E$14+1,1))</f>
        <v>357.65167206083379</v>
      </c>
      <c r="DU18" s="59">
        <f t="shared" si="44"/>
        <v>341.23389735986342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340.24492173474681</v>
      </c>
      <c r="S19" s="59">
        <f ca="1">AVERAGE(OFFSET($R$3,0,0,'Données projet'!$E$9+1,1))-AVERAGE(OFFSET($H$3,0,0,'Données projet'!$E$9+1,1))</f>
        <v>439.19854273764042</v>
      </c>
      <c r="T19" s="59">
        <f t="shared" si="34"/>
        <v>278.21741231699929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347.74662094621232</v>
      </c>
      <c r="AN19" s="59">
        <f ca="1">AVERAGE(OFFSET($AM$3,0,0,'Données projet'!$E$10+1,1))-AVERAGE(OFFSET($H$3,0,0,'Données projet'!$E$10+1,1))</f>
        <v>487.18832528146936</v>
      </c>
      <c r="AO19" s="59">
        <f t="shared" si="36"/>
        <v>306.61893266146666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13.666666666666666</v>
      </c>
      <c r="BD19" s="12">
        <f>IF('Données projet'!$A$88&gt;35,BD18+BC19-BL18,IF(A19&lt;'Données projet'!$A$88,$BA$205^A19,IF(A19='Données projet'!$A$88,'Données projet'!$B$88,BD18+BC19-BL18)))</f>
        <v>197.66666666666671</v>
      </c>
      <c r="BE19" s="13">
        <f>BD19*VLOOKUP('Données projet'!$B$11,Paramètres!$A$1:$I$89,3,0)*VLOOKUP('Données projet'!$B$11,Paramètres!$A$1:$I$89,5,0)</f>
        <v>144.92920000000004</v>
      </c>
      <c r="BF19" s="13">
        <f t="shared" si="37"/>
        <v>37.423931852603523</v>
      </c>
      <c r="BG19" s="20">
        <f t="shared" si="7"/>
        <v>317.59837130995112</v>
      </c>
      <c r="BH19" s="59">
        <f t="shared" si="8"/>
        <v>593.82059353217335</v>
      </c>
      <c r="BI19" s="59">
        <f ca="1">AVERAGE(OFFSET($BH$3,0,0,'Données projet'!$E$11+1,1))-AVERAGE(OFFSET($H$3,0,0,'Données projet'!$E$11+1,1))</f>
        <v>239.25212250019609</v>
      </c>
      <c r="BJ19" s="59">
        <f t="shared" si="38"/>
        <v>213.58492101729695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11.4</v>
      </c>
      <c r="BY19" s="12">
        <f>IF('Données projet'!$A$114&gt;35,BY18+BX19-CG18,IF(A19&lt;'Données projet'!$A$114,$BV$205^A19,IF(A19='Données projet'!$A$114,'Données projet'!$B$114,BY18+BX19-CG18)))</f>
        <v>112.4</v>
      </c>
      <c r="BZ19" s="13">
        <f>BY19*VLOOKUP('Données projet'!$B$12,Paramètres!$A$1:$I$89,3,0)*VLOOKUP('Données projet'!$B$12,Paramètres!$A$1:$I$89,5,0)</f>
        <v>106.95984000000001</v>
      </c>
      <c r="CA19" s="13">
        <f t="shared" si="39"/>
        <v>28.613534977813039</v>
      </c>
      <c r="CB19" s="20">
        <f t="shared" si="10"/>
        <v>236.12362808635771</v>
      </c>
      <c r="CC19" s="59">
        <f t="shared" si="11"/>
        <v>512.34585030857988</v>
      </c>
      <c r="CD19" s="59">
        <f ca="1">AVERAGE(OFFSET($CC$3,0,0,'Données projet'!$E$12+1,1))-AVERAGE(OFFSET($H$3,0,0,'Données projet'!$E$12+1,1))</f>
        <v>448.94764480536713</v>
      </c>
      <c r="CE19" s="59">
        <f t="shared" si="40"/>
        <v>469.26760321719695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</v>
      </c>
      <c r="CT19" s="12">
        <f>IF('Données projet'!$A$140&gt;35,CT18+CS19-DB18,IF(A19&lt;'Données projet'!$A$140,$CQ$205^A19,IF(A19='Données projet'!$A$140,'Données projet'!$B$140,CT18+CS19-DB18)))</f>
        <v>59</v>
      </c>
      <c r="CU19" s="17">
        <f>CT19*VLOOKUP('Données projet'!$B$13,Paramètres!$A$1:$I$89,3,0)*VLOOKUP('Données projet'!$B$13,Paramètres!$A$1:$I$89,5,0)</f>
        <v>47.860800000000005</v>
      </c>
      <c r="CV19" s="13">
        <f t="shared" si="41"/>
        <v>14.059903887836867</v>
      </c>
      <c r="CW19" s="20">
        <f t="shared" si="13"/>
        <v>107.84522593798255</v>
      </c>
      <c r="CX19" s="59">
        <f t="shared" si="14"/>
        <v>384.06744816020478</v>
      </c>
      <c r="CY19" s="59">
        <f ca="1">AVERAGE(OFFSET($CX$3,0,0,'Données projet'!$E$13+1,1))-AVERAGE(OFFSET($H$3,0,0,'Données projet'!$E$13+1,1))</f>
        <v>412.59676769258488</v>
      </c>
      <c r="CZ19" s="59">
        <f t="shared" si="42"/>
        <v>399.90063795152133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5.85</v>
      </c>
      <c r="DO19" s="12">
        <f>IF('Données projet'!$A$166&gt;35,DO18+DN19-DW18,IF(A19&lt;'Données projet'!$A$166,$DL$205^A19,IF(A19='Données projet'!$A$166,'Données projet'!$B$166,DO18+DN19-DW18)))</f>
        <v>45.138662812705725</v>
      </c>
      <c r="DP19" s="17">
        <f>DO19*VLOOKUP('Données projet'!$B$14,Paramètres!$A$1:$I$89,3,0)*VLOOKUP('Données projet'!$B$14,Paramètres!$A$1:$I$89,5,0)</f>
        <v>35.208156993910464</v>
      </c>
      <c r="DQ19" s="13">
        <f t="shared" si="43"/>
        <v>10.71929141331386</v>
      </c>
      <c r="DR19" s="20">
        <f t="shared" si="16"/>
        <v>79.990305975915703</v>
      </c>
      <c r="DS19" s="59">
        <f t="shared" si="17"/>
        <v>356.21252819813793</v>
      </c>
      <c r="DT19" s="59">
        <f ca="1">AVERAGE(OFFSET($DS$3,0,0,'Données projet'!$E$14+1,1))-AVERAGE(OFFSET($H$3,0,0,'Données projet'!$E$14+1,1))</f>
        <v>357.65167206083379</v>
      </c>
      <c r="DU19" s="59">
        <f t="shared" si="44"/>
        <v>341.23389735986342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356.31981931185817</v>
      </c>
      <c r="S20" s="59">
        <f ca="1">AVERAGE(OFFSET($R$3,0,0,'Données projet'!$E$9+1,1))-AVERAGE(OFFSET($H$3,0,0,'Données projet'!$E$9+1,1))</f>
        <v>439.19854273764042</v>
      </c>
      <c r="T20" s="59">
        <f t="shared" si="34"/>
        <v>278.21741231699929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365.56708614435468</v>
      </c>
      <c r="AN20" s="59">
        <f ca="1">AVERAGE(OFFSET($AM$3,0,0,'Données projet'!$E$10+1,1))-AVERAGE(OFFSET($H$3,0,0,'Données projet'!$E$10+1,1))</f>
        <v>487.18832528146936</v>
      </c>
      <c r="AO20" s="59">
        <f t="shared" si="36"/>
        <v>306.61893266146666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13.666666666666666</v>
      </c>
      <c r="BD20" s="12">
        <f>IF('Données projet'!$A$88&gt;35,BD19+BC20-BL19,IF(A20&lt;'Données projet'!$A$88,$BA$205^A20,IF(A20='Données projet'!$A$88,'Données projet'!$B$88,BD19+BC20-BL19)))</f>
        <v>211.33333333333337</v>
      </c>
      <c r="BE20" s="13">
        <f>BD20*VLOOKUP('Données projet'!$B$11,Paramètres!$A$1:$I$89,3,0)*VLOOKUP('Données projet'!$B$11,Paramètres!$A$1:$I$89,5,0)</f>
        <v>154.94960000000003</v>
      </c>
      <c r="BF20" s="13">
        <f t="shared" si="37"/>
        <v>39.701265909428457</v>
      </c>
      <c r="BG20" s="20">
        <f t="shared" si="7"/>
        <v>339.0169247922546</v>
      </c>
      <c r="BH20" s="59">
        <f t="shared" si="8"/>
        <v>616.46136923669906</v>
      </c>
      <c r="BI20" s="59">
        <f ca="1">AVERAGE(OFFSET($BH$3,0,0,'Données projet'!$E$11+1,1))-AVERAGE(OFFSET($H$3,0,0,'Données projet'!$E$11+1,1))</f>
        <v>239.25212250019609</v>
      </c>
      <c r="BJ20" s="59">
        <f t="shared" si="38"/>
        <v>213.58492101729695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11.4</v>
      </c>
      <c r="BY20" s="12">
        <f>IF('Données projet'!$A$114&gt;35,BY19+BX20-CG19,IF(A20&lt;'Données projet'!$A$114,$BV$205^A20,IF(A20='Données projet'!$A$114,'Données projet'!$B$114,BY19+BX20-CG19)))</f>
        <v>123.80000000000001</v>
      </c>
      <c r="BZ20" s="13">
        <f>BY20*VLOOKUP('Données projet'!$B$12,Paramètres!$A$1:$I$89,3,0)*VLOOKUP('Données projet'!$B$12,Paramètres!$A$1:$I$89,5,0)</f>
        <v>117.80808</v>
      </c>
      <c r="CA20" s="13">
        <f t="shared" si="39"/>
        <v>31.163222740883366</v>
      </c>
      <c r="CB20" s="20">
        <f t="shared" si="10"/>
        <v>259.4583522737052</v>
      </c>
      <c r="CC20" s="59">
        <f t="shared" si="11"/>
        <v>536.9027967181496</v>
      </c>
      <c r="CD20" s="59">
        <f ca="1">AVERAGE(OFFSET($CC$3,0,0,'Données projet'!$E$12+1,1))-AVERAGE(OFFSET($H$3,0,0,'Données projet'!$E$12+1,1))</f>
        <v>448.94764480536713</v>
      </c>
      <c r="CE20" s="59">
        <f t="shared" si="40"/>
        <v>469.26760321719695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</v>
      </c>
      <c r="CT20" s="12">
        <f>IF('Données projet'!$A$140&gt;35,CT19+CS20-DB19,IF(A20&lt;'Données projet'!$A$140,$CQ$205^A20,IF(A20='Données projet'!$A$140,'Données projet'!$B$140,CT19+CS20-DB19)))</f>
        <v>75</v>
      </c>
      <c r="CU20" s="17">
        <f>CT20*VLOOKUP('Données projet'!$B$13,Paramètres!$A$1:$I$89,3,0)*VLOOKUP('Données projet'!$B$13,Paramètres!$A$1:$I$89,5,0)</f>
        <v>60.84</v>
      </c>
      <c r="CV20" s="13">
        <f t="shared" si="41"/>
        <v>17.380475216531455</v>
      </c>
      <c r="CW20" s="20">
        <f t="shared" si="13"/>
        <v>136.23399433545893</v>
      </c>
      <c r="CX20" s="59">
        <f t="shared" si="14"/>
        <v>413.67843877990339</v>
      </c>
      <c r="CY20" s="59">
        <f ca="1">AVERAGE(OFFSET($CX$3,0,0,'Données projet'!$E$13+1,1))-AVERAGE(OFFSET($H$3,0,0,'Données projet'!$E$13+1,1))</f>
        <v>412.59676769258488</v>
      </c>
      <c r="CZ20" s="59">
        <f t="shared" si="42"/>
        <v>399.90063795152133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5.85</v>
      </c>
      <c r="DO20" s="12">
        <f>IF('Données projet'!$A$166&gt;35,DO19+DN20-DW19,IF(A20&lt;'Données projet'!$A$166,$DL$205^A20,IF(A20='Données projet'!$A$166,'Données projet'!$B$166,DO19+DN20-DW19)))</f>
        <v>57.274061627749042</v>
      </c>
      <c r="DP20" s="17">
        <f>DO20*VLOOKUP('Données projet'!$B$14,Paramètres!$A$1:$I$89,3,0)*VLOOKUP('Données projet'!$B$14,Paramètres!$A$1:$I$89,5,0)</f>
        <v>44.673768069644254</v>
      </c>
      <c r="DQ20" s="13">
        <f t="shared" si="43"/>
        <v>13.229350691055696</v>
      </c>
      <c r="DR20" s="20">
        <f t="shared" si="16"/>
        <v>100.84793184155241</v>
      </c>
      <c r="DS20" s="59">
        <f t="shared" si="17"/>
        <v>378.29237628599685</v>
      </c>
      <c r="DT20" s="59">
        <f ca="1">AVERAGE(OFFSET($DS$3,0,0,'Données projet'!$E$14+1,1))-AVERAGE(OFFSET($H$3,0,0,'Données projet'!$E$14+1,1))</f>
        <v>357.65167206083379</v>
      </c>
      <c r="DU20" s="59">
        <f t="shared" si="44"/>
        <v>341.23389735986342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375.85125169782572</v>
      </c>
      <c r="S21" s="59">
        <f ca="1">AVERAGE(OFFSET($R$3,0,0,'Données projet'!$E$9+1,1))-AVERAGE(OFFSET($H$3,0,0,'Données projet'!$E$9+1,1))</f>
        <v>439.19854273764042</v>
      </c>
      <c r="T21" s="59">
        <f t="shared" si="34"/>
        <v>278.21741231699929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387.25144554241666</v>
      </c>
      <c r="AN21" s="59">
        <f ca="1">AVERAGE(OFFSET($AM$3,0,0,'Données projet'!$E$10+1,1))-AVERAGE(OFFSET($H$3,0,0,'Données projet'!$E$10+1,1))</f>
        <v>487.18832528146936</v>
      </c>
      <c r="AO21" s="59">
        <f t="shared" si="36"/>
        <v>306.61893266146666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225</v>
      </c>
      <c r="BB21" s="12">
        <f>VLOOKUP(A21,'Données projet'!$A$87:$I$107,9,0)</f>
        <v>13.666666666666666</v>
      </c>
      <c r="BC21" s="12">
        <f t="array" ref="BC21">INDEX(BB:BB,MIN(IF(ISNUMBER(BB21:BB217),ROW(BB21:BB217),"")))</f>
        <v>13.666666666666666</v>
      </c>
      <c r="BD21" s="12">
        <f>IF('Données projet'!$A$88&gt;35,BD20+BC21-BL20,IF(A21&lt;'Données projet'!$A$88,$BA$205^A21,IF(A21='Données projet'!$A$88,'Données projet'!$B$88,BD20+BC21-BL20)))</f>
        <v>225.00000000000003</v>
      </c>
      <c r="BE21" s="13">
        <f>BD21*VLOOKUP('Données projet'!$B$11,Paramètres!$A$1:$I$89,3,0)*VLOOKUP('Données projet'!$B$11,Paramètres!$A$1:$I$89,5,0)</f>
        <v>164.97000000000003</v>
      </c>
      <c r="BF21" s="13">
        <f t="shared" si="37"/>
        <v>41.961509246867301</v>
      </c>
      <c r="BG21" s="20">
        <f t="shared" si="7"/>
        <v>360.40571193829396</v>
      </c>
      <c r="BH21" s="59">
        <f t="shared" si="8"/>
        <v>639.0723786049607</v>
      </c>
      <c r="BI21" s="59">
        <f ca="1">AVERAGE(OFFSET($BH$3,0,0,'Données projet'!$E$11+1,1))-AVERAGE(OFFSET($H$3,0,0,'Données projet'!$E$11+1,1))</f>
        <v>239.25212250019609</v>
      </c>
      <c r="BJ21" s="59">
        <f t="shared" si="38"/>
        <v>213.58492101729695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94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11.4</v>
      </c>
      <c r="BY21" s="12">
        <f>IF('Données projet'!$A$114&gt;35,BY20+BX21-CG20,IF(A21&lt;'Données projet'!$A$114,$BV$205^A21,IF(A21='Données projet'!$A$114,'Données projet'!$B$114,BY20+BX21-CG20)))</f>
        <v>135.20000000000002</v>
      </c>
      <c r="BZ21" s="13">
        <f>BY21*VLOOKUP('Données projet'!$B$12,Paramètres!$A$1:$I$89,3,0)*VLOOKUP('Données projet'!$B$12,Paramètres!$A$1:$I$89,5,0)</f>
        <v>128.65632000000002</v>
      </c>
      <c r="CA21" s="13">
        <f t="shared" si="39"/>
        <v>33.685686839545582</v>
      </c>
      <c r="CB21" s="20">
        <f t="shared" si="10"/>
        <v>282.74566191220862</v>
      </c>
      <c r="CC21" s="59">
        <f t="shared" si="11"/>
        <v>561.4123285788753</v>
      </c>
      <c r="CD21" s="59">
        <f ca="1">AVERAGE(OFFSET($CC$3,0,0,'Données projet'!$E$12+1,1))-AVERAGE(OFFSET($H$3,0,0,'Données projet'!$E$12+1,1))</f>
        <v>448.94764480536713</v>
      </c>
      <c r="CE21" s="59">
        <f t="shared" si="40"/>
        <v>469.26760321719695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</v>
      </c>
      <c r="CT21" s="12">
        <f>IF('Données projet'!$A$140&gt;35,CT20+CS21-DB20,IF(A21&lt;'Données projet'!$A$140,$CQ$205^A21,IF(A21='Données projet'!$A$140,'Données projet'!$B$140,CT20+CS21-DB20)))</f>
        <v>91</v>
      </c>
      <c r="CU21" s="17">
        <f>CT21*VLOOKUP('Données projet'!$B$13,Paramètres!$A$1:$I$89,3,0)*VLOOKUP('Données projet'!$B$13,Paramètres!$A$1:$I$89,5,0)</f>
        <v>73.819200000000009</v>
      </c>
      <c r="CV21" s="13">
        <f t="shared" si="41"/>
        <v>20.618947302373467</v>
      </c>
      <c r="CW21" s="20">
        <f t="shared" si="13"/>
        <v>164.47977321830047</v>
      </c>
      <c r="CX21" s="59">
        <f t="shared" si="14"/>
        <v>443.14643988496715</v>
      </c>
      <c r="CY21" s="59">
        <f ca="1">AVERAGE(OFFSET($CX$3,0,0,'Données projet'!$E$13+1,1))-AVERAGE(OFFSET($H$3,0,0,'Données projet'!$E$13+1,1))</f>
        <v>412.59676769258488</v>
      </c>
      <c r="CZ21" s="59">
        <f t="shared" si="42"/>
        <v>399.90063795152133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5.85</v>
      </c>
      <c r="DO21" s="12">
        <f>IF('Données projet'!$A$166&gt;35,DO20+DN21-DW20,IF(A21&lt;'Données projet'!$A$166,$DL$205^A21,IF(A21='Données projet'!$A$166,'Données projet'!$B$166,DO20+DN21-DW20)))</f>
        <v>72.672027280698373</v>
      </c>
      <c r="DP21" s="17">
        <f>DO21*VLOOKUP('Données projet'!$B$14,Paramètres!$A$1:$I$89,3,0)*VLOOKUP('Données projet'!$B$14,Paramètres!$A$1:$I$89,5,0)</f>
        <v>56.684181278944735</v>
      </c>
      <c r="DQ21" s="13">
        <f t="shared" si="43"/>
        <v>16.327172474251263</v>
      </c>
      <c r="DR21" s="20">
        <f t="shared" si="16"/>
        <v>127.16144112014972</v>
      </c>
      <c r="DS21" s="59">
        <f t="shared" si="17"/>
        <v>405.82810778681642</v>
      </c>
      <c r="DT21" s="59">
        <f ca="1">AVERAGE(OFFSET($DS$3,0,0,'Données projet'!$E$14+1,1))-AVERAGE(OFFSET($H$3,0,0,'Données projet'!$E$14+1,1))</f>
        <v>357.65167206083379</v>
      </c>
      <c r="DU21" s="59">
        <f t="shared" si="44"/>
        <v>341.23389735986342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399.64596418363215</v>
      </c>
      <c r="S22" s="59">
        <f ca="1">AVERAGE(OFFSET($R$3,0,0,'Données projet'!$E$9+1,1))-AVERAGE(OFFSET($H$3,0,0,'Données projet'!$E$9+1,1))</f>
        <v>439.19854273764042</v>
      </c>
      <c r="T22" s="59">
        <f t="shared" si="34"/>
        <v>278.21741231699929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413.70176310276202</v>
      </c>
      <c r="AN22" s="59">
        <f ca="1">AVERAGE(OFFSET($AM$3,0,0,'Données projet'!$E$10+1,1))-AVERAGE(OFFSET($H$3,0,0,'Données projet'!$E$10+1,1))</f>
        <v>487.18832528146936</v>
      </c>
      <c r="AO22" s="59">
        <f t="shared" si="36"/>
        <v>306.61893266146666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</v>
      </c>
      <c r="BD22" s="12">
        <f>IF('Données projet'!$A$88&gt;35,BD21+BC22-BL21,IF(A22&lt;'Données projet'!$A$88,$BA$205^A22,IF(A22='Données projet'!$A$88,'Données projet'!$B$88,BD21+BC22-BL21)))</f>
        <v>136.00000000000003</v>
      </c>
      <c r="BE22" s="13">
        <f>BD22*VLOOKUP('Données projet'!$B$11,Paramètres!$A$1:$I$89,3,0)*VLOOKUP('Données projet'!$B$11,Paramètres!$A$1:$I$89,5,0)</f>
        <v>99.71520000000001</v>
      </c>
      <c r="BF22" s="13">
        <f t="shared" si="37"/>
        <v>26.894136617382181</v>
      </c>
      <c r="BG22" s="20">
        <f t="shared" si="7"/>
        <v>220.51126127527394</v>
      </c>
      <c r="BH22" s="59">
        <f t="shared" si="8"/>
        <v>500.40015016416282</v>
      </c>
      <c r="BI22" s="59">
        <f ca="1">AVERAGE(OFFSET($BH$3,0,0,'Données projet'!$E$11+1,1))-AVERAGE(OFFSET($H$3,0,0,'Données projet'!$E$11+1,1))</f>
        <v>239.25212250019609</v>
      </c>
      <c r="BJ22" s="59">
        <f t="shared" si="38"/>
        <v>213.58492101729695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11.4</v>
      </c>
      <c r="BY22" s="12">
        <f>IF('Données projet'!$A$114&gt;35,BY21+BX22-CG21,IF(A22&lt;'Données projet'!$A$114,$BV$205^A22,IF(A22='Données projet'!$A$114,'Données projet'!$B$114,BY21+BX22-CG21)))</f>
        <v>146.60000000000002</v>
      </c>
      <c r="BZ22" s="13">
        <f>BY22*VLOOKUP('Données projet'!$B$12,Paramètres!$A$1:$I$89,3,0)*VLOOKUP('Données projet'!$B$12,Paramètres!$A$1:$I$89,5,0)</f>
        <v>139.50456000000003</v>
      </c>
      <c r="CA22" s="13">
        <f t="shared" si="39"/>
        <v>36.183483741074348</v>
      </c>
      <c r="CB22" s="20">
        <f t="shared" si="10"/>
        <v>305.99000951570451</v>
      </c>
      <c r="CC22" s="59">
        <f t="shared" si="11"/>
        <v>585.87889840459343</v>
      </c>
      <c r="CD22" s="59">
        <f ca="1">AVERAGE(OFFSET($CC$3,0,0,'Données projet'!$E$12+1,1))-AVERAGE(OFFSET($H$3,0,0,'Données projet'!$E$12+1,1))</f>
        <v>448.94764480536713</v>
      </c>
      <c r="CE22" s="59">
        <f t="shared" si="40"/>
        <v>469.26760321719695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</v>
      </c>
      <c r="CT22" s="12">
        <f>IF('Données projet'!$A$140&gt;35,CT21+CS22-DB21,IF(A22&lt;'Données projet'!$A$140,$CQ$205^A22,IF(A22='Données projet'!$A$140,'Données projet'!$B$140,CT21+CS22-DB21)))</f>
        <v>107</v>
      </c>
      <c r="CU22" s="17">
        <f>CT22*VLOOKUP('Données projet'!$B$13,Paramètres!$A$1:$I$89,3,0)*VLOOKUP('Données projet'!$B$13,Paramètres!$A$1:$I$89,5,0)</f>
        <v>86.798400000000001</v>
      </c>
      <c r="CV22" s="13">
        <f t="shared" si="41"/>
        <v>23.791455965948352</v>
      </c>
      <c r="CW22" s="20">
        <f t="shared" si="13"/>
        <v>192.61066580735999</v>
      </c>
      <c r="CX22" s="59">
        <f t="shared" si="14"/>
        <v>472.49955469624888</v>
      </c>
      <c r="CY22" s="59">
        <f ca="1">AVERAGE(OFFSET($CX$3,0,0,'Données projet'!$E$13+1,1))-AVERAGE(OFFSET($H$3,0,0,'Données projet'!$E$13+1,1))</f>
        <v>412.59676769258488</v>
      </c>
      <c r="CZ22" s="59">
        <f t="shared" si="42"/>
        <v>399.90063795152133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5.85</v>
      </c>
      <c r="DO22" s="12">
        <f>IF('Données projet'!$A$166&gt;35,DO21+DN22-DW21,IF(A22&lt;'Données projet'!$A$166,$DL$205^A22,IF(A22='Données projet'!$A$166,'Données projet'!$B$166,DO21+DN22-DW21)))</f>
        <v>92.209691420380025</v>
      </c>
      <c r="DP22" s="17">
        <f>DO22*VLOOKUP('Données projet'!$B$14,Paramètres!$A$1:$I$89,3,0)*VLOOKUP('Données projet'!$B$14,Paramètres!$A$1:$I$89,5,0)</f>
        <v>71.923559307896426</v>
      </c>
      <c r="DQ22" s="13">
        <f t="shared" si="43"/>
        <v>20.150388876166009</v>
      </c>
      <c r="DR22" s="20">
        <f t="shared" si="16"/>
        <v>160.36212642057541</v>
      </c>
      <c r="DS22" s="59">
        <f t="shared" si="17"/>
        <v>440.25101530946426</v>
      </c>
      <c r="DT22" s="59">
        <f ca="1">AVERAGE(OFFSET($DS$3,0,0,'Données projet'!$E$14+1,1))-AVERAGE(OFFSET($H$3,0,0,'Données projet'!$E$14+1,1))</f>
        <v>357.65167206083379</v>
      </c>
      <c r="DU22" s="59">
        <f t="shared" si="44"/>
        <v>341.23389735986342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428.69949531545831</v>
      </c>
      <c r="S23" s="59">
        <f ca="1">AVERAGE(OFFSET($R$3,0,0,'Données projet'!$E$9+1,1))-AVERAGE(OFFSET($H$3,0,0,'Données projet'!$E$9+1,1))</f>
        <v>439.19854273764042</v>
      </c>
      <c r="T23" s="59">
        <f t="shared" si="34"/>
        <v>278.21741231699929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446.03125418022853</v>
      </c>
      <c r="AN23" s="59">
        <f ca="1">AVERAGE(OFFSET($AM$3,0,0,'Données projet'!$E$10+1,1))-AVERAGE(OFFSET($H$3,0,0,'Données projet'!$E$10+1,1))</f>
        <v>487.18832528146936</v>
      </c>
      <c r="AO23" s="59">
        <f t="shared" si="36"/>
        <v>306.61893266146666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</v>
      </c>
      <c r="BD23" s="12">
        <f>IF('Données projet'!$A$88&gt;35,BD22+BC23-BL22,IF(A23&lt;'Données projet'!$A$88,$BA$205^A23,IF(A23='Données projet'!$A$88,'Données projet'!$B$88,BD22+BC23-BL22)))</f>
        <v>141.00000000000003</v>
      </c>
      <c r="BE23" s="13">
        <f>BD23*VLOOKUP('Données projet'!$B$11,Paramètres!$A$1:$I$89,3,0)*VLOOKUP('Données projet'!$B$11,Paramètres!$A$1:$I$89,5,0)</f>
        <v>103.38120000000002</v>
      </c>
      <c r="BF23" s="13">
        <f t="shared" si="37"/>
        <v>27.765956260923325</v>
      </c>
      <c r="BG23" s="20">
        <f t="shared" si="7"/>
        <v>228.41463048777482</v>
      </c>
      <c r="BH23" s="59">
        <f t="shared" si="8"/>
        <v>509.52574159888593</v>
      </c>
      <c r="BI23" s="59">
        <f ca="1">AVERAGE(OFFSET($BH$3,0,0,'Données projet'!$E$11+1,1))-AVERAGE(OFFSET($H$3,0,0,'Données projet'!$E$11+1,1))</f>
        <v>239.25212250019609</v>
      </c>
      <c r="BJ23" s="59">
        <f t="shared" si="38"/>
        <v>213.58492101729695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158</v>
      </c>
      <c r="BW23" s="12">
        <f>VLOOKUP(A23,'Données projet'!$A$113:$I$133,9,0)</f>
        <v>11.4</v>
      </c>
      <c r="BX23" s="12">
        <f t="array" ref="BX23">INDEX(BW:BW,MIN(IF(ISNUMBER(BW23:BW219),ROW(BW23:BW219),"")))</f>
        <v>11.4</v>
      </c>
      <c r="BY23" s="12">
        <f>IF('Données projet'!$A$114&gt;35,BY22+BX23-CG22,IF(A23&lt;'Données projet'!$A$114,$BV$205^A23,IF(A23='Données projet'!$A$114,'Données projet'!$B$114,BY22+BX23-CG22)))</f>
        <v>158.00000000000003</v>
      </c>
      <c r="BZ23" s="13">
        <f>BY23*VLOOKUP('Données projet'!$B$12,Paramètres!$A$1:$I$89,3,0)*VLOOKUP('Données projet'!$B$12,Paramètres!$A$1:$I$89,5,0)</f>
        <v>150.35280000000003</v>
      </c>
      <c r="CA23" s="13">
        <f t="shared" si="39"/>
        <v>38.658749721546236</v>
      </c>
      <c r="CB23" s="20">
        <f t="shared" si="10"/>
        <v>329.1951157650264</v>
      </c>
      <c r="CC23" s="59">
        <f t="shared" si="11"/>
        <v>610.30622687613754</v>
      </c>
      <c r="CD23" s="59">
        <f ca="1">AVERAGE(OFFSET($CC$3,0,0,'Données projet'!$E$12+1,1))-AVERAGE(OFFSET($H$3,0,0,'Données projet'!$E$12+1,1))</f>
        <v>448.94764480536713</v>
      </c>
      <c r="CE23" s="59">
        <f t="shared" si="40"/>
        <v>469.26760321719695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22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123</v>
      </c>
      <c r="CR23" s="12">
        <f>VLOOKUP(A23,'Données projet'!$A$139:$I$159,9,0)</f>
        <v>16</v>
      </c>
      <c r="CS23" s="12">
        <f t="array" ref="CS23">INDEX(CR:CR,MIN(IF(ISNUMBER(CR23:CR219),ROW(CR23:CR219),"")))</f>
        <v>16</v>
      </c>
      <c r="CT23" s="12">
        <f>IF('Données projet'!$A$140&gt;35,CT22+CS23-DB22,IF(A23&lt;'Données projet'!$A$140,$CQ$205^A23,IF(A23='Données projet'!$A$140,'Données projet'!$B$140,CT22+CS23-DB22)))</f>
        <v>123</v>
      </c>
      <c r="CU23" s="17">
        <f>CT23*VLOOKUP('Données projet'!$B$13,Paramètres!$A$1:$I$89,3,0)*VLOOKUP('Données projet'!$B$13,Paramètres!$A$1:$I$89,5,0)</f>
        <v>99.777600000000007</v>
      </c>
      <c r="CV23" s="13">
        <f t="shared" si="41"/>
        <v>26.909006951444532</v>
      </c>
      <c r="CW23" s="20">
        <f t="shared" si="13"/>
        <v>220.64584044043252</v>
      </c>
      <c r="CX23" s="59">
        <f t="shared" si="14"/>
        <v>501.75695155154369</v>
      </c>
      <c r="CY23" s="59">
        <f ca="1">AVERAGE(OFFSET($CX$3,0,0,'Données projet'!$E$13+1,1))-AVERAGE(OFFSET($H$3,0,0,'Données projet'!$E$13+1,1))</f>
        <v>412.59676769258488</v>
      </c>
      <c r="CZ23" s="59">
        <f t="shared" si="42"/>
        <v>399.90063795152133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117</v>
      </c>
      <c r="DM23" s="12">
        <f>VLOOKUP(A23,'Données projet'!$A$165:$I$185,9,0)</f>
        <v>5.85</v>
      </c>
      <c r="DN23" s="12">
        <f t="array" ref="DN23">INDEX(DM:DM,MIN(IF(ISNUMBER(DM23:DM219),ROW(DM23:DM219),"")))</f>
        <v>5.85</v>
      </c>
      <c r="DO23" s="12">
        <f>IF('Données projet'!$A$166&gt;35,DO22+DN23-DW22,IF(A23&lt;'Données projet'!$A$166,$DL$205^A23,IF(A23='Données projet'!$A$166,'Données projet'!$B$166,DO22+DN23-DW22)))</f>
        <v>117</v>
      </c>
      <c r="DP23" s="17">
        <f>DO23*VLOOKUP('Données projet'!$B$14,Paramètres!$A$1:$I$89,3,0)*VLOOKUP('Données projet'!$B$14,Paramètres!$A$1:$I$89,5,0)</f>
        <v>91.26</v>
      </c>
      <c r="DQ23" s="13">
        <f t="shared" si="43"/>
        <v>24.868860330902777</v>
      </c>
      <c r="DR23" s="20">
        <f t="shared" si="16"/>
        <v>202.25776507632233</v>
      </c>
      <c r="DS23" s="59">
        <f t="shared" si="17"/>
        <v>483.36887618743344</v>
      </c>
      <c r="DT23" s="59">
        <f ca="1">AVERAGE(OFFSET($DS$3,0,0,'Données projet'!$E$14+1,1))-AVERAGE(OFFSET($H$3,0,0,'Données projet'!$E$14+1,1))</f>
        <v>357.65167206083379</v>
      </c>
      <c r="DU23" s="59">
        <f t="shared" si="44"/>
        <v>341.23389735986342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432.2850952483584</v>
      </c>
      <c r="S24" s="59">
        <f ca="1">AVERAGE(OFFSET($R$3,0,0,'Données projet'!$E$9+1,1))-AVERAGE(OFFSET($H$3,0,0,'Données projet'!$E$9+1,1))</f>
        <v>439.19854273764042</v>
      </c>
      <c r="T24" s="59">
        <f t="shared" si="34"/>
        <v>278.21741231699929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75.238800000000012</v>
      </c>
      <c r="AK24" s="13">
        <f t="shared" si="35"/>
        <v>20.96892143970209</v>
      </c>
      <c r="AL24" s="20">
        <f t="shared" si="4"/>
        <v>167.56178150748116</v>
      </c>
      <c r="AM24" s="59">
        <f t="shared" si="5"/>
        <v>449.89511484081447</v>
      </c>
      <c r="AN24" s="59">
        <f ca="1">AVERAGE(OFFSET($AM$3,0,0,'Données projet'!$E$10+1,1))-AVERAGE(OFFSET($H$3,0,0,'Données projet'!$E$10+1,1))</f>
        <v>487.18832528146936</v>
      </c>
      <c r="AO24" s="59">
        <f t="shared" si="36"/>
        <v>306.61893266146666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</v>
      </c>
      <c r="BD24" s="12">
        <f>IF('Données projet'!$A$88&gt;35,BD23+BC24-BL23,IF(A24&lt;'Données projet'!$A$88,$BA$205^A24,IF(A24='Données projet'!$A$88,'Données projet'!$B$88,BD23+BC24-BL23)))</f>
        <v>146.00000000000003</v>
      </c>
      <c r="BE24" s="13">
        <f>BD24*VLOOKUP('Données projet'!$B$11,Paramètres!$A$1:$I$89,3,0)*VLOOKUP('Données projet'!$B$11,Paramètres!$A$1:$I$89,5,0)</f>
        <v>107.0472</v>
      </c>
      <c r="BF24" s="13">
        <f t="shared" si="37"/>
        <v>28.634183951187907</v>
      </c>
      <c r="BG24" s="20">
        <f t="shared" si="7"/>
        <v>236.3117437149856</v>
      </c>
      <c r="BH24" s="59">
        <f t="shared" si="8"/>
        <v>518.64507704831885</v>
      </c>
      <c r="BI24" s="59">
        <f ca="1">AVERAGE(OFFSET($BH$3,0,0,'Données projet'!$E$11+1,1))-AVERAGE(OFFSET($H$3,0,0,'Données projet'!$E$11+1,1))</f>
        <v>239.25212250019609</v>
      </c>
      <c r="BJ24" s="59">
        <f t="shared" si="38"/>
        <v>213.58492101729695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10.4</v>
      </c>
      <c r="BY24" s="12">
        <f>IF('Données projet'!$A$114&gt;35,BY23+BX24-CG23,IF(A24&lt;'Données projet'!$A$114,$BV$205^A24,IF(A24='Données projet'!$A$114,'Données projet'!$B$114,BY23+BX24-CG23)))</f>
        <v>146.40000000000003</v>
      </c>
      <c r="BZ24" s="13">
        <f>BY24*VLOOKUP('Données projet'!$B$12,Paramètres!$A$1:$I$89,3,0)*VLOOKUP('Données projet'!$B$12,Paramètres!$A$1:$I$89,5,0)</f>
        <v>139.31424000000004</v>
      </c>
      <c r="CA24" s="13">
        <f t="shared" si="39"/>
        <v>36.139862641388611</v>
      </c>
      <c r="CB24" s="20">
        <f t="shared" si="10"/>
        <v>305.58256210041856</v>
      </c>
      <c r="CC24" s="59">
        <f t="shared" si="11"/>
        <v>587.91589543375187</v>
      </c>
      <c r="CD24" s="59">
        <f ca="1">AVERAGE(OFFSET($CC$3,0,0,'Données projet'!$E$12+1,1))-AVERAGE(OFFSET($H$3,0,0,'Données projet'!$E$12+1,1))</f>
        <v>448.94764480536713</v>
      </c>
      <c r="CE24" s="59">
        <f t="shared" si="40"/>
        <v>469.26760321719695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97.800000000000011</v>
      </c>
      <c r="CU24" s="17">
        <f>CT24*VLOOKUP('Données projet'!$B$13,Paramètres!$A$1:$I$89,3,0)*VLOOKUP('Données projet'!$B$13,Paramètres!$A$1:$I$89,5,0)</f>
        <v>79.335360000000023</v>
      </c>
      <c r="CV24" s="13">
        <f t="shared" si="41"/>
        <v>21.974597372641874</v>
      </c>
      <c r="CW24" s="20">
        <f t="shared" si="13"/>
        <v>176.44817575735132</v>
      </c>
      <c r="CX24" s="59">
        <f t="shared" si="14"/>
        <v>458.78150909068461</v>
      </c>
      <c r="CY24" s="59">
        <f ca="1">AVERAGE(OFFSET($CX$3,0,0,'Données projet'!$E$13+1,1))-AVERAGE(OFFSET($H$3,0,0,'Données projet'!$E$13+1,1))</f>
        <v>412.59676769258488</v>
      </c>
      <c r="CZ24" s="59">
        <f t="shared" si="42"/>
        <v>399.90063795152133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</v>
      </c>
      <c r="DO24" s="12">
        <f>IF('Données projet'!$A$166&gt;35,DO23+DN24-DW23,IF(A24&lt;'Données projet'!$A$166,$DL$205^A24,IF(A24='Données projet'!$A$166,'Données projet'!$B$166,DO23+DN24-DW23)))</f>
        <v>100</v>
      </c>
      <c r="DP24" s="17">
        <f>DO24*VLOOKUP('Données projet'!$B$14,Paramètres!$A$1:$I$89,3,0)*VLOOKUP('Données projet'!$B$14,Paramètres!$A$1:$I$89,5,0)</f>
        <v>78</v>
      </c>
      <c r="DQ24" s="13">
        <f t="shared" si="43"/>
        <v>21.647455512768612</v>
      </c>
      <c r="DR24" s="20">
        <f t="shared" si="16"/>
        <v>173.55265168473866</v>
      </c>
      <c r="DS24" s="59">
        <f t="shared" si="17"/>
        <v>455.88598501807201</v>
      </c>
      <c r="DT24" s="59">
        <f ca="1">AVERAGE(OFFSET($DS$3,0,0,'Données projet'!$E$14+1,1))-AVERAGE(OFFSET($H$3,0,0,'Données projet'!$E$14+1,1))</f>
        <v>357.65167206083379</v>
      </c>
      <c r="DU24" s="59">
        <f t="shared" si="44"/>
        <v>341.23389735986342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447.66946185598249</v>
      </c>
      <c r="S25" s="59">
        <f ca="1">AVERAGE(OFFSET($R$3,0,0,'Données projet'!$E$9+1,1))-AVERAGE(OFFSET($H$3,0,0,'Données projet'!$E$9+1,1))</f>
        <v>439.19854273764042</v>
      </c>
      <c r="T25" s="59">
        <f t="shared" si="34"/>
        <v>278.21741231699929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82.539600000000007</v>
      </c>
      <c r="AK25" s="13">
        <f t="shared" si="35"/>
        <v>22.756995627482848</v>
      </c>
      <c r="AL25" s="20">
        <f t="shared" si="4"/>
        <v>183.39157071786599</v>
      </c>
      <c r="AM25" s="59">
        <f t="shared" si="5"/>
        <v>466.94712627342153</v>
      </c>
      <c r="AN25" s="59">
        <f ca="1">AVERAGE(OFFSET($AM$3,0,0,'Données projet'!$E$10+1,1))-AVERAGE(OFFSET($H$3,0,0,'Données projet'!$E$10+1,1))</f>
        <v>487.18832528146936</v>
      </c>
      <c r="AO25" s="59">
        <f t="shared" si="36"/>
        <v>306.61893266146666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151</v>
      </c>
      <c r="BB25" s="12">
        <f>VLOOKUP(A25,'Données projet'!$A$87:$I$107,9,0)</f>
        <v>5</v>
      </c>
      <c r="BC25" s="12">
        <f t="array" ref="BC25">INDEX(BB:BB,MIN(IF(ISNUMBER(BB25:BB221),ROW(BB25:BB221),"")))</f>
        <v>5</v>
      </c>
      <c r="BD25" s="12">
        <f>IF('Données projet'!$A$88&gt;35,BD24+BC25-BL24,IF(A25&lt;'Données projet'!$A$88,$BA$205^A25,IF(A25='Données projet'!$A$88,'Données projet'!$B$88,BD24+BC25-BL24)))</f>
        <v>151.00000000000003</v>
      </c>
      <c r="BE25" s="13">
        <f>BD25*VLOOKUP('Données projet'!$B$11,Paramètres!$A$1:$I$89,3,0)*VLOOKUP('Données projet'!$B$11,Paramètres!$A$1:$I$89,5,0)</f>
        <v>110.71320000000003</v>
      </c>
      <c r="BF25" s="13">
        <f t="shared" si="37"/>
        <v>29.498956799987518</v>
      </c>
      <c r="BG25" s="20">
        <f t="shared" si="7"/>
        <v>244.20283975997833</v>
      </c>
      <c r="BH25" s="59">
        <f t="shared" si="8"/>
        <v>527.7583953155339</v>
      </c>
      <c r="BI25" s="59">
        <f ca="1">AVERAGE(OFFSET($BH$3,0,0,'Données projet'!$E$11+1,1))-AVERAGE(OFFSET($H$3,0,0,'Données projet'!$E$11+1,1))</f>
        <v>239.25212250019609</v>
      </c>
      <c r="BJ25" s="59">
        <f t="shared" si="38"/>
        <v>213.58492101729695</v>
      </c>
      <c r="BK25" s="15">
        <f>IF(ISNA(VLOOKUP(A25,'Données projet'!$A$87:$I$107,3,0)),0,VLOOKUP(A25,'Données projet'!$A$87:$I$107,3,0))</f>
        <v>2</v>
      </c>
      <c r="BL25" s="15">
        <f>IF(ISNA(VLOOKUP(A25,'Données projet'!$A$87:$I$107,4,0)),0,VLOOKUP(A25,'Données projet'!$A$87:$I$107,4,0))</f>
        <v>54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10.4</v>
      </c>
      <c r="BY25" s="12">
        <f>IF('Données projet'!$A$114&gt;35,BY24+BX25-CG24,IF(A25&lt;'Données projet'!$A$114,$BV$205^A25,IF(A25='Données projet'!$A$114,'Données projet'!$B$114,BY24+BX25-CG24)))</f>
        <v>156.80000000000004</v>
      </c>
      <c r="BZ25" s="13">
        <f>BY25*VLOOKUP('Données projet'!$B$12,Paramètres!$A$1:$I$89,3,0)*VLOOKUP('Données projet'!$B$12,Paramètres!$A$1:$I$89,5,0)</f>
        <v>149.21088000000003</v>
      </c>
      <c r="CA25" s="13">
        <f t="shared" si="39"/>
        <v>38.399200254302222</v>
      </c>
      <c r="CB25" s="20">
        <f t="shared" si="10"/>
        <v>326.75422310957646</v>
      </c>
      <c r="CC25" s="59">
        <f t="shared" si="11"/>
        <v>610.30977866513194</v>
      </c>
      <c r="CD25" s="59">
        <f ca="1">AVERAGE(OFFSET($CC$3,0,0,'Données projet'!$E$12+1,1))-AVERAGE(OFFSET($H$3,0,0,'Données projet'!$E$12+1,1))</f>
        <v>448.94764480536713</v>
      </c>
      <c r="CE25" s="59">
        <f t="shared" si="40"/>
        <v>469.26760321719695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114.60000000000001</v>
      </c>
      <c r="CU25" s="17">
        <f>CT25*VLOOKUP('Données projet'!$B$13,Paramètres!$A$1:$I$89,3,0)*VLOOKUP('Données projet'!$B$13,Paramètres!$A$1:$I$89,5,0)</f>
        <v>92.963520000000017</v>
      </c>
      <c r="CV25" s="13">
        <f t="shared" si="41"/>
        <v>25.278601439114567</v>
      </c>
      <c r="CW25" s="20">
        <f t="shared" si="13"/>
        <v>205.93836150645791</v>
      </c>
      <c r="CX25" s="59">
        <f t="shared" si="14"/>
        <v>489.49391706201345</v>
      </c>
      <c r="CY25" s="59">
        <f ca="1">AVERAGE(OFFSET($CX$3,0,0,'Données projet'!$E$13+1,1))-AVERAGE(OFFSET($H$3,0,0,'Données projet'!$E$13+1,1))</f>
        <v>412.59676769258488</v>
      </c>
      <c r="CZ25" s="59">
        <f t="shared" si="42"/>
        <v>399.90063795152133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</v>
      </c>
      <c r="DO25" s="12">
        <f>IF('Données projet'!$A$166&gt;35,DO24+DN25-DW24,IF(A25&lt;'Données projet'!$A$166,$DL$205^A25,IF(A25='Données projet'!$A$166,'Données projet'!$B$166,DO24+DN25-DW24)))</f>
        <v>110</v>
      </c>
      <c r="DP25" s="17">
        <f>DO25*VLOOKUP('Données projet'!$B$14,Paramètres!$A$1:$I$89,3,0)*VLOOKUP('Données projet'!$B$14,Paramètres!$A$1:$I$89,5,0)</f>
        <v>85.8</v>
      </c>
      <c r="DQ25" s="13">
        <f t="shared" si="43"/>
        <v>23.549485995669766</v>
      </c>
      <c r="DR25" s="20">
        <f t="shared" si="16"/>
        <v>190.45035477579151</v>
      </c>
      <c r="DS25" s="59">
        <f t="shared" si="17"/>
        <v>474.00591033134708</v>
      </c>
      <c r="DT25" s="59">
        <f ca="1">AVERAGE(OFFSET($DS$3,0,0,'Données projet'!$E$14+1,1))-AVERAGE(OFFSET($H$3,0,0,'Données projet'!$E$14+1,1))</f>
        <v>357.65167206083379</v>
      </c>
      <c r="DU25" s="59">
        <f t="shared" si="44"/>
        <v>341.23389735986342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463.02494493049426</v>
      </c>
      <c r="S26" s="59">
        <f ca="1">AVERAGE(OFFSET($R$3,0,0,'Données projet'!$E$9+1,1))-AVERAGE(OFFSET($H$3,0,0,'Données projet'!$E$9+1,1))</f>
        <v>439.19854273764042</v>
      </c>
      <c r="T26" s="59">
        <f t="shared" si="34"/>
        <v>278.21741231699929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89.840400000000017</v>
      </c>
      <c r="AK26" s="13">
        <f t="shared" si="35"/>
        <v>24.526729341796202</v>
      </c>
      <c r="AL26" s="20">
        <f t="shared" si="4"/>
        <v>199.18941693696172</v>
      </c>
      <c r="AM26" s="59">
        <f t="shared" si="5"/>
        <v>483.96719471473949</v>
      </c>
      <c r="AN26" s="59">
        <f ca="1">AVERAGE(OFFSET($AM$3,0,0,'Données projet'!$E$10+1,1))-AVERAGE(OFFSET($H$3,0,0,'Données projet'!$E$10+1,1))</f>
        <v>487.18832528146936</v>
      </c>
      <c r="AO26" s="59">
        <f t="shared" si="36"/>
        <v>306.61893266146666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6.6</v>
      </c>
      <c r="BD26" s="12">
        <f>IF('Données projet'!$A$88&gt;35,BD25+BC26-BL25,IF(A26&lt;'Données projet'!$A$88,$BA$205^A26,IF(A26='Données projet'!$A$88,'Données projet'!$B$88,BD25+BC26-BL25)))</f>
        <v>103.60000000000002</v>
      </c>
      <c r="BE26" s="13">
        <f>BD26*VLOOKUP('Données projet'!$B$11,Paramètres!$A$1:$I$89,3,0)*VLOOKUP('Données projet'!$B$11,Paramètres!$A$1:$I$89,5,0)</f>
        <v>75.959520000000012</v>
      </c>
      <c r="BF26" s="13">
        <f t="shared" si="37"/>
        <v>21.146305742114752</v>
      </c>
      <c r="BG26" s="20">
        <f t="shared" si="7"/>
        <v>169.1259798341832</v>
      </c>
      <c r="BH26" s="59">
        <f t="shared" si="8"/>
        <v>453.90375761196094</v>
      </c>
      <c r="BI26" s="59">
        <f ca="1">AVERAGE(OFFSET($BH$3,0,0,'Données projet'!$E$11+1,1))-AVERAGE(OFFSET($H$3,0,0,'Données projet'!$E$11+1,1))</f>
        <v>239.25212250019609</v>
      </c>
      <c r="BJ26" s="59">
        <f t="shared" si="38"/>
        <v>213.58492101729695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10.4</v>
      </c>
      <c r="BY26" s="12">
        <f>IF('Données projet'!$A$114&gt;35,BY25+BX26-CG25,IF(A26&lt;'Données projet'!$A$114,$BV$205^A26,IF(A26='Données projet'!$A$114,'Données projet'!$B$114,BY25+BX26-CG25)))</f>
        <v>167.20000000000005</v>
      </c>
      <c r="BZ26" s="13">
        <f>BY26*VLOOKUP('Données projet'!$B$12,Paramètres!$A$1:$I$89,3,0)*VLOOKUP('Données projet'!$B$12,Paramètres!$A$1:$I$89,5,0)</f>
        <v>159.10752000000002</v>
      </c>
      <c r="CA26" s="13">
        <f t="shared" si="39"/>
        <v>40.64114856504164</v>
      </c>
      <c r="CB26" s="20">
        <f t="shared" si="10"/>
        <v>347.89559775078084</v>
      </c>
      <c r="CC26" s="59">
        <f t="shared" si="11"/>
        <v>632.67337552855861</v>
      </c>
      <c r="CD26" s="59">
        <f ca="1">AVERAGE(OFFSET($CC$3,0,0,'Données projet'!$E$12+1,1))-AVERAGE(OFFSET($H$3,0,0,'Données projet'!$E$12+1,1))</f>
        <v>448.94764480536713</v>
      </c>
      <c r="CE26" s="59">
        <f t="shared" si="40"/>
        <v>469.26760321719695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131.4</v>
      </c>
      <c r="CU26" s="17">
        <f>CT26*VLOOKUP('Données projet'!$B$13,Paramètres!$A$1:$I$89,3,0)*VLOOKUP('Données projet'!$B$13,Paramètres!$A$1:$I$89,5,0)</f>
        <v>106.59168000000001</v>
      </c>
      <c r="CV26" s="13">
        <f t="shared" si="41"/>
        <v>28.526492713060108</v>
      </c>
      <c r="CW26" s="20">
        <f t="shared" si="13"/>
        <v>235.33081747524636</v>
      </c>
      <c r="CX26" s="59">
        <f t="shared" si="14"/>
        <v>520.10859525302408</v>
      </c>
      <c r="CY26" s="59">
        <f ca="1">AVERAGE(OFFSET($CX$3,0,0,'Données projet'!$E$13+1,1))-AVERAGE(OFFSET($H$3,0,0,'Données projet'!$E$13+1,1))</f>
        <v>412.59676769258488</v>
      </c>
      <c r="CZ26" s="59">
        <f t="shared" si="42"/>
        <v>399.90063795152133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</v>
      </c>
      <c r="DO26" s="12">
        <f>IF('Données projet'!$A$166&gt;35,DO25+DN26-DW25,IF(A26&lt;'Données projet'!$A$166,$DL$205^A26,IF(A26='Données projet'!$A$166,'Données projet'!$B$166,DO25+DN26-DW25)))</f>
        <v>120</v>
      </c>
      <c r="DP26" s="17">
        <f>DO26*VLOOKUP('Données projet'!$B$14,Paramètres!$A$1:$I$89,3,0)*VLOOKUP('Données projet'!$B$14,Paramètres!$A$1:$I$89,5,0)</f>
        <v>93.600000000000009</v>
      </c>
      <c r="DQ26" s="13">
        <f t="shared" si="43"/>
        <v>25.431466524572937</v>
      </c>
      <c r="DR26" s="20">
        <f t="shared" si="16"/>
        <v>207.31313753029789</v>
      </c>
      <c r="DS26" s="59">
        <f t="shared" si="17"/>
        <v>492.09091530807564</v>
      </c>
      <c r="DT26" s="59">
        <f ca="1">AVERAGE(OFFSET($DS$3,0,0,'Données projet'!$E$14+1,1))-AVERAGE(OFFSET($H$3,0,0,'Données projet'!$E$14+1,1))</f>
        <v>357.65167206083379</v>
      </c>
      <c r="DU26" s="59">
        <f t="shared" si="44"/>
        <v>341.23389735986342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478.35415851868379</v>
      </c>
      <c r="S27" s="59">
        <f ca="1">AVERAGE(OFFSET($R$3,0,0,'Données projet'!$E$9+1,1))-AVERAGE(OFFSET($H$3,0,0,'Données projet'!$E$9+1,1))</f>
        <v>439.19854273764042</v>
      </c>
      <c r="T27" s="59">
        <f t="shared" si="34"/>
        <v>278.21741231699929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97.141200000000026</v>
      </c>
      <c r="AK27" s="13">
        <f t="shared" si="35"/>
        <v>26.279782450761708</v>
      </c>
      <c r="AL27" s="20">
        <f t="shared" si="4"/>
        <v>214.95821110174333</v>
      </c>
      <c r="AM27" s="59">
        <f t="shared" si="5"/>
        <v>500.95821110174336</v>
      </c>
      <c r="AN27" s="59">
        <f ca="1">AVERAGE(OFFSET($AM$3,0,0,'Données projet'!$E$10+1,1))-AVERAGE(OFFSET($H$3,0,0,'Données projet'!$E$10+1,1))</f>
        <v>487.18832528146936</v>
      </c>
      <c r="AO27" s="59">
        <f t="shared" si="36"/>
        <v>306.61893266146666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6.6</v>
      </c>
      <c r="BD27" s="12">
        <f>IF('Données projet'!$A$88&gt;35,BD26+BC27-BL26,IF(A27&lt;'Données projet'!$A$88,$BA$205^A27,IF(A27='Données projet'!$A$88,'Données projet'!$B$88,BD26+BC27-BL26)))</f>
        <v>110.20000000000002</v>
      </c>
      <c r="BE27" s="13">
        <f>BD27*VLOOKUP('Données projet'!$B$11,Paramètres!$A$1:$I$89,3,0)*VLOOKUP('Données projet'!$B$11,Paramètres!$A$1:$I$89,5,0)</f>
        <v>80.798640000000006</v>
      </c>
      <c r="BF27" s="13">
        <f t="shared" si="37"/>
        <v>22.332342724937131</v>
      </c>
      <c r="BG27" s="20">
        <f t="shared" si="7"/>
        <v>179.61979491259885</v>
      </c>
      <c r="BH27" s="59">
        <f t="shared" si="8"/>
        <v>465.61979491259888</v>
      </c>
      <c r="BI27" s="59">
        <f ca="1">AVERAGE(OFFSET($BH$3,0,0,'Données projet'!$E$11+1,1))-AVERAGE(OFFSET($H$3,0,0,'Données projet'!$E$11+1,1))</f>
        <v>239.25212250019609</v>
      </c>
      <c r="BJ27" s="59">
        <f t="shared" si="38"/>
        <v>213.58492101729695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10.4</v>
      </c>
      <c r="BY27" s="12">
        <f>IF('Données projet'!$A$114&gt;35,BY26+BX27-CG26,IF(A27&lt;'Données projet'!$A$114,$BV$205^A27,IF(A27='Données projet'!$A$114,'Données projet'!$B$114,BY26+BX27-CG26)))</f>
        <v>177.60000000000005</v>
      </c>
      <c r="BZ27" s="13">
        <f>BY27*VLOOKUP('Données projet'!$B$12,Paramètres!$A$1:$I$89,3,0)*VLOOKUP('Données projet'!$B$12,Paramètres!$A$1:$I$89,5,0)</f>
        <v>169.00416000000004</v>
      </c>
      <c r="CA27" s="13">
        <f t="shared" si="39"/>
        <v>42.866912347244458</v>
      </c>
      <c r="CB27" s="20">
        <f t="shared" si="10"/>
        <v>369.00878433811749</v>
      </c>
      <c r="CC27" s="59">
        <f t="shared" si="11"/>
        <v>655.00878433811749</v>
      </c>
      <c r="CD27" s="59">
        <f ca="1">AVERAGE(OFFSET($CC$3,0,0,'Données projet'!$E$12+1,1))-AVERAGE(OFFSET($H$3,0,0,'Données projet'!$E$12+1,1))</f>
        <v>448.94764480536713</v>
      </c>
      <c r="CE27" s="59">
        <f t="shared" si="40"/>
        <v>469.26760321719695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148.20000000000002</v>
      </c>
      <c r="CU27" s="17">
        <f>CT27*VLOOKUP('Données projet'!$B$13,Paramètres!$A$1:$I$89,3,0)*VLOOKUP('Données projet'!$B$13,Paramètres!$A$1:$I$89,5,0)</f>
        <v>120.21984000000002</v>
      </c>
      <c r="CV27" s="13">
        <f t="shared" si="41"/>
        <v>31.726267900699519</v>
      </c>
      <c r="CW27" s="20">
        <f t="shared" si="13"/>
        <v>264.63947126038499</v>
      </c>
      <c r="CX27" s="59">
        <f t="shared" si="14"/>
        <v>550.63947126038499</v>
      </c>
      <c r="CY27" s="59">
        <f ca="1">AVERAGE(OFFSET($CX$3,0,0,'Données projet'!$E$13+1,1))-AVERAGE(OFFSET($H$3,0,0,'Données projet'!$E$13+1,1))</f>
        <v>412.59676769258488</v>
      </c>
      <c r="CZ27" s="59">
        <f t="shared" si="42"/>
        <v>399.90063795152133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</v>
      </c>
      <c r="DO27" s="12">
        <f>IF('Données projet'!$A$166&gt;35,DO26+DN27-DW26,IF(A27&lt;'Données projet'!$A$166,$DL$205^A27,IF(A27='Données projet'!$A$166,'Données projet'!$B$166,DO26+DN27-DW26)))</f>
        <v>130</v>
      </c>
      <c r="DP27" s="17">
        <f>DO27*VLOOKUP('Données projet'!$B$14,Paramètres!$A$1:$I$89,3,0)*VLOOKUP('Données projet'!$B$14,Paramètres!$A$1:$I$89,5,0)</f>
        <v>101.4</v>
      </c>
      <c r="DQ27" s="13">
        <f t="shared" si="43"/>
        <v>27.295257887453797</v>
      </c>
      <c r="DR27" s="20">
        <f t="shared" si="16"/>
        <v>224.14424082064872</v>
      </c>
      <c r="DS27" s="59">
        <f t="shared" si="17"/>
        <v>510.14424082064875</v>
      </c>
      <c r="DT27" s="59">
        <f ca="1">AVERAGE(OFFSET($DS$3,0,0,'Données projet'!$E$14+1,1))-AVERAGE(OFFSET($H$3,0,0,'Données projet'!$E$14+1,1))</f>
        <v>357.65167206083379</v>
      </c>
      <c r="DU27" s="59">
        <f t="shared" si="44"/>
        <v>341.23389735986342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493.65930144068301</v>
      </c>
      <c r="S28" s="59">
        <f ca="1">AVERAGE(OFFSET($R$3,0,0,'Données projet'!$E$9+1,1))-AVERAGE(OFFSET($H$3,0,0,'Données projet'!$E$9+1,1))</f>
        <v>439.19854273764042</v>
      </c>
      <c r="T28" s="59">
        <f t="shared" si="34"/>
        <v>278.21741231699929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104.44200000000004</v>
      </c>
      <c r="AK28" s="13">
        <f t="shared" si="35"/>
        <v>28.01755116176631</v>
      </c>
      <c r="AL28" s="20">
        <f t="shared" si="4"/>
        <v>230.70038494007636</v>
      </c>
      <c r="AM28" s="59">
        <f t="shared" si="5"/>
        <v>517.92260716229862</v>
      </c>
      <c r="AN28" s="59">
        <f ca="1">AVERAGE(OFFSET($AM$3,0,0,'Données projet'!$E$10+1,1))-AVERAGE(OFFSET($H$3,0,0,'Données projet'!$E$10+1,1))</f>
        <v>487.18832528146936</v>
      </c>
      <c r="AO28" s="59">
        <f t="shared" si="36"/>
        <v>306.61893266146666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6.6</v>
      </c>
      <c r="BD28" s="12">
        <f>IF('Données projet'!$A$88&gt;35,BD27+BC28-BL27,IF(A28&lt;'Données projet'!$A$88,$BA$205^A28,IF(A28='Données projet'!$A$88,'Données projet'!$B$88,BD27+BC28-BL27)))</f>
        <v>116.80000000000001</v>
      </c>
      <c r="BE28" s="13">
        <f>BD28*VLOOKUP('Données projet'!$B$11,Paramètres!$A$1:$I$89,3,0)*VLOOKUP('Données projet'!$B$11,Paramètres!$A$1:$I$89,5,0)</f>
        <v>85.63776</v>
      </c>
      <c r="BF28" s="13">
        <f t="shared" si="37"/>
        <v>23.510135010014299</v>
      </c>
      <c r="BG28" s="20">
        <f t="shared" si="7"/>
        <v>190.09925047577488</v>
      </c>
      <c r="BH28" s="59">
        <f t="shared" si="8"/>
        <v>477.32147269799714</v>
      </c>
      <c r="BI28" s="59">
        <f ca="1">AVERAGE(OFFSET($BH$3,0,0,'Données projet'!$E$11+1,1))-AVERAGE(OFFSET($H$3,0,0,'Données projet'!$E$11+1,1))</f>
        <v>239.25212250019609</v>
      </c>
      <c r="BJ28" s="59">
        <f t="shared" si="38"/>
        <v>213.58492101729695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188</v>
      </c>
      <c r="BW28" s="12">
        <f>VLOOKUP(A28,'Données projet'!$A$113:$I$133,9,0)</f>
        <v>10.4</v>
      </c>
      <c r="BX28" s="12">
        <f t="array" ref="BX28">INDEX(BW:BW,MIN(IF(ISNUMBER(BW28:BW224),ROW(BW28:BW224),"")))</f>
        <v>10.4</v>
      </c>
      <c r="BY28" s="12">
        <f>IF('Données projet'!$A$114&gt;35,BY27+BX28-CG27,IF(A28&lt;'Données projet'!$A$114,$BV$205^A28,IF(A28='Données projet'!$A$114,'Données projet'!$B$114,BY27+BX28-CG27)))</f>
        <v>188.00000000000006</v>
      </c>
      <c r="BZ28" s="13">
        <f>BY28*VLOOKUP('Données projet'!$B$12,Paramètres!$A$1:$I$89,3,0)*VLOOKUP('Données projet'!$B$12,Paramètres!$A$1:$I$89,5,0)</f>
        <v>178.90080000000006</v>
      </c>
      <c r="CA28" s="13">
        <f t="shared" si="39"/>
        <v>45.077547304318657</v>
      </c>
      <c r="CB28" s="20">
        <f t="shared" si="10"/>
        <v>390.09562155502181</v>
      </c>
      <c r="CC28" s="59">
        <f t="shared" si="11"/>
        <v>677.31784377724398</v>
      </c>
      <c r="CD28" s="59">
        <f ca="1">AVERAGE(OFFSET($CC$3,0,0,'Données projet'!$E$12+1,1))-AVERAGE(OFFSET($H$3,0,0,'Données projet'!$E$12+1,1))</f>
        <v>448.94764480536713</v>
      </c>
      <c r="CE28" s="59">
        <f t="shared" si="40"/>
        <v>469.26760321719695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26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165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165.00000000000003</v>
      </c>
      <c r="CU28" s="17">
        <f>CT28*VLOOKUP('Données projet'!$B$13,Paramètres!$A$1:$I$89,3,0)*VLOOKUP('Données projet'!$B$13,Paramètres!$A$1:$I$89,5,0)</f>
        <v>133.84800000000001</v>
      </c>
      <c r="CV28" s="13">
        <f t="shared" si="41"/>
        <v>34.884003992121691</v>
      </c>
      <c r="CW28" s="20">
        <f t="shared" si="13"/>
        <v>293.87490695294525</v>
      </c>
      <c r="CX28" s="59">
        <f t="shared" si="14"/>
        <v>581.09712917516754</v>
      </c>
      <c r="CY28" s="59">
        <f ca="1">AVERAGE(OFFSET($CX$3,0,0,'Données projet'!$E$13+1,1))-AVERAGE(OFFSET($H$3,0,0,'Données projet'!$E$13+1,1))</f>
        <v>412.59676769258488</v>
      </c>
      <c r="CZ28" s="59">
        <f t="shared" si="42"/>
        <v>399.90063795152133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140</v>
      </c>
      <c r="DM28" s="12">
        <f>VLOOKUP(A28,'Données projet'!$A$165:$I$185,9,0)</f>
        <v>10</v>
      </c>
      <c r="DN28" s="12">
        <f t="array" ref="DN28">INDEX(DM:DM,MIN(IF(ISNUMBER(DM28:DM224),ROW(DM28:DM224),"")))</f>
        <v>10</v>
      </c>
      <c r="DO28" s="12">
        <f>IF('Données projet'!$A$166&gt;35,DO27+DN28-DW27,IF(A28&lt;'Données projet'!$A$166,$DL$205^A28,IF(A28='Données projet'!$A$166,'Données projet'!$B$166,DO27+DN28-DW27)))</f>
        <v>140</v>
      </c>
      <c r="DP28" s="17">
        <f>DO28*VLOOKUP('Données projet'!$B$14,Paramètres!$A$1:$I$89,3,0)*VLOOKUP('Données projet'!$B$14,Paramètres!$A$1:$I$89,5,0)</f>
        <v>109.2</v>
      </c>
      <c r="DQ28" s="13">
        <f t="shared" si="43"/>
        <v>29.142418334948612</v>
      </c>
      <c r="DR28" s="20">
        <f t="shared" si="16"/>
        <v>240.94637860003544</v>
      </c>
      <c r="DS28" s="59">
        <f t="shared" si="17"/>
        <v>528.16860082225764</v>
      </c>
      <c r="DT28" s="59">
        <f ca="1">AVERAGE(OFFSET($DS$3,0,0,'Données projet'!$E$14+1,1))-AVERAGE(OFFSET($H$3,0,0,'Données projet'!$E$14+1,1))</f>
        <v>357.65167206083379</v>
      </c>
      <c r="DU28" s="59">
        <f t="shared" si="44"/>
        <v>341.23389735986342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16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458.05789673333743</v>
      </c>
      <c r="S29" s="59">
        <f ca="1">AVERAGE(OFFSET($R$3,0,0,'Données projet'!$E$9+1,1))-AVERAGE(OFFSET($H$3,0,0,'Données projet'!$E$9+1,1))</f>
        <v>439.19854273764042</v>
      </c>
      <c r="T29" s="59">
        <f t="shared" si="34"/>
        <v>278.21741231699929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85.378800000000027</v>
      </c>
      <c r="AK29" s="13">
        <f t="shared" si="35"/>
        <v>23.447306793896516</v>
      </c>
      <c r="AL29" s="20">
        <f t="shared" si="4"/>
        <v>189.53880266603645</v>
      </c>
      <c r="AM29" s="59">
        <f t="shared" si="5"/>
        <v>477.98324711048087</v>
      </c>
      <c r="AN29" s="59">
        <f ca="1">AVERAGE(OFFSET($AM$3,0,0,'Données projet'!$E$10+1,1))-AVERAGE(OFFSET($H$3,0,0,'Données projet'!$E$10+1,1))</f>
        <v>487.18832528146936</v>
      </c>
      <c r="AO29" s="59">
        <f t="shared" si="36"/>
        <v>306.61893266146666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6.6</v>
      </c>
      <c r="BD29" s="12">
        <f>IF('Données projet'!$A$88&gt;35,BD28+BC29-BL28,IF(A29&lt;'Données projet'!$A$88,$BA$205^A29,IF(A29='Données projet'!$A$88,'Données projet'!$B$88,BD28+BC29-BL28)))</f>
        <v>123.4</v>
      </c>
      <c r="BE29" s="13">
        <f>BD29*VLOOKUP('Données projet'!$B$11,Paramètres!$A$1:$I$89,3,0)*VLOOKUP('Données projet'!$B$11,Paramètres!$A$1:$I$89,5,0)</f>
        <v>90.476879999999994</v>
      </c>
      <c r="BF29" s="13">
        <f t="shared" si="37"/>
        <v>24.680201568735427</v>
      </c>
      <c r="BG29" s="20">
        <f t="shared" si="7"/>
        <v>200.56525039888083</v>
      </c>
      <c r="BH29" s="59">
        <f t="shared" si="8"/>
        <v>489.00969484332529</v>
      </c>
      <c r="BI29" s="59">
        <f ca="1">AVERAGE(OFFSET($BH$3,0,0,'Données projet'!$E$11+1,1))-AVERAGE(OFFSET($H$3,0,0,'Données projet'!$E$11+1,1))</f>
        <v>239.25212250019609</v>
      </c>
      <c r="BJ29" s="59">
        <f t="shared" si="38"/>
        <v>213.58492101729695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9.4</v>
      </c>
      <c r="BY29" s="12">
        <f>IF('Données projet'!$A$114&gt;35,BY28+BX29-CG28,IF(A29&lt;'Données projet'!$A$114,$BV$205^A29,IF(A29='Données projet'!$A$114,'Données projet'!$B$114,BY28+BX29-CG28)))</f>
        <v>171.40000000000006</v>
      </c>
      <c r="BZ29" s="13">
        <f>BY29*VLOOKUP('Données projet'!$B$12,Paramètres!$A$1:$I$89,3,0)*VLOOKUP('Données projet'!$B$12,Paramètres!$A$1:$I$89,5,0)</f>
        <v>163.10424000000006</v>
      </c>
      <c r="CA29" s="13">
        <f t="shared" si="39"/>
        <v>41.541900444856886</v>
      </c>
      <c r="CB29" s="20">
        <f t="shared" si="10"/>
        <v>356.42536127479252</v>
      </c>
      <c r="CC29" s="59">
        <f t="shared" si="11"/>
        <v>644.86980571923698</v>
      </c>
      <c r="CD29" s="59">
        <f ca="1">AVERAGE(OFFSET($CC$3,0,0,'Données projet'!$E$12+1,1))-AVERAGE(OFFSET($H$3,0,0,'Données projet'!$E$12+1,1))</f>
        <v>448.94764480536713</v>
      </c>
      <c r="CE29" s="59">
        <f t="shared" si="40"/>
        <v>469.26760321719695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139.40000000000003</v>
      </c>
      <c r="CU29" s="17">
        <f>CT29*VLOOKUP('Données projet'!$B$13,Paramètres!$A$1:$I$89,3,0)*VLOOKUP('Données projet'!$B$13,Paramètres!$A$1:$I$89,5,0)</f>
        <v>113.08128000000002</v>
      </c>
      <c r="CV29" s="13">
        <f t="shared" si="41"/>
        <v>30.05578679297923</v>
      </c>
      <c r="CW29" s="20">
        <f t="shared" si="13"/>
        <v>249.29705799777221</v>
      </c>
      <c r="CX29" s="59">
        <f t="shared" si="14"/>
        <v>537.74150244221664</v>
      </c>
      <c r="CY29" s="59">
        <f ca="1">AVERAGE(OFFSET($CX$3,0,0,'Données projet'!$E$13+1,1))-AVERAGE(OFFSET($H$3,0,0,'Données projet'!$E$13+1,1))</f>
        <v>412.59676769258488</v>
      </c>
      <c r="CZ29" s="59">
        <f t="shared" si="42"/>
        <v>399.90063795152133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10.8</v>
      </c>
      <c r="DO29" s="12">
        <f>IF('Données projet'!$A$166&gt;35,DO28+DN29-DW28,IF(A29&lt;'Données projet'!$A$166,$DL$205^A29,IF(A29='Données projet'!$A$166,'Données projet'!$B$166,DO28+DN29-DW28)))</f>
        <v>134.80000000000001</v>
      </c>
      <c r="DP29" s="17">
        <f>DO29*VLOOKUP('Données projet'!$B$14,Paramètres!$A$1:$I$89,3,0)*VLOOKUP('Données projet'!$B$14,Paramètres!$A$1:$I$89,5,0)</f>
        <v>105.14400000000001</v>
      </c>
      <c r="DQ29" s="13">
        <f t="shared" si="43"/>
        <v>28.183884120602002</v>
      </c>
      <c r="DR29" s="20">
        <f t="shared" si="16"/>
        <v>232.21273151004846</v>
      </c>
      <c r="DS29" s="59">
        <f t="shared" si="17"/>
        <v>520.65717595449291</v>
      </c>
      <c r="DT29" s="59">
        <f ca="1">AVERAGE(OFFSET($DS$3,0,0,'Données projet'!$E$14+1,1))-AVERAGE(OFFSET($H$3,0,0,'Données projet'!$E$14+1,1))</f>
        <v>357.65167206083379</v>
      </c>
      <c r="DU29" s="59">
        <f t="shared" si="44"/>
        <v>341.23389735986342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477.32127040383227</v>
      </c>
      <c r="S30" s="59">
        <f ca="1">AVERAGE(OFFSET($R$3,0,0,'Données projet'!$E$9+1,1))-AVERAGE(OFFSET($H$3,0,0,'Données projet'!$E$9+1,1))</f>
        <v>439.19854273764042</v>
      </c>
      <c r="T30" s="59">
        <f t="shared" si="34"/>
        <v>278.21741231699929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94.707600000000028</v>
      </c>
      <c r="AK30" s="13">
        <f t="shared" si="35"/>
        <v>25.697193912523566</v>
      </c>
      <c r="AL30" s="20">
        <f t="shared" si="4"/>
        <v>209.70501606431188</v>
      </c>
      <c r="AM30" s="59">
        <f t="shared" si="5"/>
        <v>499.37168273097859</v>
      </c>
      <c r="AN30" s="59">
        <f ca="1">AVERAGE(OFFSET($AM$3,0,0,'Données projet'!$E$10+1,1))-AVERAGE(OFFSET($H$3,0,0,'Données projet'!$E$10+1,1))</f>
        <v>487.18832528146936</v>
      </c>
      <c r="AO30" s="59">
        <f t="shared" si="36"/>
        <v>306.61893266146666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>
        <f>VLOOKUP(A30,'Données projet'!$A$87:$I$107,2,0)</f>
        <v>130</v>
      </c>
      <c r="BB30" s="12">
        <f>VLOOKUP(A30,'Données projet'!$A$87:$I$107,9,0)</f>
        <v>6.6</v>
      </c>
      <c r="BC30" s="12">
        <f t="array" ref="BC30">INDEX(BB:BB,MIN(IF(ISNUMBER(BB30:BB226),ROW(BB30:BB226),"")))</f>
        <v>6.6</v>
      </c>
      <c r="BD30" s="12">
        <f>IF('Données projet'!$A$88&gt;35,BD29+BC30-BL29,IF(A30&lt;'Données projet'!$A$88,$BA$205^A30,IF(A30='Données projet'!$A$88,'Données projet'!$B$88,BD29+BC30-BL29)))</f>
        <v>130</v>
      </c>
      <c r="BE30" s="13">
        <f>BD30*VLOOKUP('Données projet'!$B$11,Paramètres!$A$1:$I$89,3,0)*VLOOKUP('Données projet'!$B$11,Paramètres!$A$1:$I$89,5,0)</f>
        <v>95.315999999999988</v>
      </c>
      <c r="BF30" s="13">
        <f t="shared" si="37"/>
        <v>25.843002723192381</v>
      </c>
      <c r="BG30" s="20">
        <f t="shared" si="7"/>
        <v>211.01859640956005</v>
      </c>
      <c r="BH30" s="59">
        <f t="shared" si="8"/>
        <v>500.68526307622676</v>
      </c>
      <c r="BI30" s="59">
        <f ca="1">AVERAGE(OFFSET($BH$3,0,0,'Données projet'!$E$11+1,1))-AVERAGE(OFFSET($H$3,0,0,'Données projet'!$E$11+1,1))</f>
        <v>239.25212250019609</v>
      </c>
      <c r="BJ30" s="59">
        <f t="shared" si="38"/>
        <v>213.58492101729695</v>
      </c>
      <c r="BK30" s="15">
        <f>IF(ISNA(VLOOKUP(A30,'Données projet'!$A$87:$I$107,3,0)),0,VLOOKUP(A30,'Données projet'!$A$87:$I$107,3,0))</f>
        <v>3</v>
      </c>
      <c r="BL30" s="15">
        <f>IF(ISNA(VLOOKUP(A30,'Données projet'!$A$87:$I$107,4,0)),0,VLOOKUP(A30,'Données projet'!$A$87:$I$107,4,0))</f>
        <v>38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9.4</v>
      </c>
      <c r="BY30" s="12">
        <f>IF('Données projet'!$A$114&gt;35,BY29+BX30-CG29,IF(A30&lt;'Données projet'!$A$114,$BV$205^A30,IF(A30='Données projet'!$A$114,'Données projet'!$B$114,BY29+BX30-CG29)))</f>
        <v>180.80000000000007</v>
      </c>
      <c r="BZ30" s="13">
        <f>BY30*VLOOKUP('Données projet'!$B$12,Paramètres!$A$1:$I$89,3,0)*VLOOKUP('Données projet'!$B$12,Paramètres!$A$1:$I$89,5,0)</f>
        <v>172.04928000000007</v>
      </c>
      <c r="CA30" s="13">
        <f t="shared" si="39"/>
        <v>43.548673566823723</v>
      </c>
      <c r="CB30" s="20">
        <f t="shared" si="10"/>
        <v>375.49976912888474</v>
      </c>
      <c r="CC30" s="59">
        <f t="shared" si="11"/>
        <v>665.16643579555148</v>
      </c>
      <c r="CD30" s="59">
        <f ca="1">AVERAGE(OFFSET($CC$3,0,0,'Données projet'!$E$12+1,1))-AVERAGE(OFFSET($H$3,0,0,'Données projet'!$E$12+1,1))</f>
        <v>448.94764480536713</v>
      </c>
      <c r="CE30" s="59">
        <f t="shared" si="40"/>
        <v>469.26760321719695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155.80000000000004</v>
      </c>
      <c r="CU30" s="17">
        <f>CT30*VLOOKUP('Données projet'!$B$13,Paramètres!$A$1:$I$89,3,0)*VLOOKUP('Données projet'!$B$13,Paramètres!$A$1:$I$89,5,0)</f>
        <v>126.38496000000004</v>
      </c>
      <c r="CV30" s="13">
        <f t="shared" si="41"/>
        <v>33.159663610206088</v>
      </c>
      <c r="CW30" s="20">
        <f t="shared" si="13"/>
        <v>277.87355278777568</v>
      </c>
      <c r="CX30" s="59">
        <f t="shared" si="14"/>
        <v>567.54021945444242</v>
      </c>
      <c r="CY30" s="59">
        <f ca="1">AVERAGE(OFFSET($CX$3,0,0,'Données projet'!$E$13+1,1))-AVERAGE(OFFSET($H$3,0,0,'Données projet'!$E$13+1,1))</f>
        <v>412.59676769258488</v>
      </c>
      <c r="CZ30" s="59">
        <f t="shared" si="42"/>
        <v>399.90063795152133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10.8</v>
      </c>
      <c r="DO30" s="12">
        <f>IF('Données projet'!$A$166&gt;35,DO29+DN30-DW29,IF(A30&lt;'Données projet'!$A$166,$DL$205^A30,IF(A30='Données projet'!$A$166,'Données projet'!$B$166,DO29+DN30-DW29)))</f>
        <v>145.60000000000002</v>
      </c>
      <c r="DP30" s="17">
        <f>DO30*VLOOKUP('Données projet'!$B$14,Paramètres!$A$1:$I$89,3,0)*VLOOKUP('Données projet'!$B$14,Paramètres!$A$1:$I$89,5,0)</f>
        <v>113.56800000000003</v>
      </c>
      <c r="DQ30" s="13">
        <f t="shared" si="43"/>
        <v>30.17006506205821</v>
      </c>
      <c r="DR30" s="20">
        <f t="shared" si="16"/>
        <v>250.34379664975143</v>
      </c>
      <c r="DS30" s="59">
        <f t="shared" si="17"/>
        <v>540.01046331641805</v>
      </c>
      <c r="DT30" s="59">
        <f ca="1">AVERAGE(OFFSET($DS$3,0,0,'Données projet'!$E$14+1,1))-AVERAGE(OFFSET($H$3,0,0,'Données projet'!$E$14+1,1))</f>
        <v>357.65167206083379</v>
      </c>
      <c r="DU30" s="59">
        <f t="shared" si="44"/>
        <v>341.23389735986342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496.54418197683344</v>
      </c>
      <c r="S31" s="59">
        <f ca="1">AVERAGE(OFFSET($R$3,0,0,'Données projet'!$E$9+1,1))-AVERAGE(OFFSET($H$3,0,0,'Données projet'!$E$9+1,1))</f>
        <v>439.19854273764042</v>
      </c>
      <c r="T31" s="59">
        <f t="shared" si="34"/>
        <v>278.21741231699929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104.03640000000003</v>
      </c>
      <c r="AK31" s="13">
        <f t="shared" si="35"/>
        <v>27.921388397820998</v>
      </c>
      <c r="AL31" s="20">
        <f t="shared" si="4"/>
        <v>229.82648145953826</v>
      </c>
      <c r="AM31" s="59">
        <f t="shared" si="5"/>
        <v>520.71537034842709</v>
      </c>
      <c r="AN31" s="59">
        <f ca="1">AVERAGE(OFFSET($AM$3,0,0,'Données projet'!$E$10+1,1))-AVERAGE(OFFSET($H$3,0,0,'Données projet'!$E$10+1,1))</f>
        <v>487.18832528146936</v>
      </c>
      <c r="AO31" s="59">
        <f t="shared" si="36"/>
        <v>306.61893266146666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5.5</v>
      </c>
      <c r="BD31" s="12">
        <f>IF('Données projet'!$A$88&gt;35,BD30+BC31-BL30,IF(A31&lt;'Données projet'!$A$88,$BA$205^A31,IF(A31='Données projet'!$A$88,'Données projet'!$B$88,BD30+BC31-BL30)))</f>
        <v>97.5</v>
      </c>
      <c r="BE31" s="13">
        <f>BD31*VLOOKUP('Données projet'!$B$11,Paramètres!$A$1:$I$89,3,0)*VLOOKUP('Données projet'!$B$11,Paramètres!$A$1:$I$89,5,0)</f>
        <v>71.486999999999995</v>
      </c>
      <c r="BF31" s="13">
        <f t="shared" si="37"/>
        <v>20.042279102156858</v>
      </c>
      <c r="BG31" s="20">
        <f t="shared" si="7"/>
        <v>159.41349443625651</v>
      </c>
      <c r="BH31" s="59">
        <f t="shared" si="8"/>
        <v>450.30238332514534</v>
      </c>
      <c r="BI31" s="59">
        <f ca="1">AVERAGE(OFFSET($BH$3,0,0,'Données projet'!$E$11+1,1))-AVERAGE(OFFSET($H$3,0,0,'Données projet'!$E$11+1,1))</f>
        <v>239.25212250019609</v>
      </c>
      <c r="BJ31" s="59">
        <f t="shared" si="38"/>
        <v>213.58492101729695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9.4</v>
      </c>
      <c r="BY31" s="12">
        <f>IF('Données projet'!$A$114&gt;35,BY30+BX31-CG30,IF(A31&lt;'Données projet'!$A$114,$BV$205^A31,IF(A31='Données projet'!$A$114,'Données projet'!$B$114,BY30+BX31-CG30)))</f>
        <v>190.20000000000007</v>
      </c>
      <c r="BZ31" s="13">
        <f>BY31*VLOOKUP('Données projet'!$B$12,Paramètres!$A$1:$I$89,3,0)*VLOOKUP('Données projet'!$B$12,Paramètres!$A$1:$I$89,5,0)</f>
        <v>180.99432000000007</v>
      </c>
      <c r="CA31" s="13">
        <f t="shared" si="39"/>
        <v>45.543333072238994</v>
      </c>
      <c r="CB31" s="20">
        <f t="shared" si="10"/>
        <v>394.55307910081638</v>
      </c>
      <c r="CC31" s="59">
        <f t="shared" si="11"/>
        <v>685.44196798970529</v>
      </c>
      <c r="CD31" s="59">
        <f ca="1">AVERAGE(OFFSET($CC$3,0,0,'Données projet'!$E$12+1,1))-AVERAGE(OFFSET($H$3,0,0,'Données projet'!$E$12+1,1))</f>
        <v>448.94764480536713</v>
      </c>
      <c r="CE31" s="59">
        <f t="shared" si="40"/>
        <v>469.26760321719695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172.20000000000005</v>
      </c>
      <c r="CU31" s="17">
        <f>CT31*VLOOKUP('Données projet'!$B$13,Paramètres!$A$1:$I$89,3,0)*VLOOKUP('Données projet'!$B$13,Paramètres!$A$1:$I$89,5,0)</f>
        <v>139.68864000000005</v>
      </c>
      <c r="CV31" s="13">
        <f t="shared" si="41"/>
        <v>36.22566805112433</v>
      </c>
      <c r="CW31" s="20">
        <f t="shared" si="13"/>
        <v>306.38408652237496</v>
      </c>
      <c r="CX31" s="59">
        <f t="shared" si="14"/>
        <v>597.27297541126381</v>
      </c>
      <c r="CY31" s="59">
        <f ca="1">AVERAGE(OFFSET($CX$3,0,0,'Données projet'!$E$13+1,1))-AVERAGE(OFFSET($H$3,0,0,'Données projet'!$E$13+1,1))</f>
        <v>412.59676769258488</v>
      </c>
      <c r="CZ31" s="59">
        <f t="shared" si="42"/>
        <v>399.90063795152133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10.8</v>
      </c>
      <c r="DO31" s="12">
        <f>IF('Données projet'!$A$166&gt;35,DO30+DN31-DW30,IF(A31&lt;'Données projet'!$A$166,$DL$205^A31,IF(A31='Données projet'!$A$166,'Données projet'!$B$166,DO30+DN31-DW30)))</f>
        <v>156.40000000000003</v>
      </c>
      <c r="DP31" s="17">
        <f>DO31*VLOOKUP('Données projet'!$B$14,Paramètres!$A$1:$I$89,3,0)*VLOOKUP('Données projet'!$B$14,Paramètres!$A$1:$I$89,5,0)</f>
        <v>121.99200000000003</v>
      </c>
      <c r="DQ31" s="13">
        <f t="shared" si="43"/>
        <v>32.139154469866327</v>
      </c>
      <c r="DR31" s="20">
        <f t="shared" si="16"/>
        <v>268.44509403501723</v>
      </c>
      <c r="DS31" s="59">
        <f t="shared" si="17"/>
        <v>559.33398292390609</v>
      </c>
      <c r="DT31" s="59">
        <f ca="1">AVERAGE(OFFSET($DS$3,0,0,'Données projet'!$E$14+1,1))-AVERAGE(OFFSET($H$3,0,0,'Données projet'!$E$14+1,1))</f>
        <v>357.65167206083379</v>
      </c>
      <c r="DU31" s="59">
        <f t="shared" si="44"/>
        <v>341.23389735986342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515.73067222186751</v>
      </c>
      <c r="S32" s="59">
        <f ca="1">AVERAGE(OFFSET($R$3,0,0,'Données projet'!$E$9+1,1))-AVERAGE(OFFSET($H$3,0,0,'Données projet'!$E$9+1,1))</f>
        <v>439.19854273764042</v>
      </c>
      <c r="T32" s="59">
        <f t="shared" si="34"/>
        <v>278.21741231699929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113.36520000000003</v>
      </c>
      <c r="AK32" s="13">
        <f t="shared" si="35"/>
        <v>30.122456058687614</v>
      </c>
      <c r="AL32" s="20">
        <f t="shared" si="4"/>
        <v>249.9076676355476</v>
      </c>
      <c r="AM32" s="59">
        <f t="shared" si="5"/>
        <v>542.01877874665877</v>
      </c>
      <c r="AN32" s="59">
        <f ca="1">AVERAGE(OFFSET($AM$3,0,0,'Données projet'!$E$10+1,1))-AVERAGE(OFFSET($H$3,0,0,'Données projet'!$E$10+1,1))</f>
        <v>487.18832528146936</v>
      </c>
      <c r="AO32" s="59">
        <f t="shared" si="36"/>
        <v>306.61893266146666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5.5</v>
      </c>
      <c r="BD32" s="12">
        <f>IF('Données projet'!$A$88&gt;35,BD31+BC32-BL31,IF(A32&lt;'Données projet'!$A$88,$BA$205^A32,IF(A32='Données projet'!$A$88,'Données projet'!$B$88,BD31+BC32-BL31)))</f>
        <v>103</v>
      </c>
      <c r="BE32" s="13">
        <f>BD32*VLOOKUP('Données projet'!$B$11,Paramètres!$A$1:$I$89,3,0)*VLOOKUP('Données projet'!$B$11,Paramètres!$A$1:$I$89,5,0)</f>
        <v>75.519599999999997</v>
      </c>
      <c r="BF32" s="13">
        <f t="shared" si="37"/>
        <v>21.03805562204553</v>
      </c>
      <c r="BG32" s="20">
        <f t="shared" si="7"/>
        <v>168.17125020839597</v>
      </c>
      <c r="BH32" s="59">
        <f t="shared" si="8"/>
        <v>460.28236131950712</v>
      </c>
      <c r="BI32" s="59">
        <f ca="1">AVERAGE(OFFSET($BH$3,0,0,'Données projet'!$E$11+1,1))-AVERAGE(OFFSET($H$3,0,0,'Données projet'!$E$11+1,1))</f>
        <v>239.25212250019609</v>
      </c>
      <c r="BJ32" s="59">
        <f t="shared" si="38"/>
        <v>213.58492101729695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9.4</v>
      </c>
      <c r="BY32" s="12">
        <f>IF('Données projet'!$A$114&gt;35,BY31+BX32-CG31,IF(A32&lt;'Données projet'!$A$114,$BV$205^A32,IF(A32='Données projet'!$A$114,'Données projet'!$B$114,BY31+BX32-CG31)))</f>
        <v>199.60000000000008</v>
      </c>
      <c r="BZ32" s="13">
        <f>BY32*VLOOKUP('Données projet'!$B$12,Paramètres!$A$1:$I$89,3,0)*VLOOKUP('Données projet'!$B$12,Paramètres!$A$1:$I$89,5,0)</f>
        <v>189.93936000000008</v>
      </c>
      <c r="CA32" s="13">
        <f t="shared" si="39"/>
        <v>47.526545959149885</v>
      </c>
      <c r="CB32" s="20">
        <f t="shared" si="10"/>
        <v>413.58645287885287</v>
      </c>
      <c r="CC32" s="59">
        <f t="shared" si="11"/>
        <v>705.69756398996401</v>
      </c>
      <c r="CD32" s="59">
        <f ca="1">AVERAGE(OFFSET($CC$3,0,0,'Données projet'!$E$12+1,1))-AVERAGE(OFFSET($H$3,0,0,'Données projet'!$E$12+1,1))</f>
        <v>448.94764480536713</v>
      </c>
      <c r="CE32" s="59">
        <f t="shared" si="40"/>
        <v>469.26760321719695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188.60000000000005</v>
      </c>
      <c r="CU32" s="17">
        <f>CT32*VLOOKUP('Données projet'!$B$13,Paramètres!$A$1:$I$89,3,0)*VLOOKUP('Données projet'!$B$13,Paramètres!$A$1:$I$89,5,0)</f>
        <v>152.99232000000006</v>
      </c>
      <c r="CV32" s="13">
        <f t="shared" si="41"/>
        <v>39.257817366657008</v>
      </c>
      <c r="CW32" s="20">
        <f t="shared" si="13"/>
        <v>334.83565591359439</v>
      </c>
      <c r="CX32" s="59">
        <f t="shared" si="14"/>
        <v>626.94676702470554</v>
      </c>
      <c r="CY32" s="59">
        <f ca="1">AVERAGE(OFFSET($CX$3,0,0,'Données projet'!$E$13+1,1))-AVERAGE(OFFSET($H$3,0,0,'Données projet'!$E$13+1,1))</f>
        <v>412.59676769258488</v>
      </c>
      <c r="CZ32" s="59">
        <f t="shared" si="42"/>
        <v>399.90063795152133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10.8</v>
      </c>
      <c r="DO32" s="12">
        <f>IF('Données projet'!$A$166&gt;35,DO31+DN32-DW31,IF(A32&lt;'Données projet'!$A$166,$DL$205^A32,IF(A32='Données projet'!$A$166,'Données projet'!$B$166,DO31+DN32-DW31)))</f>
        <v>167.20000000000005</v>
      </c>
      <c r="DP32" s="17">
        <f>DO32*VLOOKUP('Données projet'!$B$14,Paramètres!$A$1:$I$89,3,0)*VLOOKUP('Données projet'!$B$14,Paramètres!$A$1:$I$89,5,0)</f>
        <v>130.41600000000005</v>
      </c>
      <c r="DQ32" s="13">
        <f t="shared" si="43"/>
        <v>34.092466837179941</v>
      </c>
      <c r="DR32" s="20">
        <f t="shared" si="16"/>
        <v>286.51891307475512</v>
      </c>
      <c r="DS32" s="59">
        <f t="shared" si="17"/>
        <v>578.6300241858662</v>
      </c>
      <c r="DT32" s="59">
        <f ca="1">AVERAGE(OFFSET($DS$3,0,0,'Données projet'!$E$14+1,1))-AVERAGE(OFFSET($H$3,0,0,'Données projet'!$E$14+1,1))</f>
        <v>357.65167206083379</v>
      </c>
      <c r="DU32" s="59">
        <f t="shared" si="44"/>
        <v>341.23389735986342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534.88407898366597</v>
      </c>
      <c r="S33" s="59">
        <f ca="1">AVERAGE(OFFSET($R$3,0,0,'Données projet'!$E$9+1,1))-AVERAGE(OFFSET($H$3,0,0,'Données projet'!$E$9+1,1))</f>
        <v>439.19854273764042</v>
      </c>
      <c r="T33" s="59">
        <f t="shared" si="34"/>
        <v>278.21741231699929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122.69400000000003</v>
      </c>
      <c r="AK33" s="13">
        <f t="shared" si="35"/>
        <v>32.302516360650685</v>
      </c>
      <c r="AL33" s="20">
        <f t="shared" si="4"/>
        <v>269.95226599480003</v>
      </c>
      <c r="AM33" s="59">
        <f t="shared" si="5"/>
        <v>563.28559932813334</v>
      </c>
      <c r="AN33" s="59">
        <f ca="1">AVERAGE(OFFSET($AM$3,0,0,'Données projet'!$E$10+1,1))-AVERAGE(OFFSET($H$3,0,0,'Données projet'!$E$10+1,1))</f>
        <v>487.18832528146936</v>
      </c>
      <c r="AO33" s="59">
        <f t="shared" si="36"/>
        <v>306.61893266146666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5.5</v>
      </c>
      <c r="BD33" s="12">
        <f>IF('Données projet'!$A$88&gt;35,BD32+BC33-BL32,IF(A33&lt;'Données projet'!$A$88,$BA$205^A33,IF(A33='Données projet'!$A$88,'Données projet'!$B$88,BD32+BC33-BL32)))</f>
        <v>108.5</v>
      </c>
      <c r="BE33" s="13">
        <f>BD33*VLOOKUP('Données projet'!$B$11,Paramètres!$A$1:$I$89,3,0)*VLOOKUP('Données projet'!$B$11,Paramètres!$A$1:$I$89,5,0)</f>
        <v>79.552199999999999</v>
      </c>
      <c r="BF33" s="13">
        <f t="shared" si="37"/>
        <v>22.027658957299707</v>
      </c>
      <c r="BG33" s="20">
        <f t="shared" si="7"/>
        <v>176.91825435063029</v>
      </c>
      <c r="BH33" s="59">
        <f t="shared" si="8"/>
        <v>470.25158768396363</v>
      </c>
      <c r="BI33" s="59">
        <f ca="1">AVERAGE(OFFSET($BH$3,0,0,'Données projet'!$E$11+1,1))-AVERAGE(OFFSET($H$3,0,0,'Données projet'!$E$11+1,1))</f>
        <v>239.25212250019609</v>
      </c>
      <c r="BJ33" s="59">
        <f t="shared" si="38"/>
        <v>213.58492101729695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209</v>
      </c>
      <c r="BW33" s="12">
        <f>VLOOKUP(A33,'Données projet'!$A$113:$I$133,9,0)</f>
        <v>9.4</v>
      </c>
      <c r="BX33" s="12">
        <f t="array" ref="BX33">INDEX(BW:BW,MIN(IF(ISNUMBER(BW33:BW229),ROW(BW33:BW229),"")))</f>
        <v>9.4</v>
      </c>
      <c r="BY33" s="12">
        <f>IF('Données projet'!$A$114&gt;35,BY32+BX33-CG32,IF(A33&lt;'Données projet'!$A$114,$BV$205^A33,IF(A33='Données projet'!$A$114,'Données projet'!$B$114,BY32+BX33-CG32)))</f>
        <v>209.00000000000009</v>
      </c>
      <c r="BZ33" s="13">
        <f>BY33*VLOOKUP('Données projet'!$B$12,Paramètres!$A$1:$I$89,3,0)*VLOOKUP('Données projet'!$B$12,Paramètres!$A$1:$I$89,5,0)</f>
        <v>198.88440000000008</v>
      </c>
      <c r="CA33" s="13">
        <f t="shared" si="39"/>
        <v>49.498912851979021</v>
      </c>
      <c r="CB33" s="20">
        <f t="shared" si="10"/>
        <v>432.60093655053032</v>
      </c>
      <c r="CC33" s="59">
        <f t="shared" si="11"/>
        <v>725.93426988386364</v>
      </c>
      <c r="CD33" s="59">
        <f ca="1">AVERAGE(OFFSET($CC$3,0,0,'Données projet'!$E$12+1,1))-AVERAGE(OFFSET($H$3,0,0,'Données projet'!$E$12+1,1))</f>
        <v>448.94764480536713</v>
      </c>
      <c r="CE33" s="59">
        <f t="shared" si="40"/>
        <v>469.26760321719695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205.00000000000006</v>
      </c>
      <c r="CU33" s="17">
        <f>CT33*VLOOKUP('Données projet'!$B$13,Paramètres!$A$1:$I$89,3,0)*VLOOKUP('Données projet'!$B$13,Paramètres!$A$1:$I$89,5,0)</f>
        <v>166.29600000000005</v>
      </c>
      <c r="CV33" s="13">
        <f t="shared" si="41"/>
        <v>42.259390211399776</v>
      </c>
      <c r="CW33" s="20">
        <f t="shared" si="13"/>
        <v>363.2339712848547</v>
      </c>
      <c r="CX33" s="59">
        <f t="shared" si="14"/>
        <v>656.56730461818802</v>
      </c>
      <c r="CY33" s="59">
        <f ca="1">AVERAGE(OFFSET($CX$3,0,0,'Données projet'!$E$13+1,1))-AVERAGE(OFFSET($H$3,0,0,'Données projet'!$E$13+1,1))</f>
        <v>412.59676769258488</v>
      </c>
      <c r="CZ33" s="59">
        <f t="shared" si="42"/>
        <v>399.90063795152133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178</v>
      </c>
      <c r="DM33" s="12">
        <f>VLOOKUP(A33,'Données projet'!$A$165:$I$185,9,0)</f>
        <v>10.8</v>
      </c>
      <c r="DN33" s="12">
        <f t="array" ref="DN33">INDEX(DM:DM,MIN(IF(ISNUMBER(DM33:DM229),ROW(DM33:DM229),"")))</f>
        <v>10.8</v>
      </c>
      <c r="DO33" s="12">
        <f>IF('Données projet'!$A$166&gt;35,DO32+DN33-DW32,IF(A33&lt;'Données projet'!$A$166,$DL$205^A33,IF(A33='Données projet'!$A$166,'Données projet'!$B$166,DO32+DN33-DW32)))</f>
        <v>178.00000000000006</v>
      </c>
      <c r="DP33" s="17">
        <f>DO33*VLOOKUP('Données projet'!$B$14,Paramètres!$A$1:$I$89,3,0)*VLOOKUP('Données projet'!$B$14,Paramètres!$A$1:$I$89,5,0)</f>
        <v>138.84000000000006</v>
      </c>
      <c r="DQ33" s="13">
        <f t="shared" si="43"/>
        <v>36.031137240112955</v>
      </c>
      <c r="DR33" s="20">
        <f t="shared" si="16"/>
        <v>304.56723069319679</v>
      </c>
      <c r="DS33" s="59">
        <f t="shared" si="17"/>
        <v>597.90056402653011</v>
      </c>
      <c r="DT33" s="59">
        <f ca="1">AVERAGE(OFFSET($DS$3,0,0,'Données projet'!$E$14+1,1))-AVERAGE(OFFSET($H$3,0,0,'Données projet'!$E$14+1,1))</f>
        <v>357.65167206083379</v>
      </c>
      <c r="DU33" s="59">
        <f t="shared" si="44"/>
        <v>341.23389735986342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23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501.33377978104068</v>
      </c>
      <c r="S34" s="59">
        <f ca="1">AVERAGE(OFFSET($R$3,0,0,'Données projet'!$E$9+1,1))-AVERAGE(OFFSET($H$3,0,0,'Données projet'!$E$9+1,1))</f>
        <v>439.19854273764042</v>
      </c>
      <c r="T34" s="59">
        <f t="shared" si="34"/>
        <v>278.21741231699929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105.25320000000005</v>
      </c>
      <c r="AK34" s="13">
        <f t="shared" si="35"/>
        <v>28.209746498519422</v>
      </c>
      <c r="AL34" s="20">
        <f t="shared" si="4"/>
        <v>232.44796515158808</v>
      </c>
      <c r="AM34" s="59">
        <f t="shared" si="5"/>
        <v>525.78129848492142</v>
      </c>
      <c r="AN34" s="59">
        <f ca="1">AVERAGE(OFFSET($AM$3,0,0,'Données projet'!$E$10+1,1))-AVERAGE(OFFSET($H$3,0,0,'Données projet'!$E$10+1,1))</f>
        <v>487.18832528146936</v>
      </c>
      <c r="AO34" s="59">
        <f t="shared" si="36"/>
        <v>306.61893266146666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5.5</v>
      </c>
      <c r="BD34" s="12">
        <f>IF('Données projet'!$A$88&gt;35,BD33+BC34-BL33,IF(A34&lt;'Données projet'!$A$88,$BA$205^A34,IF(A34='Données projet'!$A$88,'Données projet'!$B$88,BD33+BC34-BL33)))</f>
        <v>114</v>
      </c>
      <c r="BE34" s="13">
        <f>BD34*VLOOKUP('Données projet'!$B$11,Paramètres!$A$1:$I$89,3,0)*VLOOKUP('Données projet'!$B$11,Paramètres!$A$1:$I$89,5,0)</f>
        <v>83.584800000000001</v>
      </c>
      <c r="BF34" s="13">
        <f t="shared" si="37"/>
        <v>23.011437736237617</v>
      </c>
      <c r="BG34" s="20">
        <f t="shared" si="7"/>
        <v>185.65511405728049</v>
      </c>
      <c r="BH34" s="59">
        <f t="shared" si="8"/>
        <v>478.98844739061383</v>
      </c>
      <c r="BI34" s="59">
        <f ca="1">AVERAGE(OFFSET($BH$3,0,0,'Données projet'!$E$11+1,1))-AVERAGE(OFFSET($H$3,0,0,'Données projet'!$E$11+1,1))</f>
        <v>239.25212250019609</v>
      </c>
      <c r="BJ34" s="59">
        <f t="shared" si="38"/>
        <v>213.58492101729695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189.20000000000007</v>
      </c>
      <c r="BZ34" s="13">
        <f>BY34*VLOOKUP('Données projet'!$B$12,Paramètres!$A$1:$I$89,3,0)*VLOOKUP('Données projet'!$B$12,Paramètres!$A$1:$I$89,5,0)</f>
        <v>180.04272000000009</v>
      </c>
      <c r="CA34" s="13">
        <f t="shared" si="39"/>
        <v>45.331690448223775</v>
      </c>
      <c r="CB34" s="20">
        <f t="shared" si="10"/>
        <v>392.52709819732326</v>
      </c>
      <c r="CC34" s="59">
        <f t="shared" si="11"/>
        <v>685.86043153065657</v>
      </c>
      <c r="CD34" s="59">
        <f ca="1">AVERAGE(OFFSET($CC$3,0,0,'Données projet'!$E$12+1,1))-AVERAGE(OFFSET($H$3,0,0,'Données projet'!$E$12+1,1))</f>
        <v>448.94764480536713</v>
      </c>
      <c r="CE34" s="59">
        <f t="shared" si="40"/>
        <v>469.26760321719695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15.2</v>
      </c>
      <c r="CT34" s="12">
        <f>IF('Données projet'!$A$140&gt;35,CT33+CS34-DB33,IF(A34&lt;'Données projet'!$A$140,$CQ$205^A34,IF(A34='Données projet'!$A$140,'Données projet'!$B$140,CT33+CS34-DB33)))</f>
        <v>178.20000000000005</v>
      </c>
      <c r="CU34" s="17">
        <f>CT34*VLOOKUP('Données projet'!$B$13,Paramètres!$A$1:$I$89,3,0)*VLOOKUP('Données projet'!$B$13,Paramètres!$A$1:$I$89,5,0)</f>
        <v>144.55584000000005</v>
      </c>
      <c r="CV34" s="13">
        <f t="shared" si="41"/>
        <v>37.338731344230482</v>
      </c>
      <c r="CW34" s="20">
        <f t="shared" si="13"/>
        <v>316.79971175786812</v>
      </c>
      <c r="CX34" s="59">
        <f t="shared" si="14"/>
        <v>610.13304509120144</v>
      </c>
      <c r="CY34" s="59">
        <f ca="1">AVERAGE(OFFSET($CX$3,0,0,'Données projet'!$E$13+1,1))-AVERAGE(OFFSET($H$3,0,0,'Données projet'!$E$13+1,1))</f>
        <v>412.59676769258488</v>
      </c>
      <c r="CZ34" s="59">
        <f t="shared" si="42"/>
        <v>399.90063795152133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11.6</v>
      </c>
      <c r="DO34" s="12">
        <f>IF('Données projet'!$A$166&gt;35,DO33+DN34-DW33,IF(A34&lt;'Données projet'!$A$166,$DL$205^A34,IF(A34='Données projet'!$A$166,'Données projet'!$B$166,DO33+DN34-DW33)))</f>
        <v>166.60000000000005</v>
      </c>
      <c r="DP34" s="17">
        <f>DO34*VLOOKUP('Données projet'!$B$14,Paramètres!$A$1:$I$89,3,0)*VLOOKUP('Données projet'!$B$14,Paramètres!$A$1:$I$89,5,0)</f>
        <v>129.94800000000004</v>
      </c>
      <c r="DQ34" s="13">
        <f t="shared" si="43"/>
        <v>33.984343379340828</v>
      </c>
      <c r="DR34" s="20">
        <f t="shared" si="16"/>
        <v>285.51549805235203</v>
      </c>
      <c r="DS34" s="59">
        <f t="shared" si="17"/>
        <v>578.84883138568534</v>
      </c>
      <c r="DT34" s="59">
        <f ca="1">AVERAGE(OFFSET($DS$3,0,0,'Données projet'!$E$14+1,1))-AVERAGE(OFFSET($H$3,0,0,'Données projet'!$E$14+1,1))</f>
        <v>357.65167206083379</v>
      </c>
      <c r="DU34" s="59">
        <f t="shared" si="44"/>
        <v>341.23389735986342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439.19854273764042</v>
      </c>
      <c r="T35" s="59">
        <f t="shared" si="34"/>
        <v>278.21741231699929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116.20440000000004</v>
      </c>
      <c r="AK35" s="13">
        <f t="shared" si="35"/>
        <v>30.788088768016376</v>
      </c>
      <c r="AL35" s="20">
        <f t="shared" si="4"/>
        <v>256.01191793762854</v>
      </c>
      <c r="AM35" s="59">
        <f t="shared" si="5"/>
        <v>549.34525127096185</v>
      </c>
      <c r="AN35" s="59">
        <f ca="1">AVERAGE(OFFSET($AM$3,0,0,'Données projet'!$E$10+1,1))-AVERAGE(OFFSET($H$3,0,0,'Données projet'!$E$10+1,1))</f>
        <v>487.18832528146936</v>
      </c>
      <c r="AO35" s="59">
        <f t="shared" si="36"/>
        <v>306.61893266146666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5.5</v>
      </c>
      <c r="BD35" s="12">
        <f>IF('Données projet'!$A$88&gt;35,BD34+BC35-BL34,IF(A35&lt;'Données projet'!$A$88,$BA$205^A35,IF(A35='Données projet'!$A$88,'Données projet'!$B$88,BD34+BC35-BL34)))</f>
        <v>119.5</v>
      </c>
      <c r="BE35" s="13">
        <f>BD35*VLOOKUP('Données projet'!$B$11,Paramètres!$A$1:$I$89,3,0)*VLOOKUP('Données projet'!$B$11,Paramètres!$A$1:$I$89,5,0)</f>
        <v>87.617400000000004</v>
      </c>
      <c r="BF35" s="13">
        <f t="shared" si="37"/>
        <v>23.989705046942845</v>
      </c>
      <c r="BG35" s="20">
        <f t="shared" si="7"/>
        <v>194.38237462342545</v>
      </c>
      <c r="BH35" s="59">
        <f t="shared" si="8"/>
        <v>487.71570795675876</v>
      </c>
      <c r="BI35" s="59">
        <f ca="1">AVERAGE(OFFSET($BH$3,0,0,'Données projet'!$E$11+1,1))-AVERAGE(OFFSET($H$3,0,0,'Données projet'!$E$11+1,1))</f>
        <v>239.25212250019609</v>
      </c>
      <c r="BJ35" s="59">
        <f t="shared" si="38"/>
        <v>213.58492101729695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197.40000000000006</v>
      </c>
      <c r="BZ35" s="13">
        <f>BY35*VLOOKUP('Données projet'!$B$12,Paramètres!$A$1:$I$89,3,0)*VLOOKUP('Données projet'!$B$12,Paramètres!$A$1:$I$89,5,0)</f>
        <v>187.84584000000007</v>
      </c>
      <c r="CA35" s="13">
        <f t="shared" si="39"/>
        <v>47.063383068685603</v>
      </c>
      <c r="CB35" s="20">
        <f t="shared" si="10"/>
        <v>409.13356351129414</v>
      </c>
      <c r="CC35" s="59">
        <f t="shared" si="11"/>
        <v>702.4668968446274</v>
      </c>
      <c r="CD35" s="59">
        <f ca="1">AVERAGE(OFFSET($CC$3,0,0,'Données projet'!$E$12+1,1))-AVERAGE(OFFSET($H$3,0,0,'Données projet'!$E$12+1,1))</f>
        <v>448.94764480536713</v>
      </c>
      <c r="CE35" s="59">
        <f t="shared" si="40"/>
        <v>469.26760321719695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15.2</v>
      </c>
      <c r="CT35" s="12">
        <f>IF('Données projet'!$A$140&gt;35,CT34+CS35-DB34,IF(A35&lt;'Données projet'!$A$140,$CQ$205^A35,IF(A35='Données projet'!$A$140,'Données projet'!$B$140,CT34+CS35-DB34)))</f>
        <v>193.40000000000003</v>
      </c>
      <c r="CU35" s="17">
        <f>CT35*VLOOKUP('Données projet'!$B$13,Paramètres!$A$1:$I$89,3,0)*VLOOKUP('Données projet'!$B$13,Paramètres!$A$1:$I$89,5,0)</f>
        <v>156.88608000000005</v>
      </c>
      <c r="CV35" s="13">
        <f t="shared" si="41"/>
        <v>40.13936068943687</v>
      </c>
      <c r="CW35" s="20">
        <f t="shared" si="13"/>
        <v>343.1526425341026</v>
      </c>
      <c r="CX35" s="59">
        <f t="shared" si="14"/>
        <v>636.48597586743585</v>
      </c>
      <c r="CY35" s="59">
        <f ca="1">AVERAGE(OFFSET($CX$3,0,0,'Données projet'!$E$13+1,1))-AVERAGE(OFFSET($H$3,0,0,'Données projet'!$E$13+1,1))</f>
        <v>412.59676769258488</v>
      </c>
      <c r="CZ35" s="59">
        <f t="shared" si="42"/>
        <v>399.90063795152133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11.6</v>
      </c>
      <c r="DO35" s="12">
        <f>IF('Données projet'!$A$166&gt;35,DO34+DN35-DW34,IF(A35&lt;'Données projet'!$A$166,$DL$205^A35,IF(A35='Données projet'!$A$166,'Données projet'!$B$166,DO34+DN35-DW34)))</f>
        <v>178.20000000000005</v>
      </c>
      <c r="DP35" s="17">
        <f>DO35*VLOOKUP('Données projet'!$B$14,Paramètres!$A$1:$I$89,3,0)*VLOOKUP('Données projet'!$B$14,Paramètres!$A$1:$I$89,5,0)</f>
        <v>138.99600000000004</v>
      </c>
      <c r="DQ35" s="13">
        <f t="shared" si="43"/>
        <v>36.066906938767758</v>
      </c>
      <c r="DR35" s="20">
        <f t="shared" si="16"/>
        <v>304.90122958502059</v>
      </c>
      <c r="DS35" s="59">
        <f t="shared" si="17"/>
        <v>598.23456291835396</v>
      </c>
      <c r="DT35" s="59">
        <f ca="1">AVERAGE(OFFSET($DS$3,0,0,'Données projet'!$E$14+1,1))-AVERAGE(OFFSET($H$3,0,0,'Données projet'!$E$14+1,1))</f>
        <v>357.65167206083379</v>
      </c>
      <c r="DU35" s="59">
        <f t="shared" si="44"/>
        <v>341.23389735986342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439.19854273764042</v>
      </c>
      <c r="T36" s="59">
        <f t="shared" si="34"/>
        <v>278.21741231699929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127.15560000000004</v>
      </c>
      <c r="AK36" s="13">
        <f t="shared" si="35"/>
        <v>33.338258149231912</v>
      </c>
      <c r="AL36" s="20">
        <f t="shared" si="4"/>
        <v>279.52680294324563</v>
      </c>
      <c r="AM36" s="59">
        <f t="shared" si="5"/>
        <v>572.86013627657894</v>
      </c>
      <c r="AN36" s="59">
        <f ca="1">AVERAGE(OFFSET($AM$3,0,0,'Données projet'!$E$10+1,1))-AVERAGE(OFFSET($H$3,0,0,'Données projet'!$E$10+1,1))</f>
        <v>487.18832528146936</v>
      </c>
      <c r="AO36" s="59">
        <f t="shared" si="36"/>
        <v>306.61893266146666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5.5</v>
      </c>
      <c r="BD36" s="12">
        <f>IF('Données projet'!$A$88&gt;35,BD35+BC36-BL35,IF(A36&lt;'Données projet'!$A$88,$BA$205^A36,IF(A36='Données projet'!$A$88,'Données projet'!$B$88,BD35+BC36-BL35)))</f>
        <v>125</v>
      </c>
      <c r="BE36" s="13">
        <f>BD36*VLOOKUP('Données projet'!$B$11,Paramètres!$A$1:$I$89,3,0)*VLOOKUP('Données projet'!$B$11,Paramètres!$A$1:$I$89,5,0)</f>
        <v>91.65</v>
      </c>
      <c r="BF36" s="13">
        <f t="shared" si="37"/>
        <v>24.962743528770854</v>
      </c>
      <c r="BG36" s="20">
        <f t="shared" si="7"/>
        <v>203.10052831260927</v>
      </c>
      <c r="BH36" s="59">
        <f t="shared" si="8"/>
        <v>496.43386164594256</v>
      </c>
      <c r="BI36" s="59">
        <f ca="1">AVERAGE(OFFSET($BH$3,0,0,'Données projet'!$E$11+1,1))-AVERAGE(OFFSET($H$3,0,0,'Données projet'!$E$11+1,1))</f>
        <v>239.25212250019609</v>
      </c>
      <c r="BJ36" s="59">
        <f t="shared" si="38"/>
        <v>213.58492101729695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205.60000000000005</v>
      </c>
      <c r="BZ36" s="13">
        <f>BY36*VLOOKUP('Données projet'!$B$12,Paramètres!$A$1:$I$89,3,0)*VLOOKUP('Données projet'!$B$12,Paramètres!$A$1:$I$89,5,0)</f>
        <v>195.64896000000005</v>
      </c>
      <c r="CA36" s="13">
        <f t="shared" si="39"/>
        <v>48.78672018080816</v>
      </c>
      <c r="CB36" s="20">
        <f t="shared" si="10"/>
        <v>425.72547631490761</v>
      </c>
      <c r="CC36" s="59">
        <f t="shared" si="11"/>
        <v>719.05880964824087</v>
      </c>
      <c r="CD36" s="59">
        <f ca="1">AVERAGE(OFFSET($CC$3,0,0,'Données projet'!$E$12+1,1))-AVERAGE(OFFSET($H$3,0,0,'Données projet'!$E$12+1,1))</f>
        <v>448.94764480536713</v>
      </c>
      <c r="CE36" s="59">
        <f t="shared" si="40"/>
        <v>469.26760321719695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15.2</v>
      </c>
      <c r="CT36" s="12">
        <f>IF('Données projet'!$A$140&gt;35,CT35+CS36-DB35,IF(A36&lt;'Données projet'!$A$140,$CQ$205^A36,IF(A36='Données projet'!$A$140,'Données projet'!$B$140,CT35+CS36-DB35)))</f>
        <v>208.60000000000002</v>
      </c>
      <c r="CU36" s="17">
        <f>CT36*VLOOKUP('Données projet'!$B$13,Paramètres!$A$1:$I$89,3,0)*VLOOKUP('Données projet'!$B$13,Paramètres!$A$1:$I$89,5,0)</f>
        <v>169.21632000000005</v>
      </c>
      <c r="CV36" s="13">
        <f t="shared" si="41"/>
        <v>42.914458163257414</v>
      </c>
      <c r="CW36" s="20">
        <f t="shared" si="13"/>
        <v>369.46110530100674</v>
      </c>
      <c r="CX36" s="59">
        <f t="shared" si="14"/>
        <v>662.79443863434005</v>
      </c>
      <c r="CY36" s="59">
        <f ca="1">AVERAGE(OFFSET($CX$3,0,0,'Données projet'!$E$13+1,1))-AVERAGE(OFFSET($H$3,0,0,'Données projet'!$E$13+1,1))</f>
        <v>412.59676769258488</v>
      </c>
      <c r="CZ36" s="59">
        <f t="shared" si="42"/>
        <v>399.90063795152133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11.6</v>
      </c>
      <c r="DO36" s="12">
        <f>IF('Données projet'!$A$166&gt;35,DO35+DN36-DW35,IF(A36&lt;'Données projet'!$A$166,$DL$205^A36,IF(A36='Données projet'!$A$166,'Données projet'!$B$166,DO35+DN36-DW35)))</f>
        <v>189.80000000000004</v>
      </c>
      <c r="DP36" s="17">
        <f>DO36*VLOOKUP('Données projet'!$B$14,Paramètres!$A$1:$I$89,3,0)*VLOOKUP('Données projet'!$B$14,Paramètres!$A$1:$I$89,5,0)</f>
        <v>148.04400000000004</v>
      </c>
      <c r="DQ36" s="13">
        <f t="shared" si="43"/>
        <v>38.133738604016052</v>
      </c>
      <c r="DR36" s="20">
        <f t="shared" si="16"/>
        <v>324.25956140199474</v>
      </c>
      <c r="DS36" s="59">
        <f t="shared" si="17"/>
        <v>617.59289473532806</v>
      </c>
      <c r="DT36" s="59">
        <f ca="1">AVERAGE(OFFSET($DS$3,0,0,'Données projet'!$E$14+1,1))-AVERAGE(OFFSET($H$3,0,0,'Données projet'!$E$14+1,1))</f>
        <v>357.65167206083379</v>
      </c>
      <c r="DU36" s="59">
        <f t="shared" si="44"/>
        <v>341.23389735986342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564.4443182209933</v>
      </c>
      <c r="S37" s="59">
        <f ca="1">AVERAGE(OFFSET($R$3,0,0,'Données projet'!$E$9+1,1))-AVERAGE(OFFSET($H$3,0,0,'Données projet'!$E$9+1,1))</f>
        <v>439.19854273764042</v>
      </c>
      <c r="T37" s="59">
        <f t="shared" si="34"/>
        <v>278.21741231699929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138.10680000000005</v>
      </c>
      <c r="AK37" s="13">
        <f t="shared" si="35"/>
        <v>35.862956890686135</v>
      </c>
      <c r="AL37" s="20">
        <f t="shared" si="4"/>
        <v>302.99732658461176</v>
      </c>
      <c r="AM37" s="59">
        <f t="shared" si="5"/>
        <v>596.33065991794501</v>
      </c>
      <c r="AN37" s="59">
        <f ca="1">AVERAGE(OFFSET($AM$3,0,0,'Données projet'!$E$10+1,1))-AVERAGE(OFFSET($H$3,0,0,'Données projet'!$E$10+1,1))</f>
        <v>487.18832528146936</v>
      </c>
      <c r="AO37" s="59">
        <f t="shared" si="36"/>
        <v>306.61893266146666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5.5</v>
      </c>
      <c r="BD37" s="12">
        <f>IF('Données projet'!$A$88&gt;35,BD36+BC37-BL36,IF(A37&lt;'Données projet'!$A$88,$BA$205^A37,IF(A37='Données projet'!$A$88,'Données projet'!$B$88,BD36+BC37-BL36)))</f>
        <v>130.5</v>
      </c>
      <c r="BE37" s="13">
        <f>BD37*VLOOKUP('Données projet'!$B$11,Paramètres!$A$1:$I$89,3,0)*VLOOKUP('Données projet'!$B$11,Paramètres!$A$1:$I$89,5,0)</f>
        <v>95.682599999999994</v>
      </c>
      <c r="BF37" s="13">
        <f t="shared" si="37"/>
        <v>25.930809542453641</v>
      </c>
      <c r="BG37" s="20">
        <f t="shared" si="7"/>
        <v>211.81002161977344</v>
      </c>
      <c r="BH37" s="59">
        <f t="shared" si="8"/>
        <v>505.14335495310672</v>
      </c>
      <c r="BI37" s="59">
        <f ca="1">AVERAGE(OFFSET($BH$3,0,0,'Données projet'!$E$11+1,1))-AVERAGE(OFFSET($H$3,0,0,'Données projet'!$E$11+1,1))</f>
        <v>239.25212250019609</v>
      </c>
      <c r="BJ37" s="59">
        <f t="shared" si="38"/>
        <v>213.58492101729695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213.80000000000004</v>
      </c>
      <c r="BZ37" s="13">
        <f>BY37*VLOOKUP('Données projet'!$B$12,Paramètres!$A$1:$I$89,3,0)*VLOOKUP('Données projet'!$B$12,Paramètres!$A$1:$I$89,5,0)</f>
        <v>203.45208000000005</v>
      </c>
      <c r="CA37" s="13">
        <f t="shared" si="39"/>
        <v>50.502073157681401</v>
      </c>
      <c r="CB37" s="20">
        <f t="shared" si="10"/>
        <v>442.30348341629519</v>
      </c>
      <c r="CC37" s="59">
        <f t="shared" si="11"/>
        <v>735.63681674962845</v>
      </c>
      <c r="CD37" s="59">
        <f ca="1">AVERAGE(OFFSET($CC$3,0,0,'Données projet'!$E$12+1,1))-AVERAGE(OFFSET($H$3,0,0,'Données projet'!$E$12+1,1))</f>
        <v>448.94764480536713</v>
      </c>
      <c r="CE37" s="59">
        <f t="shared" si="40"/>
        <v>469.26760321719695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15.2</v>
      </c>
      <c r="CT37" s="12">
        <f>IF('Données projet'!$A$140&gt;35,CT36+CS37-DB36,IF(A37&lt;'Données projet'!$A$140,$CQ$205^A37,IF(A37='Données projet'!$A$140,'Données projet'!$B$140,CT36+CS37-DB36)))</f>
        <v>223.8</v>
      </c>
      <c r="CU37" s="17">
        <f>CT37*VLOOKUP('Données projet'!$B$13,Paramètres!$A$1:$I$89,3,0)*VLOOKUP('Données projet'!$B$13,Paramètres!$A$1:$I$89,5,0)</f>
        <v>181.54656</v>
      </c>
      <c r="CV37" s="13">
        <f t="shared" si="41"/>
        <v>45.666095761265019</v>
      </c>
      <c r="CW37" s="20">
        <f t="shared" si="13"/>
        <v>395.72870878420321</v>
      </c>
      <c r="CX37" s="59">
        <f t="shared" si="14"/>
        <v>689.06204211753652</v>
      </c>
      <c r="CY37" s="59">
        <f ca="1">AVERAGE(OFFSET($CX$3,0,0,'Données projet'!$E$13+1,1))-AVERAGE(OFFSET($H$3,0,0,'Données projet'!$E$13+1,1))</f>
        <v>412.59676769258488</v>
      </c>
      <c r="CZ37" s="59">
        <f t="shared" si="42"/>
        <v>399.90063795152133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11.6</v>
      </c>
      <c r="DO37" s="12">
        <f>IF('Données projet'!$A$166&gt;35,DO36+DN37-DW36,IF(A37&lt;'Données projet'!$A$166,$DL$205^A37,IF(A37='Données projet'!$A$166,'Données projet'!$B$166,DO36+DN37-DW36)))</f>
        <v>201.40000000000003</v>
      </c>
      <c r="DP37" s="17">
        <f>DO37*VLOOKUP('Données projet'!$B$14,Paramètres!$A$1:$I$89,3,0)*VLOOKUP('Données projet'!$B$14,Paramètres!$A$1:$I$89,5,0)</f>
        <v>157.09200000000004</v>
      </c>
      <c r="DQ37" s="13">
        <f t="shared" si="43"/>
        <v>40.185909342127296</v>
      </c>
      <c r="DR37" s="20">
        <f t="shared" si="16"/>
        <v>343.59235877087173</v>
      </c>
      <c r="DS37" s="59">
        <f t="shared" si="17"/>
        <v>636.92569210420504</v>
      </c>
      <c r="DT37" s="59">
        <f ca="1">AVERAGE(OFFSET($DS$3,0,0,'Données projet'!$E$14+1,1))-AVERAGE(OFFSET($H$3,0,0,'Données projet'!$E$14+1,1))</f>
        <v>357.65167206083379</v>
      </c>
      <c r="DU37" s="59">
        <f t="shared" si="44"/>
        <v>341.23389735986342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439.19854273764042</v>
      </c>
      <c r="T38" s="59">
        <f t="shared" si="34"/>
        <v>278.21741231699929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12.042764376793015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12.042764376793015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149.05800000000008</v>
      </c>
      <c r="AK38" s="13">
        <f t="shared" si="35"/>
        <v>38.364434314370335</v>
      </c>
      <c r="AL38" s="20">
        <f t="shared" si="4"/>
        <v>326.42740643086182</v>
      </c>
      <c r="AM38" s="59">
        <f t="shared" si="5"/>
        <v>619.76073976419514</v>
      </c>
      <c r="AN38" s="59">
        <f ca="1">AVERAGE(OFFSET($AM$3,0,0,'Données projet'!$E$10+1,1))-AVERAGE(OFFSET($H$3,0,0,'Données projet'!$E$10+1,1))</f>
        <v>487.18832528146936</v>
      </c>
      <c r="AO38" s="59">
        <f t="shared" si="36"/>
        <v>306.61893266146666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13.496201456750795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13.496201456750795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136</v>
      </c>
      <c r="BB38" s="12">
        <f>VLOOKUP(A38,'Données projet'!$A$87:$I$107,9,0)</f>
        <v>5.5</v>
      </c>
      <c r="BC38" s="12">
        <f t="array" ref="BC38">INDEX(BB:BB,MIN(IF(ISNUMBER(BB38:BB234),ROW(BB38:BB234),"")))</f>
        <v>5.5</v>
      </c>
      <c r="BD38" s="12">
        <f>IF('Données projet'!$A$88&gt;35,BD37+BC38-BL37,IF(A38&lt;'Données projet'!$A$88,$BA$205^A38,IF(A38='Données projet'!$A$88,'Données projet'!$B$88,BD37+BC38-BL37)))</f>
        <v>136</v>
      </c>
      <c r="BE38" s="13">
        <f>BD38*VLOOKUP('Données projet'!$B$11,Paramètres!$A$1:$I$89,3,0)*VLOOKUP('Données projet'!$B$11,Paramètres!$A$1:$I$89,5,0)</f>
        <v>99.715199999999996</v>
      </c>
      <c r="BF38" s="13">
        <f t="shared" si="37"/>
        <v>26.894136617382181</v>
      </c>
      <c r="BG38" s="20">
        <f t="shared" si="7"/>
        <v>220.51126127527394</v>
      </c>
      <c r="BH38" s="59">
        <f t="shared" si="8"/>
        <v>513.84459460860728</v>
      </c>
      <c r="BI38" s="59">
        <f ca="1">AVERAGE(OFFSET($BH$3,0,0,'Données projet'!$E$11+1,1))-AVERAGE(OFFSET($H$3,0,0,'Données projet'!$E$11+1,1))</f>
        <v>239.25212250019609</v>
      </c>
      <c r="BJ38" s="59">
        <f t="shared" si="38"/>
        <v>213.58492101729695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222</v>
      </c>
      <c r="BW38" s="12">
        <f>VLOOKUP(A38,'Données projet'!$A$113:$I$133,9,0)</f>
        <v>8.1999999999999993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222.00000000000003</v>
      </c>
      <c r="BZ38" s="13">
        <f>BY38*VLOOKUP('Données projet'!$B$12,Paramètres!$A$1:$I$89,3,0)*VLOOKUP('Données projet'!$B$12,Paramètres!$A$1:$I$89,5,0)</f>
        <v>211.25520000000003</v>
      </c>
      <c r="CA38" s="13">
        <f t="shared" si="39"/>
        <v>52.209783272091016</v>
      </c>
      <c r="CB38" s="20">
        <f t="shared" si="10"/>
        <v>458.86817919889182</v>
      </c>
      <c r="CC38" s="59">
        <f t="shared" si="11"/>
        <v>752.20151253222514</v>
      </c>
      <c r="CD38" s="59">
        <f ca="1">AVERAGE(OFFSET($CC$3,0,0,'Données projet'!$E$12+1,1))-AVERAGE(OFFSET($H$3,0,0,'Données projet'!$E$12+1,1))</f>
        <v>448.94764480536713</v>
      </c>
      <c r="CE38" s="59">
        <f t="shared" si="40"/>
        <v>469.26760321719695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29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13.118011196149537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13.118011196149537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15.2</v>
      </c>
      <c r="CS38" s="12">
        <f t="array" ref="CS38">INDEX(CR:CR,MIN(IF(ISNUMBER(CR38:CR234),ROW(CR38:CR234),"")))</f>
        <v>15.2</v>
      </c>
      <c r="CT38" s="12">
        <f>IF('Données projet'!$A$140&gt;35,CT37+CS38-DB37,IF(A38&lt;'Données projet'!$A$140,$CQ$205^A38,IF(A38='Données projet'!$A$140,'Données projet'!$B$140,CT37+CS38-DB37)))</f>
        <v>239</v>
      </c>
      <c r="CU38" s="17">
        <f>CT38*VLOOKUP('Données projet'!$B$13,Paramètres!$A$1:$I$89,3,0)*VLOOKUP('Données projet'!$B$13,Paramètres!$A$1:$I$89,5,0)</f>
        <v>193.8768</v>
      </c>
      <c r="CV38" s="13">
        <f t="shared" si="41"/>
        <v>48.396048099527611</v>
      </c>
      <c r="CW38" s="20">
        <f t="shared" si="13"/>
        <v>421.95854377334393</v>
      </c>
      <c r="CX38" s="59">
        <f t="shared" si="14"/>
        <v>715.29187710667725</v>
      </c>
      <c r="CY38" s="59">
        <f ca="1">AVERAGE(OFFSET($CX$3,0,0,'Données projet'!$E$13+1,1))-AVERAGE(OFFSET($H$3,0,0,'Données projet'!$E$13+1,1))</f>
        <v>412.59676769258488</v>
      </c>
      <c r="CZ38" s="59">
        <f t="shared" si="42"/>
        <v>399.90063795152133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0.53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19.961823549984896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19.961823549984896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213</v>
      </c>
      <c r="DM38" s="12">
        <f>VLOOKUP(A38,'Données projet'!$A$165:$I$185,9,0)</f>
        <v>11.6</v>
      </c>
      <c r="DN38" s="12">
        <f t="array" ref="DN38">INDEX(DM:DM,MIN(IF(ISNUMBER(DM38:DM234),ROW(DM38:DM234),"")))</f>
        <v>11.6</v>
      </c>
      <c r="DO38" s="12">
        <f>IF('Données projet'!$A$166&gt;35,DO37+DN38-DW37,IF(A38&lt;'Données projet'!$A$166,$DL$205^A38,IF(A38='Données projet'!$A$166,'Données projet'!$B$166,DO37+DN38-DW37)))</f>
        <v>213.00000000000003</v>
      </c>
      <c r="DP38" s="17">
        <f>DO38*VLOOKUP('Données projet'!$B$14,Paramètres!$A$1:$I$89,3,0)*VLOOKUP('Données projet'!$B$14,Paramètres!$A$1:$I$89,5,0)</f>
        <v>166.14000000000001</v>
      </c>
      <c r="DQ38" s="13">
        <f t="shared" si="43"/>
        <v>42.224359783104845</v>
      </c>
      <c r="DR38" s="20">
        <f t="shared" si="16"/>
        <v>362.90125995557429</v>
      </c>
      <c r="DS38" s="59">
        <f t="shared" si="17"/>
        <v>656.2345932889076</v>
      </c>
      <c r="DT38" s="59">
        <f ca="1">AVERAGE(OFFSET($DS$3,0,0,'Données projet'!$E$14+1,1))-AVERAGE(OFFSET($H$3,0,0,'Données projet'!$E$14+1,1))</f>
        <v>357.65167206083379</v>
      </c>
      <c r="DU38" s="59">
        <f t="shared" si="44"/>
        <v>341.23389735986342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29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10.752468193565193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10.752468193565193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552.78498149130326</v>
      </c>
      <c r="S39" s="59">
        <f ca="1">AVERAGE(OFFSET($R$3,0,0,'Données projet'!$E$9+1,1))-AVERAGE(OFFSET($H$3,0,0,'Données projet'!$E$9+1,1))</f>
        <v>439.19854273764042</v>
      </c>
      <c r="T39" s="59">
        <f t="shared" si="34"/>
        <v>278.21741231699929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11.80661311272508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11.80661311272508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132.02280000000007</v>
      </c>
      <c r="AK39" s="13">
        <f t="shared" si="35"/>
        <v>34.463348169992798</v>
      </c>
      <c r="AL39" s="20">
        <f t="shared" si="4"/>
        <v>289.96337472940422</v>
      </c>
      <c r="AM39" s="59">
        <f t="shared" si="5"/>
        <v>583.29670806273748</v>
      </c>
      <c r="AN39" s="59">
        <f ca="1">AVERAGE(OFFSET($AM$3,0,0,'Données projet'!$E$10+1,1))-AVERAGE(OFFSET($H$3,0,0,'Données projet'!$E$10+1,1))</f>
        <v>487.18832528146936</v>
      </c>
      <c r="AO39" s="59">
        <f t="shared" si="36"/>
        <v>306.61893266146666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13.231549178053971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13.231549178053971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6.8</v>
      </c>
      <c r="BD39" s="12">
        <f>IF('Données projet'!$A$88&gt;35,BD38+BC39-BL38,IF(A39&lt;'Données projet'!$A$88,$BA$205^A39,IF(A39='Données projet'!$A$88,'Données projet'!$B$88,BD38+BC39-BL38)))</f>
        <v>142.80000000000001</v>
      </c>
      <c r="BE39" s="13">
        <f>BD39*VLOOKUP('Données projet'!$B$11,Paramètres!$A$1:$I$89,3,0)*VLOOKUP('Données projet'!$B$11,Paramètres!$A$1:$I$89,5,0)</f>
        <v>104.70096000000001</v>
      </c>
      <c r="BF39" s="13">
        <f t="shared" si="37"/>
        <v>28.07892464469024</v>
      </c>
      <c r="BG39" s="20">
        <f t="shared" si="7"/>
        <v>231.25829908950217</v>
      </c>
      <c r="BH39" s="59">
        <f t="shared" si="8"/>
        <v>524.59163242283546</v>
      </c>
      <c r="BI39" s="59">
        <f ca="1">AVERAGE(OFFSET($BH$3,0,0,'Données projet'!$E$11+1,1))-AVERAGE(OFFSET($H$3,0,0,'Données projet'!$E$11+1,1))</f>
        <v>239.25212250019609</v>
      </c>
      <c r="BJ39" s="59">
        <f t="shared" si="38"/>
        <v>213.58492101729695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201.40000000000003</v>
      </c>
      <c r="BZ39" s="13">
        <f>BY39*VLOOKUP('Données projet'!$B$12,Paramètres!$A$1:$I$89,3,0)*VLOOKUP('Données projet'!$B$12,Paramètres!$A$1:$I$89,5,0)</f>
        <v>191.65224000000003</v>
      </c>
      <c r="CA39" s="13">
        <f t="shared" si="39"/>
        <v>47.905055377617416</v>
      </c>
      <c r="CB39" s="20">
        <f t="shared" si="10"/>
        <v>417.22895611601695</v>
      </c>
      <c r="CC39" s="59">
        <f t="shared" si="11"/>
        <v>710.56228944935026</v>
      </c>
      <c r="CD39" s="59">
        <f ca="1">AVERAGE(OFFSET($CC$3,0,0,'Données projet'!$E$12+1,1))-AVERAGE(OFFSET($H$3,0,0,'Données projet'!$E$12+1,1))</f>
        <v>448.94764480536713</v>
      </c>
      <c r="CE39" s="59">
        <f t="shared" si="40"/>
        <v>469.26760321719695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12.860774997789822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12.860774997789822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210.2</v>
      </c>
      <c r="CU39" s="17">
        <f>CT39*VLOOKUP('Données projet'!$B$13,Paramètres!$A$1:$I$89,3,0)*VLOOKUP('Données projet'!$B$13,Paramètres!$A$1:$I$89,5,0)</f>
        <v>170.51424</v>
      </c>
      <c r="CV39" s="13">
        <f t="shared" si="41"/>
        <v>43.205175985246733</v>
      </c>
      <c r="CW39" s="20">
        <f t="shared" si="13"/>
        <v>372.22798284097138</v>
      </c>
      <c r="CX39" s="59">
        <f t="shared" si="14"/>
        <v>665.56131617430469</v>
      </c>
      <c r="CY39" s="59">
        <f ca="1">AVERAGE(OFFSET($CX$3,0,0,'Données projet'!$E$13+1,1))-AVERAGE(OFFSET($H$3,0,0,'Données projet'!$E$13+1,1))</f>
        <v>412.59676769258488</v>
      </c>
      <c r="CZ39" s="59">
        <f t="shared" si="42"/>
        <v>399.90063795152133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19.570384365679825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19.570384365679825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195.40000000000003</v>
      </c>
      <c r="DP39" s="17">
        <f>DO39*VLOOKUP('Données projet'!$B$14,Paramètres!$A$1:$I$89,3,0)*VLOOKUP('Données projet'!$B$14,Paramètres!$A$1:$I$89,5,0)</f>
        <v>152.41200000000003</v>
      </c>
      <c r="DQ39" s="13">
        <f t="shared" si="43"/>
        <v>39.126211343688098</v>
      </c>
      <c r="DR39" s="20">
        <f t="shared" si="16"/>
        <v>333.59571809025681</v>
      </c>
      <c r="DS39" s="59">
        <f t="shared" si="17"/>
        <v>626.92905142359018</v>
      </c>
      <c r="DT39" s="59">
        <f ca="1">AVERAGE(OFFSET($DS$3,0,0,'Données projet'!$E$14+1,1))-AVERAGE(OFFSET($H$3,0,0,'Données projet'!$E$14+1,1))</f>
        <v>357.65167206083379</v>
      </c>
      <c r="DU39" s="59">
        <f t="shared" si="44"/>
        <v>341.23389735986342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10.541618850647394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10.541618850647394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439.19854273764042</v>
      </c>
      <c r="T40" s="59">
        <f t="shared" si="34"/>
        <v>278.21741231699929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11.575092630907468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11.575092630907468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143.37960000000004</v>
      </c>
      <c r="AK40" s="13">
        <f t="shared" si="35"/>
        <v>37.070146308317469</v>
      </c>
      <c r="AL40" s="20">
        <f t="shared" si="4"/>
        <v>314.28330815365302</v>
      </c>
      <c r="AM40" s="59">
        <f t="shared" si="5"/>
        <v>607.61664148698628</v>
      </c>
      <c r="AN40" s="59">
        <f ca="1">AVERAGE(OFFSET($AM$3,0,0,'Données projet'!$E$10+1,1))-AVERAGE(OFFSET($H$3,0,0,'Données projet'!$E$10+1,1))</f>
        <v>487.18832528146936</v>
      </c>
      <c r="AO40" s="59">
        <f t="shared" si="36"/>
        <v>306.61893266146666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12.972086569120441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12.972086569120441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6.8</v>
      </c>
      <c r="BD40" s="12">
        <f>IF('Données projet'!$A$88&gt;35,BD39+BC40-BL39,IF(A40&lt;'Données projet'!$A$88,$BA$205^A40,IF(A40='Données projet'!$A$88,'Données projet'!$B$88,BD39+BC40-BL39)))</f>
        <v>149.60000000000002</v>
      </c>
      <c r="BE40" s="13">
        <f>BD40*VLOOKUP('Données projet'!$B$11,Paramètres!$A$1:$I$89,3,0)*VLOOKUP('Données projet'!$B$11,Paramètres!$A$1:$I$89,5,0)</f>
        <v>109.68672000000002</v>
      </c>
      <c r="BF40" s="13">
        <f t="shared" si="37"/>
        <v>29.257161113605147</v>
      </c>
      <c r="BG40" s="20">
        <f t="shared" si="7"/>
        <v>241.9939262728623</v>
      </c>
      <c r="BH40" s="59">
        <f t="shared" si="8"/>
        <v>535.32725960619564</v>
      </c>
      <c r="BI40" s="59">
        <f ca="1">AVERAGE(OFFSET($BH$3,0,0,'Données projet'!$E$11+1,1))-AVERAGE(OFFSET($H$3,0,0,'Données projet'!$E$11+1,1))</f>
        <v>239.25212250019609</v>
      </c>
      <c r="BJ40" s="59">
        <f t="shared" si="38"/>
        <v>213.58492101729695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209.80000000000004</v>
      </c>
      <c r="BZ40" s="13">
        <f>BY40*VLOOKUP('Données projet'!$B$12,Paramètres!$A$1:$I$89,3,0)*VLOOKUP('Données projet'!$B$12,Paramètres!$A$1:$I$89,5,0)</f>
        <v>199.64568000000006</v>
      </c>
      <c r="CA40" s="13">
        <f t="shared" si="39"/>
        <v>49.666290879455737</v>
      </c>
      <c r="CB40" s="20">
        <f t="shared" si="10"/>
        <v>434.21834928171887</v>
      </c>
      <c r="CC40" s="59">
        <f t="shared" si="11"/>
        <v>727.55168261505219</v>
      </c>
      <c r="CD40" s="59">
        <f ca="1">AVERAGE(OFFSET($CC$3,0,0,'Données projet'!$E$12+1,1))-AVERAGE(OFFSET($H$3,0,0,'Données projet'!$E$12+1,1))</f>
        <v>448.94764480536713</v>
      </c>
      <c r="CE40" s="59">
        <f t="shared" si="40"/>
        <v>469.26760321719695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12.608583044381351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12.608583044381351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223.39999999999998</v>
      </c>
      <c r="CU40" s="17">
        <f>CT40*VLOOKUP('Données projet'!$B$13,Paramètres!$A$1:$I$89,3,0)*VLOOKUP('Données projet'!$B$13,Paramètres!$A$1:$I$89,5,0)</f>
        <v>181.22208000000001</v>
      </c>
      <c r="CV40" s="13">
        <f t="shared" si="41"/>
        <v>45.593969287032806</v>
      </c>
      <c r="CW40" s="20">
        <f t="shared" si="13"/>
        <v>395.03795250824879</v>
      </c>
      <c r="CX40" s="59">
        <f t="shared" si="14"/>
        <v>688.37128584158211</v>
      </c>
      <c r="CY40" s="59">
        <f ca="1">AVERAGE(OFFSET($CX$3,0,0,'Données projet'!$E$13+1,1))-AVERAGE(OFFSET($H$3,0,0,'Données projet'!$E$13+1,1))</f>
        <v>412.59676769258488</v>
      </c>
      <c r="CZ40" s="59">
        <f t="shared" si="42"/>
        <v>399.90063795152133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19.186621065024649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19.186621065024649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206.80000000000004</v>
      </c>
      <c r="DP40" s="17">
        <f>DO40*VLOOKUP('Données projet'!$B$14,Paramètres!$A$1:$I$89,3,0)*VLOOKUP('Données projet'!$B$14,Paramètres!$A$1:$I$89,5,0)</f>
        <v>161.30400000000003</v>
      </c>
      <c r="DQ40" s="13">
        <f t="shared" si="43"/>
        <v>41.136497157560399</v>
      </c>
      <c r="DR40" s="20">
        <f t="shared" si="16"/>
        <v>352.58386588275107</v>
      </c>
      <c r="DS40" s="59">
        <f t="shared" si="17"/>
        <v>645.91719921608433</v>
      </c>
      <c r="DT40" s="59">
        <f ca="1">AVERAGE(OFFSET($DS$3,0,0,'Données projet'!$E$14+1,1))-AVERAGE(OFFSET($H$3,0,0,'Données projet'!$E$14+1,1))</f>
        <v>357.65167206083379</v>
      </c>
      <c r="DU40" s="59">
        <f t="shared" si="44"/>
        <v>341.23389735986342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10.334904134738812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10.334904134738812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439.19854273764042</v>
      </c>
      <c r="T41" s="59">
        <f t="shared" si="34"/>
        <v>278.21741231699929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11.34811212452475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11.34811212452475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154.73640000000003</v>
      </c>
      <c r="AK41" s="13">
        <f t="shared" si="35"/>
        <v>39.652994320183701</v>
      </c>
      <c r="AL41" s="20">
        <f t="shared" si="4"/>
        <v>338.56152844098665</v>
      </c>
      <c r="AM41" s="59">
        <f t="shared" si="5"/>
        <v>631.89486177431991</v>
      </c>
      <c r="AN41" s="59">
        <f ca="1">AVERAGE(OFFSET($AM$3,0,0,'Données projet'!$E$10+1,1))-AVERAGE(OFFSET($H$3,0,0,'Données projet'!$E$10+1,1))</f>
        <v>487.18832528146936</v>
      </c>
      <c r="AO41" s="59">
        <f t="shared" si="36"/>
        <v>306.61893266146666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12.717711863691532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12.717711863691532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6.8</v>
      </c>
      <c r="BD41" s="12">
        <f>IF('Données projet'!$A$88&gt;35,BD40+BC41-BL40,IF(A41&lt;'Données projet'!$A$88,$BA$205^A41,IF(A41='Données projet'!$A$88,'Données projet'!$B$88,BD40+BC41-BL40)))</f>
        <v>156.40000000000003</v>
      </c>
      <c r="BE41" s="13">
        <f>BD41*VLOOKUP('Données projet'!$B$11,Paramètres!$A$1:$I$89,3,0)*VLOOKUP('Données projet'!$B$11,Paramètres!$A$1:$I$89,5,0)</f>
        <v>114.67248000000002</v>
      </c>
      <c r="BF41" s="13">
        <f t="shared" si="37"/>
        <v>30.42917784146039</v>
      </c>
      <c r="BG41" s="20">
        <f t="shared" si="7"/>
        <v>252.71872074054355</v>
      </c>
      <c r="BH41" s="59">
        <f t="shared" si="8"/>
        <v>546.05205407387689</v>
      </c>
      <c r="BI41" s="59">
        <f ca="1">AVERAGE(OFFSET($BH$3,0,0,'Données projet'!$E$11+1,1))-AVERAGE(OFFSET($H$3,0,0,'Données projet'!$E$11+1,1))</f>
        <v>239.25212250019609</v>
      </c>
      <c r="BJ41" s="59">
        <f t="shared" si="38"/>
        <v>213.58492101729695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218.20000000000005</v>
      </c>
      <c r="BZ41" s="13">
        <f>BY41*VLOOKUP('Données projet'!$B$12,Paramètres!$A$1:$I$89,3,0)*VLOOKUP('Données projet'!$B$12,Paramètres!$A$1:$I$89,5,0)</f>
        <v>207.63912000000005</v>
      </c>
      <c r="CA41" s="13">
        <f t="shared" si="39"/>
        <v>51.419335037191388</v>
      </c>
      <c r="CB41" s="20">
        <f t="shared" si="10"/>
        <v>451.19347585644169</v>
      </c>
      <c r="CC41" s="59">
        <f t="shared" si="11"/>
        <v>744.52680918977501</v>
      </c>
      <c r="CD41" s="59">
        <f ca="1">AVERAGE(OFFSET($CC$3,0,0,'Données projet'!$E$12+1,1))-AVERAGE(OFFSET($H$3,0,0,'Données projet'!$E$12+1,1))</f>
        <v>448.94764480536713</v>
      </c>
      <c r="CE41" s="59">
        <f t="shared" si="40"/>
        <v>469.26760321719695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12.361336421357318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12.361336421357318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236.59999999999997</v>
      </c>
      <c r="CU41" s="17">
        <f>CT41*VLOOKUP('Données projet'!$B$13,Paramètres!$A$1:$I$89,3,0)*VLOOKUP('Données projet'!$B$13,Paramètres!$A$1:$I$89,5,0)</f>
        <v>191.92991999999998</v>
      </c>
      <c r="CV41" s="13">
        <f t="shared" si="41"/>
        <v>47.966379473124988</v>
      </c>
      <c r="CW41" s="20">
        <f t="shared" si="13"/>
        <v>417.81938824902596</v>
      </c>
      <c r="CX41" s="59">
        <f t="shared" si="14"/>
        <v>711.15272158235928</v>
      </c>
      <c r="CY41" s="59">
        <f ca="1">AVERAGE(OFFSET($CX$3,0,0,'Données projet'!$E$13+1,1))-AVERAGE(OFFSET($H$3,0,0,'Données projet'!$E$13+1,1))</f>
        <v>412.59676769258488</v>
      </c>
      <c r="CZ41" s="59">
        <f t="shared" si="42"/>
        <v>399.90063795152133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18.810383128622821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18.810383128622821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218.20000000000005</v>
      </c>
      <c r="DP41" s="17">
        <f>DO41*VLOOKUP('Données projet'!$B$14,Paramètres!$A$1:$I$89,3,0)*VLOOKUP('Données projet'!$B$14,Paramètres!$A$1:$I$89,5,0)</f>
        <v>170.19600000000005</v>
      </c>
      <c r="DQ41" s="13">
        <f t="shared" si="43"/>
        <v>43.13391812093576</v>
      </c>
      <c r="DR41" s="20">
        <f t="shared" si="16"/>
        <v>371.54960739396319</v>
      </c>
      <c r="DS41" s="59">
        <f t="shared" si="17"/>
        <v>664.8829407272965</v>
      </c>
      <c r="DT41" s="59">
        <f ca="1">AVERAGE(OFFSET($DS$3,0,0,'Données projet'!$E$14+1,1))-AVERAGE(OFFSET($H$3,0,0,'Données projet'!$E$14+1,1))</f>
        <v>357.65167206083379</v>
      </c>
      <c r="DU41" s="59">
        <f t="shared" si="44"/>
        <v>341.23389735986342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10.13224296832567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10.13224296832567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617.93977141159837</v>
      </c>
      <c r="S42" s="59">
        <f ca="1">AVERAGE(OFFSET($R$3,0,0,'Données projet'!$E$9+1,1))-AVERAGE(OFFSET($H$3,0,0,'Données projet'!$E$9+1,1))</f>
        <v>439.19854273764042</v>
      </c>
      <c r="T42" s="59">
        <f t="shared" si="34"/>
        <v>278.21741231699929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11.125582567427758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11.125582567427758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166.09320000000002</v>
      </c>
      <c r="AK42" s="13">
        <f t="shared" si="35"/>
        <v>42.213849908165905</v>
      </c>
      <c r="AL42" s="20">
        <f t="shared" si="4"/>
        <v>362.80144525672227</v>
      </c>
      <c r="AM42" s="59">
        <f t="shared" si="5"/>
        <v>656.13477859005559</v>
      </c>
      <c r="AN42" s="59">
        <f ca="1">AVERAGE(OFFSET($AM$3,0,0,'Données projet'!$E$10+1,1))-AVERAGE(OFFSET($H$3,0,0,'Données projet'!$E$10+1,1))</f>
        <v>487.18832528146936</v>
      </c>
      <c r="AO42" s="59">
        <f t="shared" si="36"/>
        <v>306.61893266146666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12.468325291082834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12.468325291082834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6.8</v>
      </c>
      <c r="BD42" s="12">
        <f>IF('Données projet'!$A$88&gt;35,BD41+BC42-BL41,IF(A42&lt;'Données projet'!$A$88,$BA$205^A42,IF(A42='Données projet'!$A$88,'Données projet'!$B$88,BD41+BC42-BL41)))</f>
        <v>163.20000000000005</v>
      </c>
      <c r="BE42" s="13">
        <f>BD42*VLOOKUP('Données projet'!$B$11,Paramètres!$A$1:$I$89,3,0)*VLOOKUP('Données projet'!$B$11,Paramètres!$A$1:$I$89,5,0)</f>
        <v>119.65824000000003</v>
      </c>
      <c r="BF42" s="13">
        <f t="shared" si="37"/>
        <v>31.595276160231336</v>
      </c>
      <c r="BG42" s="20">
        <f t="shared" si="7"/>
        <v>263.43320731240294</v>
      </c>
      <c r="BH42" s="59">
        <f t="shared" si="8"/>
        <v>556.76654064573631</v>
      </c>
      <c r="BI42" s="59">
        <f ca="1">AVERAGE(OFFSET($BH$3,0,0,'Données projet'!$E$11+1,1))-AVERAGE(OFFSET($H$3,0,0,'Données projet'!$E$11+1,1))</f>
        <v>239.25212250019609</v>
      </c>
      <c r="BJ42" s="59">
        <f t="shared" si="38"/>
        <v>213.58492101729695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226.60000000000005</v>
      </c>
      <c r="BZ42" s="13">
        <f>BY42*VLOOKUP('Données projet'!$B$12,Paramètres!$A$1:$I$89,3,0)*VLOOKUP('Données projet'!$B$12,Paramètres!$A$1:$I$89,5,0)</f>
        <v>215.63256000000004</v>
      </c>
      <c r="CA42" s="13">
        <f t="shared" si="39"/>
        <v>53.164539286100229</v>
      </c>
      <c r="CB42" s="20">
        <f t="shared" si="10"/>
        <v>468.15494792329127</v>
      </c>
      <c r="CC42" s="59">
        <f t="shared" si="11"/>
        <v>761.48828125662453</v>
      </c>
      <c r="CD42" s="59">
        <f ca="1">AVERAGE(OFFSET($CC$3,0,0,'Données projet'!$E$12+1,1))-AVERAGE(OFFSET($H$3,0,0,'Données projet'!$E$12+1,1))</f>
        <v>448.94764480536713</v>
      </c>
      <c r="CE42" s="59">
        <f t="shared" si="40"/>
        <v>469.26760321719695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12.118938153805237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12.118938153805237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249.79999999999995</v>
      </c>
      <c r="CU42" s="17">
        <f>CT42*VLOOKUP('Données projet'!$B$13,Paramètres!$A$1:$I$89,3,0)*VLOOKUP('Données projet'!$B$13,Paramètres!$A$1:$I$89,5,0)</f>
        <v>202.63775999999999</v>
      </c>
      <c r="CV42" s="13">
        <f t="shared" si="41"/>
        <v>50.323424734415482</v>
      </c>
      <c r="CW42" s="20">
        <f t="shared" si="13"/>
        <v>440.57406341244024</v>
      </c>
      <c r="CX42" s="59">
        <f t="shared" si="14"/>
        <v>733.90739674577355</v>
      </c>
      <c r="CY42" s="59">
        <f ca="1">AVERAGE(OFFSET($CX$3,0,0,'Données projet'!$E$13+1,1))-AVERAGE(OFFSET($H$3,0,0,'Données projet'!$E$13+1,1))</f>
        <v>412.59676769258488</v>
      </c>
      <c r="CZ42" s="59">
        <f t="shared" si="42"/>
        <v>399.90063795152133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18.441522988671352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18.441522988671352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229.60000000000005</v>
      </c>
      <c r="DP42" s="17">
        <f>DO42*VLOOKUP('Données projet'!$B$14,Paramètres!$A$1:$I$89,3,0)*VLOOKUP('Données projet'!$B$14,Paramètres!$A$1:$I$89,5,0)</f>
        <v>179.08800000000005</v>
      </c>
      <c r="DQ42" s="13">
        <f t="shared" si="43"/>
        <v>45.119223023956835</v>
      </c>
      <c r="DR42" s="20">
        <f t="shared" si="16"/>
        <v>390.49424676672493</v>
      </c>
      <c r="DS42" s="59">
        <f t="shared" si="17"/>
        <v>683.82758010005819</v>
      </c>
      <c r="DT42" s="59">
        <f ca="1">AVERAGE(OFFSET($DS$3,0,0,'Données projet'!$E$14+1,1))-AVERAGE(OFFSET($H$3,0,0,'Données projet'!$E$14+1,1))</f>
        <v>357.65167206083379</v>
      </c>
      <c r="DU42" s="59">
        <f t="shared" si="44"/>
        <v>341.23389735986342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9.9335558637747852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9.9335558637747852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639.59037499870362</v>
      </c>
      <c r="S43" s="59">
        <f ca="1">AVERAGE(OFFSET($R$3,0,0,'Données projet'!$E$9+1,1))-AVERAGE(OFFSET($H$3,0,0,'Données projet'!$E$9+1,1))</f>
        <v>439.19854273764042</v>
      </c>
      <c r="T43" s="59">
        <f t="shared" si="34"/>
        <v>278.21741231699929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22.950181056008823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22.950181056008823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177.45000000000002</v>
      </c>
      <c r="AK43" s="13">
        <f t="shared" si="35"/>
        <v>44.754387900936791</v>
      </c>
      <c r="AL43" s="20">
        <f t="shared" si="4"/>
        <v>387.0059755941316</v>
      </c>
      <c r="AM43" s="59">
        <f t="shared" si="5"/>
        <v>680.33930892746491</v>
      </c>
      <c r="AN43" s="59">
        <f ca="1">AVERAGE(OFFSET($AM$3,0,0,'Données projet'!$E$10+1,1))-AVERAGE(OFFSET($H$3,0,0,'Données projet'!$E$10+1,1))</f>
        <v>487.18832528146936</v>
      </c>
      <c r="AO43" s="59">
        <f t="shared" si="36"/>
        <v>306.61893266146666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25.720030493802998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25.720030493802998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170</v>
      </c>
      <c r="BB43" s="12">
        <f>VLOOKUP(A43,'Données projet'!$A$87:$I$107,9,0)</f>
        <v>6.8</v>
      </c>
      <c r="BC43" s="12">
        <f t="array" ref="BC43">INDEX(BB:BB,MIN(IF(ISNUMBER(BB43:BB239),ROW(BB43:BB239),"")))</f>
        <v>6.8</v>
      </c>
      <c r="BD43" s="12">
        <f>IF('Données projet'!$A$88&gt;35,BD42+BC43-BL42,IF(A43&lt;'Données projet'!$A$88,$BA$205^A43,IF(A43='Données projet'!$A$88,'Données projet'!$B$88,BD42+BC43-BL42)))</f>
        <v>170.00000000000006</v>
      </c>
      <c r="BE43" s="13">
        <f>BD43*VLOOKUP('Données projet'!$B$11,Paramètres!$A$1:$I$89,3,0)*VLOOKUP('Données projet'!$B$11,Paramètres!$A$1:$I$89,5,0)</f>
        <v>124.64400000000003</v>
      </c>
      <c r="BF43" s="13">
        <f t="shared" si="37"/>
        <v>32.755730870217214</v>
      </c>
      <c r="BG43" s="20">
        <f t="shared" si="7"/>
        <v>274.1378645989617</v>
      </c>
      <c r="BH43" s="59">
        <f t="shared" si="8"/>
        <v>567.47119793229501</v>
      </c>
      <c r="BI43" s="59">
        <f ca="1">AVERAGE(OFFSET($BH$3,0,0,'Données projet'!$E$11+1,1))-AVERAGE(OFFSET($H$3,0,0,'Données projet'!$E$11+1,1))</f>
        <v>239.25212250019609</v>
      </c>
      <c r="BJ43" s="59">
        <f t="shared" si="38"/>
        <v>213.58492101729695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235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235.00000000000006</v>
      </c>
      <c r="BZ43" s="13">
        <f>BY43*VLOOKUP('Données projet'!$B$12,Paramètres!$A$1:$I$89,3,0)*VLOOKUP('Données projet'!$B$12,Paramètres!$A$1:$I$89,5,0)</f>
        <v>223.62600000000003</v>
      </c>
      <c r="CA43" s="13">
        <f t="shared" si="39"/>
        <v>54.902227529974944</v>
      </c>
      <c r="CB43" s="20">
        <f t="shared" si="10"/>
        <v>485.10332961470635</v>
      </c>
      <c r="CC43" s="59">
        <f t="shared" si="11"/>
        <v>778.43666294803961</v>
      </c>
      <c r="CD43" s="59">
        <f ca="1">AVERAGE(OFFSET($CC$3,0,0,'Données projet'!$E$12+1,1))-AVERAGE(OFFSET($H$3,0,0,'Données projet'!$E$12+1,1))</f>
        <v>448.94764480536713</v>
      </c>
      <c r="CE43" s="59">
        <f t="shared" si="40"/>
        <v>469.26760321719695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30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25.451649578241373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25.451649578241373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213.34559999999996</v>
      </c>
      <c r="CV43" s="13">
        <f t="shared" si="41"/>
        <v>52.666009577179437</v>
      </c>
      <c r="CW43" s="20">
        <f t="shared" si="13"/>
        <v>463.30355334692075</v>
      </c>
      <c r="CX43" s="59">
        <f t="shared" si="14"/>
        <v>756.63688668025407</v>
      </c>
      <c r="CY43" s="59">
        <f ca="1">AVERAGE(OFFSET($CX$3,0,0,'Données projet'!$E$13+1,1))-AVERAGE(OFFSET($H$3,0,0,'Données projet'!$E$13+1,1))</f>
        <v>412.59676769258488</v>
      </c>
      <c r="CZ43" s="59">
        <f t="shared" si="42"/>
        <v>399.90063795152133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40</v>
      </c>
      <c r="DC43" s="16">
        <f>IF(ISNA(VLOOKUP(A43,'Données projet'!$A$139:$I$159,5,0)),0%,VLOOKUP(A43,'Données projet'!$A$139:$I$159,5,0)*VLOOKUP('Données projet'!$B$13,Paramètres!$A$1:$I$89,7,0))</f>
        <v>0.53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37.091156494876998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37.091156494876998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241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241.00000000000006</v>
      </c>
      <c r="DP43" s="17">
        <f>DO43*VLOOKUP('Données projet'!$B$14,Paramètres!$A$1:$I$89,3,0)*VLOOKUP('Données projet'!$B$14,Paramètres!$A$1:$I$89,5,0)</f>
        <v>187.98000000000005</v>
      </c>
      <c r="DQ43" s="13">
        <f t="shared" si="43"/>
        <v>47.093082099012364</v>
      </c>
      <c r="DR43" s="20">
        <f t="shared" si="16"/>
        <v>409.41895132244662</v>
      </c>
      <c r="DS43" s="59">
        <f t="shared" si="17"/>
        <v>702.75228465577993</v>
      </c>
      <c r="DT43" s="59">
        <f ca="1">AVERAGE(OFFSET($DS$3,0,0,'Données projet'!$E$14+1,1))-AVERAGE(OFFSET($H$3,0,0,'Données projet'!$E$14+1,1))</f>
        <v>357.65167206083379</v>
      </c>
      <c r="DU43" s="59">
        <f t="shared" si="44"/>
        <v>341.23389735986342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32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21.603557381608223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21.603557381608223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439.19854273764042</v>
      </c>
      <c r="T44" s="59">
        <f t="shared" si="34"/>
        <v>278.21741231699929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22.500142003728723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22.500142003728723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160.61760000000001</v>
      </c>
      <c r="AK44" s="13">
        <f t="shared" si="35"/>
        <v>40.981785561145074</v>
      </c>
      <c r="AL44" s="20">
        <f t="shared" si="4"/>
        <v>351.11892985232771</v>
      </c>
      <c r="AM44" s="59">
        <f t="shared" si="5"/>
        <v>644.45226318566097</v>
      </c>
      <c r="AN44" s="59">
        <f ca="1">AVERAGE(OFFSET($AM$3,0,0,'Données projet'!$E$10+1,1))-AVERAGE(OFFSET($H$3,0,0,'Données projet'!$E$10+1,1))</f>
        <v>487.18832528146936</v>
      </c>
      <c r="AO44" s="59">
        <f t="shared" si="36"/>
        <v>306.61893266146666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25.215676383489093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25.215676383489093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178.00000000000006</v>
      </c>
      <c r="BE44" s="13">
        <f>BD44*VLOOKUP('Données projet'!$B$11,Paramètres!$A$1:$I$89,3,0)*VLOOKUP('Données projet'!$B$11,Paramètres!$A$1:$I$89,5,0)</f>
        <v>130.50960000000003</v>
      </c>
      <c r="BF44" s="13">
        <f t="shared" si="37"/>
        <v>34.11408610445698</v>
      </c>
      <c r="BG44" s="20">
        <f t="shared" si="7"/>
        <v>286.7195866319293</v>
      </c>
      <c r="BH44" s="59">
        <f t="shared" si="8"/>
        <v>580.05291996526262</v>
      </c>
      <c r="BI44" s="59">
        <f ca="1">AVERAGE(OFFSET($BH$3,0,0,'Données projet'!$E$11+1,1))-AVERAGE(OFFSET($H$3,0,0,'Données projet'!$E$11+1,1))</f>
        <v>239.25212250019609</v>
      </c>
      <c r="BJ44" s="59">
        <f t="shared" si="38"/>
        <v>213.58492101729695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7.6</v>
      </c>
      <c r="BY44" s="12">
        <f>IF('Données projet'!$A$114&gt;35,BY43+BX44-CG43,IF(A44&lt;'Données projet'!$A$114,$BV$205^A44,IF(A44='Données projet'!$A$114,'Données projet'!$B$114,BY43+BX44-CG43)))</f>
        <v>212.60000000000005</v>
      </c>
      <c r="BZ44" s="13">
        <f>BY44*VLOOKUP('Données projet'!$B$12,Paramètres!$A$1:$I$89,3,0)*VLOOKUP('Données projet'!$B$12,Paramètres!$A$1:$I$89,5,0)</f>
        <v>202.31016000000005</v>
      </c>
      <c r="CA44" s="13">
        <f t="shared" si="39"/>
        <v>50.251531123141397</v>
      </c>
      <c r="CB44" s="20">
        <f t="shared" si="10"/>
        <v>439.87827870613802</v>
      </c>
      <c r="CC44" s="59">
        <f t="shared" si="11"/>
        <v>733.21161203947133</v>
      </c>
      <c r="CD44" s="59">
        <f ca="1">AVERAGE(OFFSET($CC$3,0,0,'Données projet'!$E$12+1,1))-AVERAGE(OFFSET($H$3,0,0,'Données projet'!$E$12+1,1))</f>
        <v>448.94764480536713</v>
      </c>
      <c r="CE44" s="59">
        <f t="shared" si="40"/>
        <v>469.26760321719695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24.952558253985437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24.952558253985437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234.39999999999992</v>
      </c>
      <c r="CU44" s="17">
        <f>CT44*VLOOKUP('Données projet'!$B$13,Paramètres!$A$1:$I$89,3,0)*VLOOKUP('Données projet'!$B$13,Paramètres!$A$1:$I$89,5,0)</f>
        <v>190.14527999999996</v>
      </c>
      <c r="CV44" s="13">
        <f t="shared" si="41"/>
        <v>47.572070767557179</v>
      </c>
      <c r="CW44" s="20">
        <f t="shared" si="13"/>
        <v>414.02438592016205</v>
      </c>
      <c r="CX44" s="59">
        <f t="shared" si="14"/>
        <v>707.35771925349536</v>
      </c>
      <c r="CY44" s="59">
        <f ca="1">AVERAGE(OFFSET($CX$3,0,0,'Données projet'!$E$13+1,1))-AVERAGE(OFFSET($H$3,0,0,'Données projet'!$E$13+1,1))</f>
        <v>412.59676769258488</v>
      </c>
      <c r="CZ44" s="59">
        <f t="shared" si="42"/>
        <v>399.90063795152133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36.363821539384048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36.363821539384048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10.8</v>
      </c>
      <c r="DO44" s="12">
        <f>IF('Données projet'!$A$166&gt;35,DO43+DN44-DW43,IF(A44&lt;'Données projet'!$A$166,$DL$205^A44,IF(A44='Données projet'!$A$166,'Données projet'!$B$166,DO43+DN44-DW43)))</f>
        <v>219.80000000000007</v>
      </c>
      <c r="DP44" s="17">
        <f>DO44*VLOOKUP('Données projet'!$B$14,Paramètres!$A$1:$I$89,3,0)*VLOOKUP('Données projet'!$B$14,Paramètres!$A$1:$I$89,5,0)</f>
        <v>171.44400000000005</v>
      </c>
      <c r="DQ44" s="13">
        <f t="shared" si="43"/>
        <v>43.413272173627242</v>
      </c>
      <c r="DR44" s="20">
        <f t="shared" si="16"/>
        <v>374.20974903573415</v>
      </c>
      <c r="DS44" s="59">
        <f t="shared" si="17"/>
        <v>667.54308236906741</v>
      </c>
      <c r="DT44" s="59">
        <f ca="1">AVERAGE(OFFSET($DS$3,0,0,'Données projet'!$E$14+1,1))-AVERAGE(OFFSET($H$3,0,0,'Données projet'!$E$14+1,1))</f>
        <v>357.65167206083379</v>
      </c>
      <c r="DU44" s="59">
        <f t="shared" si="44"/>
        <v>341.23389735986342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21.17992479822378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21.17992479822378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629.54213565092948</v>
      </c>
      <c r="S45" s="59">
        <f ca="1">AVERAGE(OFFSET($R$3,0,0,'Données projet'!$E$9+1,1))-AVERAGE(OFFSET($H$3,0,0,'Données projet'!$E$9+1,1))</f>
        <v>439.19854273764042</v>
      </c>
      <c r="T45" s="59">
        <f t="shared" si="34"/>
        <v>278.21741231699929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22.05892794276712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22.05892794276712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172.1772</v>
      </c>
      <c r="AK45" s="13">
        <f t="shared" si="35"/>
        <v>43.577282221917017</v>
      </c>
      <c r="AL45" s="20">
        <f t="shared" si="4"/>
        <v>375.77238986983883</v>
      </c>
      <c r="AM45" s="59">
        <f t="shared" si="5"/>
        <v>669.10572320317215</v>
      </c>
      <c r="AN45" s="59">
        <f ca="1">AVERAGE(OFFSET($AM$3,0,0,'Données projet'!$E$10+1,1))-AVERAGE(OFFSET($H$3,0,0,'Données projet'!$E$10+1,1))</f>
        <v>487.18832528146936</v>
      </c>
      <c r="AO45" s="59">
        <f t="shared" si="36"/>
        <v>306.61893266146666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24.721212349652813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24.721212349652813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186.00000000000006</v>
      </c>
      <c r="BE45" s="13">
        <f>BD45*VLOOKUP('Données projet'!$B$11,Paramètres!$A$1:$I$89,3,0)*VLOOKUP('Données projet'!$B$11,Paramètres!$A$1:$I$89,5,0)</f>
        <v>136.37520000000004</v>
      </c>
      <c r="BF45" s="13">
        <f t="shared" si="37"/>
        <v>35.465351191684015</v>
      </c>
      <c r="BG45" s="20">
        <f t="shared" si="7"/>
        <v>299.28895999218304</v>
      </c>
      <c r="BH45" s="59">
        <f t="shared" si="8"/>
        <v>592.62229332551635</v>
      </c>
      <c r="BI45" s="59">
        <f ca="1">AVERAGE(OFFSET($BH$3,0,0,'Données projet'!$E$11+1,1))-AVERAGE(OFFSET($H$3,0,0,'Données projet'!$E$11+1,1))</f>
        <v>239.25212250019609</v>
      </c>
      <c r="BJ45" s="59">
        <f t="shared" si="38"/>
        <v>213.58492101729695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7.6</v>
      </c>
      <c r="BY45" s="12">
        <f>IF('Données projet'!$A$114&gt;35,BY44+BX45-CG44,IF(A45&lt;'Données projet'!$A$114,$BV$205^A45,IF(A45='Données projet'!$A$114,'Données projet'!$B$114,BY44+BX45-CG44)))</f>
        <v>220.20000000000005</v>
      </c>
      <c r="BZ45" s="13">
        <f>BY45*VLOOKUP('Données projet'!$B$12,Paramètres!$A$1:$I$89,3,0)*VLOOKUP('Données projet'!$B$12,Paramètres!$A$1:$I$89,5,0)</f>
        <v>209.54232000000005</v>
      </c>
      <c r="CA45" s="13">
        <f t="shared" si="39"/>
        <v>51.835558406813547</v>
      </c>
      <c r="CB45" s="20">
        <f t="shared" si="10"/>
        <v>455.23313822520032</v>
      </c>
      <c r="CC45" s="59">
        <f t="shared" si="11"/>
        <v>748.56647155853364</v>
      </c>
      <c r="CD45" s="59">
        <f ca="1">AVERAGE(OFFSET($CC$3,0,0,'Données projet'!$E$12+1,1))-AVERAGE(OFFSET($H$3,0,0,'Données projet'!$E$12+1,1))</f>
        <v>448.94764480536713</v>
      </c>
      <c r="CE45" s="59">
        <f t="shared" si="40"/>
        <v>469.26760321719695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24.463253806182511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24.463253806182511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245.79999999999993</v>
      </c>
      <c r="CU45" s="17">
        <f>CT45*VLOOKUP('Données projet'!$B$13,Paramètres!$A$1:$I$89,3,0)*VLOOKUP('Données projet'!$B$13,Paramètres!$A$1:$I$89,5,0)</f>
        <v>199.39295999999993</v>
      </c>
      <c r="CV45" s="13">
        <f t="shared" si="41"/>
        <v>49.610735113473389</v>
      </c>
      <c r="CW45" s="20">
        <f t="shared" si="13"/>
        <v>433.68143565596597</v>
      </c>
      <c r="CX45" s="59">
        <f t="shared" si="14"/>
        <v>727.01476898929923</v>
      </c>
      <c r="CY45" s="59">
        <f ca="1">AVERAGE(OFFSET($CX$3,0,0,'Données projet'!$E$13+1,1))-AVERAGE(OFFSET($H$3,0,0,'Données projet'!$E$13+1,1))</f>
        <v>412.59676769258488</v>
      </c>
      <c r="CZ45" s="59">
        <f t="shared" si="42"/>
        <v>399.90063795152133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35.650749178737797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35.650749178737797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10.8</v>
      </c>
      <c r="DO45" s="12">
        <f>IF('Données projet'!$A$166&gt;35,DO44+DN45-DW44,IF(A45&lt;'Données projet'!$A$166,$DL$205^A45,IF(A45='Données projet'!$A$166,'Données projet'!$B$166,DO44+DN45-DW44)))</f>
        <v>230.60000000000008</v>
      </c>
      <c r="DP45" s="17">
        <f>DO45*VLOOKUP('Données projet'!$B$14,Paramètres!$A$1:$I$89,3,0)*VLOOKUP('Données projet'!$B$14,Paramètres!$A$1:$I$89,5,0)</f>
        <v>179.86800000000008</v>
      </c>
      <c r="DQ45" s="13">
        <f t="shared" si="43"/>
        <v>45.292817344769716</v>
      </c>
      <c r="DR45" s="20">
        <f t="shared" si="16"/>
        <v>392.15509020880739</v>
      </c>
      <c r="DS45" s="59">
        <f t="shared" si="17"/>
        <v>685.48842354214071</v>
      </c>
      <c r="DT45" s="59">
        <f ca="1">AVERAGE(OFFSET($DS$3,0,0,'Données projet'!$E$14+1,1))-AVERAGE(OFFSET($H$3,0,0,'Données projet'!$E$14+1,1))</f>
        <v>357.65167206083379</v>
      </c>
      <c r="DU45" s="59">
        <f t="shared" si="44"/>
        <v>341.23389735986342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20.764599391409146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20.764599391409146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439.19854273764042</v>
      </c>
      <c r="T46" s="59">
        <f t="shared" si="34"/>
        <v>278.21741231699929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21.626365820426969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21.626365820426969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183.73680000000002</v>
      </c>
      <c r="AK46" s="13">
        <f t="shared" si="35"/>
        <v>46.152558509293854</v>
      </c>
      <c r="AL46" s="20">
        <f t="shared" si="4"/>
        <v>400.3906327370201</v>
      </c>
      <c r="AM46" s="59">
        <f t="shared" si="5"/>
        <v>693.72396607035341</v>
      </c>
      <c r="AN46" s="59">
        <f ca="1">AVERAGE(OFFSET($AM$3,0,0,'Données projet'!$E$10+1,1))-AVERAGE(OFFSET($H$3,0,0,'Données projet'!$E$10+1,1))</f>
        <v>487.18832528146936</v>
      </c>
      <c r="AO46" s="59">
        <f t="shared" si="36"/>
        <v>306.61893266146666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24.236444453926783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24.236444453926783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194.00000000000006</v>
      </c>
      <c r="BE46" s="13">
        <f>BD46*VLOOKUP('Données projet'!$B$11,Paramètres!$A$1:$I$89,3,0)*VLOOKUP('Données projet'!$B$11,Paramètres!$A$1:$I$89,5,0)</f>
        <v>142.24080000000004</v>
      </c>
      <c r="BF46" s="13">
        <f t="shared" si="37"/>
        <v>36.809865943965384</v>
      </c>
      <c r="BG46" s="20">
        <f t="shared" si="7"/>
        <v>311.8465765190731</v>
      </c>
      <c r="BH46" s="59">
        <f t="shared" si="8"/>
        <v>605.17990985240635</v>
      </c>
      <c r="BI46" s="59">
        <f ca="1">AVERAGE(OFFSET($BH$3,0,0,'Données projet'!$E$11+1,1))-AVERAGE(OFFSET($H$3,0,0,'Données projet'!$E$11+1,1))</f>
        <v>239.25212250019609</v>
      </c>
      <c r="BJ46" s="59">
        <f t="shared" si="38"/>
        <v>213.58492101729695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7.6</v>
      </c>
      <c r="BY46" s="12">
        <f>IF('Données projet'!$A$114&gt;35,BY45+BX46-CG45,IF(A46&lt;'Données projet'!$A$114,$BV$205^A46,IF(A46='Données projet'!$A$114,'Données projet'!$B$114,BY45+BX46-CG45)))</f>
        <v>227.80000000000004</v>
      </c>
      <c r="BZ46" s="13">
        <f>BY46*VLOOKUP('Données projet'!$B$12,Paramètres!$A$1:$I$89,3,0)*VLOOKUP('Données projet'!$B$12,Paramètres!$A$1:$I$89,5,0)</f>
        <v>216.77448000000004</v>
      </c>
      <c r="CA46" s="13">
        <f t="shared" si="39"/>
        <v>53.41323339156682</v>
      </c>
      <c r="CB46" s="20">
        <f t="shared" si="10"/>
        <v>470.57693415697889</v>
      </c>
      <c r="CC46" s="59">
        <f t="shared" si="11"/>
        <v>763.91026749031221</v>
      </c>
      <c r="CD46" s="59">
        <f ca="1">AVERAGE(OFFSET($CC$3,0,0,'Données projet'!$E$12+1,1))-AVERAGE(OFFSET($H$3,0,0,'Données projet'!$E$12+1,1))</f>
        <v>448.94764480536713</v>
      </c>
      <c r="CE46" s="59">
        <f t="shared" si="40"/>
        <v>469.26760321719695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23.983544320154756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23.983544320154756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257.19999999999993</v>
      </c>
      <c r="CU46" s="17">
        <f>CT46*VLOOKUP('Données projet'!$B$13,Paramètres!$A$1:$I$89,3,0)*VLOOKUP('Données projet'!$B$13,Paramètres!$A$1:$I$89,5,0)</f>
        <v>208.64063999999996</v>
      </c>
      <c r="CV46" s="13">
        <f t="shared" si="41"/>
        <v>51.638419155451118</v>
      </c>
      <c r="CW46" s="20">
        <f t="shared" si="13"/>
        <v>453.31936136241058</v>
      </c>
      <c r="CX46" s="59">
        <f t="shared" si="14"/>
        <v>746.65269469574389</v>
      </c>
      <c r="CY46" s="59">
        <f ca="1">AVERAGE(OFFSET($CX$3,0,0,'Données projet'!$E$13+1,1))-AVERAGE(OFFSET($H$3,0,0,'Données projet'!$E$13+1,1))</f>
        <v>412.59676769258488</v>
      </c>
      <c r="CZ46" s="59">
        <f t="shared" si="42"/>
        <v>399.90063795152133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34.951659732152628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34.951659732152628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10.8</v>
      </c>
      <c r="DO46" s="12">
        <f>IF('Données projet'!$A$166&gt;35,DO45+DN46-DW45,IF(A46&lt;'Données projet'!$A$166,$DL$205^A46,IF(A46='Données projet'!$A$166,'Données projet'!$B$166,DO45+DN46-DW45)))</f>
        <v>241.40000000000009</v>
      </c>
      <c r="DP46" s="17">
        <f>DO46*VLOOKUP('Données projet'!$B$14,Paramètres!$A$1:$I$89,3,0)*VLOOKUP('Données projet'!$B$14,Paramètres!$A$1:$I$89,5,0)</f>
        <v>188.29200000000009</v>
      </c>
      <c r="DQ46" s="13">
        <f t="shared" si="43"/>
        <v>47.162140074549271</v>
      </c>
      <c r="DR46" s="20">
        <f t="shared" si="16"/>
        <v>410.0826272965067</v>
      </c>
      <c r="DS46" s="59">
        <f t="shared" si="17"/>
        <v>703.41596062984001</v>
      </c>
      <c r="DT46" s="59">
        <f ca="1">AVERAGE(OFFSET($DS$3,0,0,'Données projet'!$E$14+1,1))-AVERAGE(OFFSET($H$3,0,0,'Données projet'!$E$14+1,1))</f>
        <v>357.65167206083379</v>
      </c>
      <c r="DU46" s="59">
        <f t="shared" si="44"/>
        <v>341.23389735986342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20.357418262498662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20.357418262498662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439.19854273764042</v>
      </c>
      <c r="T47" s="59">
        <f t="shared" si="34"/>
        <v>278.21741231699929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21.202285977469064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21.202285977469064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195.29640000000003</v>
      </c>
      <c r="AK47" s="13">
        <f t="shared" si="35"/>
        <v>48.709031383366153</v>
      </c>
      <c r="AL47" s="20">
        <f t="shared" si="4"/>
        <v>424.97612632602949</v>
      </c>
      <c r="AM47" s="59">
        <f t="shared" si="5"/>
        <v>718.3094596593628</v>
      </c>
      <c r="AN47" s="59">
        <f ca="1">AVERAGE(OFFSET($AM$3,0,0,'Données projet'!$E$10+1,1))-AVERAGE(OFFSET($H$3,0,0,'Données projet'!$E$10+1,1))</f>
        <v>487.18832528146936</v>
      </c>
      <c r="AO47" s="59">
        <f t="shared" si="36"/>
        <v>306.61893266146666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23.761182560956719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23.761182560956719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202.00000000000006</v>
      </c>
      <c r="BE47" s="13">
        <f>BD47*VLOOKUP('Données projet'!$B$11,Paramètres!$A$1:$I$89,3,0)*VLOOKUP('Données projet'!$B$11,Paramètres!$A$1:$I$89,5,0)</f>
        <v>148.10640000000004</v>
      </c>
      <c r="BF47" s="13">
        <f t="shared" si="37"/>
        <v>38.147940561860452</v>
      </c>
      <c r="BG47" s="20">
        <f t="shared" si="7"/>
        <v>324.39297647857364</v>
      </c>
      <c r="BH47" s="59">
        <f t="shared" si="8"/>
        <v>617.72630981190696</v>
      </c>
      <c r="BI47" s="59">
        <f ca="1">AVERAGE(OFFSET($BH$3,0,0,'Données projet'!$E$11+1,1))-AVERAGE(OFFSET($H$3,0,0,'Données projet'!$E$11+1,1))</f>
        <v>239.25212250019609</v>
      </c>
      <c r="BJ47" s="59">
        <f t="shared" si="38"/>
        <v>213.58492101729695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7.6</v>
      </c>
      <c r="BY47" s="12">
        <f>IF('Données projet'!$A$114&gt;35,BY46+BX47-CG46,IF(A47&lt;'Données projet'!$A$114,$BV$205^A47,IF(A47='Données projet'!$A$114,'Données projet'!$B$114,BY46+BX47-CG46)))</f>
        <v>235.40000000000003</v>
      </c>
      <c r="BZ47" s="13">
        <f>BY47*VLOOKUP('Données projet'!$B$12,Paramètres!$A$1:$I$89,3,0)*VLOOKUP('Données projet'!$B$12,Paramètres!$A$1:$I$89,5,0)</f>
        <v>224.00664000000003</v>
      </c>
      <c r="CA47" s="13">
        <f t="shared" si="39"/>
        <v>54.984792305364024</v>
      </c>
      <c r="CB47" s="20">
        <f t="shared" si="10"/>
        <v>485.91007793184241</v>
      </c>
      <c r="CC47" s="59">
        <f t="shared" si="11"/>
        <v>779.24341126517572</v>
      </c>
      <c r="CD47" s="59">
        <f ca="1">AVERAGE(OFFSET($CC$3,0,0,'Données projet'!$E$12+1,1))-AVERAGE(OFFSET($H$3,0,0,'Données projet'!$E$12+1,1))</f>
        <v>448.94764480536713</v>
      </c>
      <c r="CE47" s="59">
        <f t="shared" si="40"/>
        <v>469.26760321719695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23.51324164455411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23.51324164455411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268.59999999999991</v>
      </c>
      <c r="CU47" s="17">
        <f>CT47*VLOOKUP('Données projet'!$B$13,Paramètres!$A$1:$I$89,3,0)*VLOOKUP('Données projet'!$B$13,Paramètres!$A$1:$I$89,5,0)</f>
        <v>217.88831999999996</v>
      </c>
      <c r="CV47" s="13">
        <f t="shared" si="41"/>
        <v>53.655665192423463</v>
      </c>
      <c r="CW47" s="20">
        <f t="shared" si="13"/>
        <v>472.93910754347075</v>
      </c>
      <c r="CX47" s="59">
        <f t="shared" si="14"/>
        <v>766.27244087680401</v>
      </c>
      <c r="CY47" s="59">
        <f ca="1">AVERAGE(OFFSET($CX$3,0,0,'Données projet'!$E$13+1,1))-AVERAGE(OFFSET($H$3,0,0,'Données projet'!$E$13+1,1))</f>
        <v>412.59676769258488</v>
      </c>
      <c r="CZ47" s="59">
        <f t="shared" si="42"/>
        <v>399.90063795152133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34.266279003212532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34.266279003212532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10.8</v>
      </c>
      <c r="DO47" s="12">
        <f>IF('Données projet'!$A$166&gt;35,DO46+DN47-DW46,IF(A47&lt;'Données projet'!$A$166,$DL$205^A47,IF(A47='Données projet'!$A$166,'Données projet'!$B$166,DO46+DN47-DW46)))</f>
        <v>252.2000000000001</v>
      </c>
      <c r="DP47" s="17">
        <f>DO47*VLOOKUP('Données projet'!$B$14,Paramètres!$A$1:$I$89,3,0)*VLOOKUP('Données projet'!$B$14,Paramètres!$A$1:$I$89,5,0)</f>
        <v>196.71600000000009</v>
      </c>
      <c r="DQ47" s="13">
        <f t="shared" si="43"/>
        <v>49.021749959730052</v>
      </c>
      <c r="DR47" s="20">
        <f t="shared" si="16"/>
        <v>427.99324784652998</v>
      </c>
      <c r="DS47" s="59">
        <f t="shared" si="17"/>
        <v>721.3265811798633</v>
      </c>
      <c r="DT47" s="59">
        <f ca="1">AVERAGE(OFFSET($DS$3,0,0,'Données projet'!$E$14+1,1))-AVERAGE(OFFSET($H$3,0,0,'Données projet'!$E$14+1,1))</f>
        <v>357.65167206083379</v>
      </c>
      <c r="DU47" s="59">
        <f t="shared" si="44"/>
        <v>341.23389735986342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19.958221707170146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19.958221707170146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695.51670006966549</v>
      </c>
      <c r="S48" s="59">
        <f ca="1">AVERAGE(OFFSET($R$3,0,0,'Données projet'!$E$9+1,1))-AVERAGE(OFFSET($H$3,0,0,'Données projet'!$E$9+1,1))</f>
        <v>439.19854273764042</v>
      </c>
      <c r="T48" s="59">
        <f t="shared" si="34"/>
        <v>278.21741231699929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32.829286458361416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32.829286458361416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206.85600000000005</v>
      </c>
      <c r="AK48" s="13">
        <f t="shared" si="35"/>
        <v>51.247940588293027</v>
      </c>
      <c r="AL48" s="20">
        <f t="shared" si="4"/>
        <v>449.53102985794379</v>
      </c>
      <c r="AM48" s="59">
        <f t="shared" si="5"/>
        <v>742.86436319127711</v>
      </c>
      <c r="AN48" s="59">
        <f ca="1">AVERAGE(OFFSET($AM$3,0,0,'Données projet'!$E$10+1,1))-AVERAGE(OFFSET($H$3,0,0,'Données projet'!$E$10+1,1))</f>
        <v>487.18832528146936</v>
      </c>
      <c r="AO48" s="59">
        <f t="shared" si="36"/>
        <v>306.61893266146666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36.79144172057746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36.79144172057746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210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210.00000000000006</v>
      </c>
      <c r="BE48" s="13">
        <f>BD48*VLOOKUP('Données projet'!$B$11,Paramètres!$A$1:$I$89,3,0)*VLOOKUP('Données projet'!$B$11,Paramètres!$A$1:$I$89,5,0)</f>
        <v>153.97200000000004</v>
      </c>
      <c r="BF48" s="13">
        <f t="shared" si="37"/>
        <v>39.479859284656413</v>
      </c>
      <c r="BG48" s="20">
        <f t="shared" si="7"/>
        <v>336.92865492077664</v>
      </c>
      <c r="BH48" s="59">
        <f t="shared" si="8"/>
        <v>630.26198825410995</v>
      </c>
      <c r="BI48" s="59">
        <f ca="1">AVERAGE(OFFSET($BH$3,0,0,'Données projet'!$E$11+1,1))-AVERAGE(OFFSET($H$3,0,0,'Données projet'!$E$11+1,1))</f>
        <v>239.25212250019609</v>
      </c>
      <c r="BJ48" s="59">
        <f t="shared" si="38"/>
        <v>213.58492101729695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243</v>
      </c>
      <c r="BW48" s="12">
        <f>VLOOKUP(A48,'Données projet'!$A$113:$I$133,9,0)</f>
        <v>7.6</v>
      </c>
      <c r="BX48" s="12">
        <f t="array" ref="BX48">INDEX(BW:BW,MIN(IF(ISNUMBER(BW48:BW244),ROW(BW48:BW244),"")))</f>
        <v>7.6</v>
      </c>
      <c r="BY48" s="12">
        <f>IF('Données projet'!$A$114&gt;35,BY47+BX48-CG47,IF(A48&lt;'Données projet'!$A$114,$BV$205^A48,IF(A48='Données projet'!$A$114,'Données projet'!$B$114,BY47+BX48-CG47)))</f>
        <v>243.00000000000003</v>
      </c>
      <c r="BZ48" s="13">
        <f>BY48*VLOOKUP('Données projet'!$B$12,Paramètres!$A$1:$I$89,3,0)*VLOOKUP('Données projet'!$B$12,Paramètres!$A$1:$I$89,5,0)</f>
        <v>231.23880000000003</v>
      </c>
      <c r="CA48" s="13">
        <f t="shared" si="39"/>
        <v>56.55045525673966</v>
      </c>
      <c r="CB48" s="20">
        <f t="shared" si="10"/>
        <v>501.23295290548822</v>
      </c>
      <c r="CC48" s="59">
        <f t="shared" si="11"/>
        <v>794.56628623882148</v>
      </c>
      <c r="CD48" s="59">
        <f ca="1">AVERAGE(OFFSET($CC$3,0,0,'Données projet'!$E$12+1,1))-AVERAGE(OFFSET($H$3,0,0,'Données projet'!$E$12+1,1))</f>
        <v>448.94764480536713</v>
      </c>
      <c r="CE48" s="59">
        <f t="shared" si="40"/>
        <v>469.26760321719695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30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36.622517727375552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36.622517727375552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279.99999999999989</v>
      </c>
      <c r="CU48" s="17">
        <f>CT48*VLOOKUP('Données projet'!$B$13,Paramètres!$A$1:$I$89,3,0)*VLOOKUP('Données projet'!$B$13,Paramètres!$A$1:$I$89,5,0)</f>
        <v>227.13599999999991</v>
      </c>
      <c r="CV48" s="13">
        <f t="shared" si="41"/>
        <v>55.662966886685133</v>
      </c>
      <c r="CW48" s="20">
        <f t="shared" si="13"/>
        <v>492.54153399430976</v>
      </c>
      <c r="CX48" s="59">
        <f t="shared" si="14"/>
        <v>785.87486732764307</v>
      </c>
      <c r="CY48" s="59">
        <f ca="1">AVERAGE(OFFSET($CX$3,0,0,'Données projet'!$E$13+1,1))-AVERAGE(OFFSET($H$3,0,0,'Données projet'!$E$13+1,1))</f>
        <v>412.59676769258488</v>
      </c>
      <c r="CZ48" s="59">
        <f t="shared" si="42"/>
        <v>399.90063795152133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0.53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45.951657512792828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45.951657512792828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263</v>
      </c>
      <c r="DM48" s="12">
        <f>VLOOKUP(A48,'Données projet'!$A$165:$I$185,9,0)</f>
        <v>10.8</v>
      </c>
      <c r="DN48" s="12">
        <f t="array" ref="DN48">INDEX(DM:DM,MIN(IF(ISNUMBER(DM48:DM244),ROW(DM48:DM244),"")))</f>
        <v>10.8</v>
      </c>
      <c r="DO48" s="12">
        <f>IF('Données projet'!$A$166&gt;35,DO47+DN48-DW47,IF(A48&lt;'Données projet'!$A$166,$DL$205^A48,IF(A48='Données projet'!$A$166,'Données projet'!$B$166,DO47+DN48-DW47)))</f>
        <v>263.00000000000011</v>
      </c>
      <c r="DP48" s="17">
        <f>DO48*VLOOKUP('Données projet'!$B$14,Paramètres!$A$1:$I$89,3,0)*VLOOKUP('Données projet'!$B$14,Paramètres!$A$1:$I$89,5,0)</f>
        <v>205.1400000000001</v>
      </c>
      <c r="DQ48" s="13">
        <f t="shared" si="43"/>
        <v>50.872110483472362</v>
      </c>
      <c r="DR48" s="20">
        <f t="shared" si="16"/>
        <v>445.88775909204782</v>
      </c>
      <c r="DS48" s="59">
        <f t="shared" si="17"/>
        <v>739.22109242538113</v>
      </c>
      <c r="DT48" s="59">
        <f ca="1">AVERAGE(OFFSET($DS$3,0,0,'Données projet'!$E$14+1,1))-AVERAGE(OFFSET($H$3,0,0,'Données projet'!$E$14+1,1))</f>
        <v>357.65167206083379</v>
      </c>
      <c r="DU48" s="59">
        <f t="shared" si="44"/>
        <v>341.23389735986342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36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32.914744703438416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32.914744703438416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439.19854273764042</v>
      </c>
      <c r="T49" s="59">
        <f t="shared" si="34"/>
        <v>278.21741231699929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32.185524174800491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32.185524174800491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189.61800000000005</v>
      </c>
      <c r="AK49" s="13">
        <f t="shared" si="35"/>
        <v>47.4554881852685</v>
      </c>
      <c r="AL49" s="20">
        <f t="shared" si="4"/>
        <v>412.90299192267599</v>
      </c>
      <c r="AM49" s="59">
        <f t="shared" si="5"/>
        <v>706.23632525600931</v>
      </c>
      <c r="AN49" s="59">
        <f ca="1">AVERAGE(OFFSET($AM$3,0,0,'Données projet'!$E$10+1,1))-AVERAGE(OFFSET($H$3,0,0,'Données projet'!$E$10+1,1))</f>
        <v>487.18832528146936</v>
      </c>
      <c r="AO49" s="59">
        <f t="shared" si="36"/>
        <v>306.61893266146666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36.069983989000562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36.069983989000562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</v>
      </c>
      <c r="BD49" s="12">
        <f>IF('Données projet'!$A$88&gt;35,BD48+BC49-BL48,IF(A49&lt;'Données projet'!$A$88,$BA$205^A49,IF(A49='Données projet'!$A$88,'Données projet'!$B$88,BD48+BC49-BL48)))</f>
        <v>219.00000000000006</v>
      </c>
      <c r="BE49" s="13">
        <f>BD49*VLOOKUP('Données projet'!$B$11,Paramètres!$A$1:$I$89,3,0)*VLOOKUP('Données projet'!$B$11,Paramètres!$A$1:$I$89,5,0)</f>
        <v>160.57080000000005</v>
      </c>
      <c r="BF49" s="13">
        <f t="shared" si="37"/>
        <v>40.971234244168215</v>
      </c>
      <c r="BG49" s="20">
        <f t="shared" si="7"/>
        <v>351.01904297525971</v>
      </c>
      <c r="BH49" s="59">
        <f t="shared" si="8"/>
        <v>644.35237630859297</v>
      </c>
      <c r="BI49" s="59">
        <f ca="1">AVERAGE(OFFSET($BH$3,0,0,'Données projet'!$E$11+1,1))-AVERAGE(OFFSET($H$3,0,0,'Données projet'!$E$11+1,1))</f>
        <v>239.25212250019609</v>
      </c>
      <c r="BJ49" s="59">
        <f t="shared" si="38"/>
        <v>213.58492101729695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220.20000000000002</v>
      </c>
      <c r="BZ49" s="13">
        <f>BY49*VLOOKUP('Données projet'!$B$12,Paramètres!$A$1:$I$89,3,0)*VLOOKUP('Données projet'!$B$12,Paramètres!$A$1:$I$89,5,0)</f>
        <v>209.54232000000002</v>
      </c>
      <c r="CA49" s="13">
        <f t="shared" si="39"/>
        <v>51.835558406813547</v>
      </c>
      <c r="CB49" s="20">
        <f t="shared" si="10"/>
        <v>455.23313822520032</v>
      </c>
      <c r="CC49" s="59">
        <f t="shared" si="11"/>
        <v>748.56647155853364</v>
      </c>
      <c r="CD49" s="59">
        <f ca="1">AVERAGE(OFFSET($CC$3,0,0,'Données projet'!$E$12+1,1))-AVERAGE(OFFSET($H$3,0,0,'Données projet'!$E$12+1,1))</f>
        <v>448.94764480536713</v>
      </c>
      <c r="CE49" s="59">
        <f t="shared" si="40"/>
        <v>469.26760321719695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35.904372492271882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35.904372492271882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9.8000000000000007</v>
      </c>
      <c r="CT49" s="12">
        <f>IF('Données projet'!$A$140&gt;35,CT48+CS49-DB48,IF(A49&lt;'Données projet'!$A$140,$CQ$205^A49,IF(A49='Données projet'!$A$140,'Données projet'!$B$140,CT48+CS49-DB48)))</f>
        <v>263.7999999999999</v>
      </c>
      <c r="CU49" s="17">
        <f>CT49*VLOOKUP('Données projet'!$B$13,Paramètres!$A$1:$I$89,3,0)*VLOOKUP('Données projet'!$B$13,Paramètres!$A$1:$I$89,5,0)</f>
        <v>213.99455999999995</v>
      </c>
      <c r="CV49" s="13">
        <f t="shared" si="41"/>
        <v>52.807537963382018</v>
      </c>
      <c r="CW49" s="20">
        <f t="shared" si="13"/>
        <v>464.68032061955699</v>
      </c>
      <c r="CX49" s="59">
        <f t="shared" si="14"/>
        <v>758.01365395289031</v>
      </c>
      <c r="CY49" s="59">
        <f ca="1">AVERAGE(OFFSET($CX$3,0,0,'Données projet'!$E$13+1,1))-AVERAGE(OFFSET($H$3,0,0,'Données projet'!$E$13+1,1))</f>
        <v>412.59676769258488</v>
      </c>
      <c r="CZ49" s="59">
        <f t="shared" si="42"/>
        <v>399.90063795152133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45.05057353671053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45.05057353671053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11.2</v>
      </c>
      <c r="DO49" s="12">
        <f>IF('Données projet'!$A$166&gt;35,DO48+DN49-DW48,IF(A49&lt;'Données projet'!$A$166,$DL$205^A49,IF(A49='Données projet'!$A$166,'Données projet'!$B$166,DO48+DN49-DW48)))</f>
        <v>238.2000000000001</v>
      </c>
      <c r="DP49" s="17">
        <f>DO49*VLOOKUP('Données projet'!$B$14,Paramètres!$A$1:$I$89,3,0)*VLOOKUP('Données projet'!$B$14,Paramètres!$A$1:$I$89,5,0)</f>
        <v>185.79600000000008</v>
      </c>
      <c r="DQ49" s="13">
        <f t="shared" si="43"/>
        <v>46.60930127448345</v>
      </c>
      <c r="DR49" s="20">
        <f t="shared" si="16"/>
        <v>404.7725663863921</v>
      </c>
      <c r="DS49" s="59">
        <f t="shared" si="17"/>
        <v>698.10589971972536</v>
      </c>
      <c r="DT49" s="59">
        <f ca="1">AVERAGE(OFFSET($DS$3,0,0,'Données projet'!$E$14+1,1))-AVERAGE(OFFSET($H$3,0,0,'Données projet'!$E$14+1,1))</f>
        <v>357.65167206083379</v>
      </c>
      <c r="DU49" s="59">
        <f t="shared" si="44"/>
        <v>341.23389735986342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32.269306635815916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32.269306635815916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439.19854273764042</v>
      </c>
      <c r="T50" s="59">
        <f t="shared" si="34"/>
        <v>278.21741231699929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31.554385676963978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31.554385676963978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200.77200000000002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729.9444208906632</v>
      </c>
      <c r="AN50" s="59">
        <f ca="1">AVERAGE(OFFSET($AM$3,0,0,'Données projet'!$E$10+1,1))-AVERAGE(OFFSET($H$3,0,0,'Données projet'!$E$10+1,1))</f>
        <v>487.18832528146936</v>
      </c>
      <c r="AO50" s="59">
        <f t="shared" si="36"/>
        <v>306.61893266146666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35.362673603494123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35.362673603494123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</v>
      </c>
      <c r="BD50" s="12">
        <f>IF('Données projet'!$A$88&gt;35,BD49+BC50-BL49,IF(A50&lt;'Données projet'!$A$88,$BA$205^A50,IF(A50='Données projet'!$A$88,'Données projet'!$B$88,BD49+BC50-BL49)))</f>
        <v>228.00000000000006</v>
      </c>
      <c r="BE50" s="13">
        <f>BD50*VLOOKUP('Données projet'!$B$11,Paramètres!$A$1:$I$89,3,0)*VLOOKUP('Données projet'!$B$11,Paramètres!$A$1:$I$89,5,0)</f>
        <v>167.16960000000003</v>
      </c>
      <c r="BF50" s="13">
        <f t="shared" si="37"/>
        <v>42.455490039298851</v>
      </c>
      <c r="BG50" s="20">
        <f t="shared" si="7"/>
        <v>365.09703181844549</v>
      </c>
      <c r="BH50" s="59">
        <f t="shared" si="8"/>
        <v>658.4303651517788</v>
      </c>
      <c r="BI50" s="59">
        <f ca="1">AVERAGE(OFFSET($BH$3,0,0,'Données projet'!$E$11+1,1))-AVERAGE(OFFSET($H$3,0,0,'Données projet'!$E$11+1,1))</f>
        <v>239.25212250019609</v>
      </c>
      <c r="BJ50" s="59">
        <f t="shared" si="38"/>
        <v>213.58492101729695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227.4</v>
      </c>
      <c r="BZ50" s="13">
        <f>BY50*VLOOKUP('Données projet'!$B$12,Paramètres!$A$1:$I$89,3,0)*VLOOKUP('Données projet'!$B$12,Paramètres!$A$1:$I$89,5,0)</f>
        <v>216.39384000000001</v>
      </c>
      <c r="CA50" s="13">
        <f t="shared" si="39"/>
        <v>53.330352339128915</v>
      </c>
      <c r="CB50" s="20">
        <f t="shared" si="10"/>
        <v>469.76963499064959</v>
      </c>
      <c r="CC50" s="59">
        <f t="shared" si="11"/>
        <v>763.10296832398285</v>
      </c>
      <c r="CD50" s="59">
        <f ca="1">AVERAGE(OFFSET($CC$3,0,0,'Données projet'!$E$12+1,1))-AVERAGE(OFFSET($H$3,0,0,'Données projet'!$E$12+1,1))</f>
        <v>448.94764480536713</v>
      </c>
      <c r="CE50" s="59">
        <f t="shared" si="40"/>
        <v>469.26760321719695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35.200309647203255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35.200309647203255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9.8000000000000007</v>
      </c>
      <c r="CT50" s="12">
        <f>IF('Données projet'!$A$140&gt;35,CT49+CS50-DB49,IF(A50&lt;'Données projet'!$A$140,$CQ$205^A50,IF(A50='Données projet'!$A$140,'Données projet'!$B$140,CT49+CS50-DB49)))</f>
        <v>273.59999999999991</v>
      </c>
      <c r="CU50" s="17">
        <f>CT50*VLOOKUP('Données projet'!$B$13,Paramètres!$A$1:$I$89,3,0)*VLOOKUP('Données projet'!$B$13,Paramètres!$A$1:$I$89,5,0)</f>
        <v>221.94431999999995</v>
      </c>
      <c r="CV50" s="13">
        <f t="shared" si="41"/>
        <v>54.537257414665724</v>
      </c>
      <c r="CW50" s="20">
        <f t="shared" si="13"/>
        <v>481.53874733054272</v>
      </c>
      <c r="CX50" s="59">
        <f t="shared" si="14"/>
        <v>774.87208066387598</v>
      </c>
      <c r="CY50" s="59">
        <f ca="1">AVERAGE(OFFSET($CX$3,0,0,'Données projet'!$E$13+1,1))-AVERAGE(OFFSET($H$3,0,0,'Données projet'!$E$13+1,1))</f>
        <v>412.59676769258488</v>
      </c>
      <c r="CZ50" s="59">
        <f t="shared" si="42"/>
        <v>399.90063795152133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44.16715926779225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44.16715926779225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11.2</v>
      </c>
      <c r="DO50" s="12">
        <f>IF('Données projet'!$A$166&gt;35,DO49+DN50-DW49,IF(A50&lt;'Données projet'!$A$166,$DL$205^A50,IF(A50='Données projet'!$A$166,'Données projet'!$B$166,DO49+DN50-DW49)))</f>
        <v>249.40000000000009</v>
      </c>
      <c r="DP50" s="17">
        <f>DO50*VLOOKUP('Données projet'!$B$14,Paramètres!$A$1:$I$89,3,0)*VLOOKUP('Données projet'!$B$14,Paramètres!$A$1:$I$89,5,0)</f>
        <v>194.53200000000007</v>
      </c>
      <c r="DQ50" s="13">
        <f t="shared" si="43"/>
        <v>48.540534952652621</v>
      </c>
      <c r="DR50" s="20">
        <f t="shared" si="16"/>
        <v>423.35133170920341</v>
      </c>
      <c r="DS50" s="59">
        <f t="shared" si="17"/>
        <v>716.68466504253672</v>
      </c>
      <c r="DT50" s="59">
        <f ca="1">AVERAGE(OFFSET($DS$3,0,0,'Données projet'!$E$14+1,1))-AVERAGE(OFFSET($H$3,0,0,'Données projet'!$E$14+1,1))</f>
        <v>357.65167206083379</v>
      </c>
      <c r="DU50" s="59">
        <f t="shared" si="44"/>
        <v>341.23389735986342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31.636525215021145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31.636525215021145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705.14140971202096</v>
      </c>
      <c r="S51" s="59">
        <f ca="1">AVERAGE(OFFSET($R$3,0,0,'Données projet'!$E$9+1,1))-AVERAGE(OFFSET($H$3,0,0,'Données projet'!$E$9+1,1))</f>
        <v>439.19854273764042</v>
      </c>
      <c r="T51" s="59">
        <f t="shared" si="34"/>
        <v>278.21741231699929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30.935623420113565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30.935623420113565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211.92600000000004</v>
      </c>
      <c r="AK51" s="13">
        <f t="shared" si="35"/>
        <v>52.356241262970165</v>
      </c>
      <c r="AL51" s="20">
        <f t="shared" si="4"/>
        <v>460.29157019967312</v>
      </c>
      <c r="AM51" s="59">
        <f t="shared" si="5"/>
        <v>753.62490353300643</v>
      </c>
      <c r="AN51" s="59">
        <f ca="1">AVERAGE(OFFSET($AM$3,0,0,'Données projet'!$E$10+1,1))-AVERAGE(OFFSET($H$3,0,0,'Données projet'!$E$10+1,1))</f>
        <v>487.18832528146936</v>
      </c>
      <c r="AO51" s="59">
        <f t="shared" si="36"/>
        <v>306.61893266146666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34.669233143230727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34.669233143230727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</v>
      </c>
      <c r="BD51" s="12">
        <f>IF('Données projet'!$A$88&gt;35,BD50+BC51-BL50,IF(A51&lt;'Données projet'!$A$88,$BA$205^A51,IF(A51='Données projet'!$A$88,'Données projet'!$B$88,BD50+BC51-BL50)))</f>
        <v>237.00000000000006</v>
      </c>
      <c r="BE51" s="13">
        <f>BD51*VLOOKUP('Données projet'!$B$11,Paramètres!$A$1:$I$89,3,0)*VLOOKUP('Données projet'!$B$11,Paramètres!$A$1:$I$89,5,0)</f>
        <v>173.76840000000004</v>
      </c>
      <c r="BF51" s="13">
        <f t="shared" si="37"/>
        <v>43.932939846426045</v>
      </c>
      <c r="BG51" s="20">
        <f t="shared" si="7"/>
        <v>379.16316689919205</v>
      </c>
      <c r="BH51" s="59">
        <f t="shared" si="8"/>
        <v>672.49650023252536</v>
      </c>
      <c r="BI51" s="59">
        <f ca="1">AVERAGE(OFFSET($BH$3,0,0,'Données projet'!$E$11+1,1))-AVERAGE(OFFSET($H$3,0,0,'Données projet'!$E$11+1,1))</f>
        <v>239.25212250019609</v>
      </c>
      <c r="BJ51" s="59">
        <f t="shared" si="38"/>
        <v>213.58492101729695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234.6</v>
      </c>
      <c r="BZ51" s="13">
        <f>BY51*VLOOKUP('Données projet'!$B$12,Paramètres!$A$1:$I$89,3,0)*VLOOKUP('Données projet'!$B$12,Paramètres!$A$1:$I$89,5,0)</f>
        <v>223.24536000000001</v>
      </c>
      <c r="CA51" s="13">
        <f t="shared" si="39"/>
        <v>54.81964639459116</v>
      </c>
      <c r="CB51" s="20">
        <f t="shared" si="10"/>
        <v>484.29655280391285</v>
      </c>
      <c r="CC51" s="59">
        <f t="shared" si="11"/>
        <v>777.6298861372461</v>
      </c>
      <c r="CD51" s="59">
        <f ca="1">AVERAGE(OFFSET($CC$3,0,0,'Données projet'!$E$12+1,1))-AVERAGE(OFFSET($H$3,0,0,'Données projet'!$E$12+1,1))</f>
        <v>448.94764480536713</v>
      </c>
      <c r="CE51" s="59">
        <f t="shared" si="40"/>
        <v>469.26760321719695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34.510053045090494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34.510053045090494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9.8000000000000007</v>
      </c>
      <c r="CT51" s="12">
        <f>IF('Données projet'!$A$140&gt;35,CT50+CS51-DB50,IF(A51&lt;'Données projet'!$A$140,$CQ$205^A51,IF(A51='Données projet'!$A$140,'Données projet'!$B$140,CT50+CS51-DB50)))</f>
        <v>283.39999999999992</v>
      </c>
      <c r="CU51" s="17">
        <f>CT51*VLOOKUP('Données projet'!$B$13,Paramètres!$A$1:$I$89,3,0)*VLOOKUP('Données projet'!$B$13,Paramètres!$A$1:$I$89,5,0)</f>
        <v>229.89407999999995</v>
      </c>
      <c r="CV51" s="13">
        <f t="shared" si="41"/>
        <v>56.259778536787771</v>
      </c>
      <c r="CW51" s="20">
        <f t="shared" si="13"/>
        <v>498.38463695157185</v>
      </c>
      <c r="CX51" s="59">
        <f t="shared" si="14"/>
        <v>791.71797028490516</v>
      </c>
      <c r="CY51" s="59">
        <f ca="1">AVERAGE(OFFSET($CX$3,0,0,'Données projet'!$E$13+1,1))-AVERAGE(OFFSET($H$3,0,0,'Données projet'!$E$13+1,1))</f>
        <v>412.59676769258488</v>
      </c>
      <c r="CZ51" s="59">
        <f t="shared" si="42"/>
        <v>399.90063795152133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43.30106821385796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43.30106821385796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11.2</v>
      </c>
      <c r="DO51" s="12">
        <f>IF('Données projet'!$A$166&gt;35,DO50+DN51-DW50,IF(A51&lt;'Données projet'!$A$166,$DL$205^A51,IF(A51='Données projet'!$A$166,'Données projet'!$B$166,DO50+DN51-DW50)))</f>
        <v>260.60000000000008</v>
      </c>
      <c r="DP51" s="17">
        <f>DO51*VLOOKUP('Données projet'!$B$14,Paramètres!$A$1:$I$89,3,0)*VLOOKUP('Données projet'!$B$14,Paramètres!$A$1:$I$89,5,0)</f>
        <v>203.26800000000006</v>
      </c>
      <c r="DQ51" s="13">
        <f t="shared" si="43"/>
        <v>50.461696323746594</v>
      </c>
      <c r="DR51" s="20">
        <f t="shared" si="16"/>
        <v>441.9125544305254</v>
      </c>
      <c r="DS51" s="59">
        <f t="shared" si="17"/>
        <v>735.24588776385872</v>
      </c>
      <c r="DT51" s="59">
        <f ca="1">AVERAGE(OFFSET($DS$3,0,0,'Données projet'!$E$14+1,1))-AVERAGE(OFFSET($H$3,0,0,'Données projet'!$E$14+1,1))</f>
        <v>357.65167206083379</v>
      </c>
      <c r="DU51" s="59">
        <f t="shared" si="44"/>
        <v>341.23389735986342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31.016152251929601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31.016152251929601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439.19854273764042</v>
      </c>
      <c r="T52" s="59">
        <f t="shared" si="34"/>
        <v>278.21741231699929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30.328994713712277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30.328994713712277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223.08000000000004</v>
      </c>
      <c r="AK52" s="13">
        <f t="shared" si="35"/>
        <v>54.783765878062667</v>
      </c>
      <c r="AL52" s="20">
        <f t="shared" si="4"/>
        <v>483.94605890429256</v>
      </c>
      <c r="AM52" s="59">
        <f t="shared" si="5"/>
        <v>777.27939223762587</v>
      </c>
      <c r="AN52" s="59">
        <f ca="1">AVERAGE(OFFSET($AM$3,0,0,'Données projet'!$E$10+1,1))-AVERAGE(OFFSET($H$3,0,0,'Données projet'!$E$10+1,1))</f>
        <v>487.18832528146936</v>
      </c>
      <c r="AO52" s="59">
        <f t="shared" si="36"/>
        <v>306.61893266146666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33.98939062743618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33.98939062743618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</v>
      </c>
      <c r="BD52" s="12">
        <f>IF('Données projet'!$A$88&gt;35,BD51+BC52-BL51,IF(A52&lt;'Données projet'!$A$88,$BA$205^A52,IF(A52='Données projet'!$A$88,'Données projet'!$B$88,BD51+BC52-BL51)))</f>
        <v>246.00000000000006</v>
      </c>
      <c r="BE52" s="13">
        <f>BD52*VLOOKUP('Données projet'!$B$11,Paramètres!$A$1:$I$89,3,0)*VLOOKUP('Données projet'!$B$11,Paramètres!$A$1:$I$89,5,0)</f>
        <v>180.36720000000003</v>
      </c>
      <c r="BF52" s="13">
        <f t="shared" si="37"/>
        <v>45.403871709149094</v>
      </c>
      <c r="BG52" s="20">
        <f t="shared" si="7"/>
        <v>393.21794989343471</v>
      </c>
      <c r="BH52" s="59">
        <f t="shared" si="8"/>
        <v>686.55128322676796</v>
      </c>
      <c r="BI52" s="59">
        <f ca="1">AVERAGE(OFFSET($BH$3,0,0,'Données projet'!$E$11+1,1))-AVERAGE(OFFSET($H$3,0,0,'Données projet'!$E$11+1,1))</f>
        <v>239.25212250019609</v>
      </c>
      <c r="BJ52" s="59">
        <f t="shared" si="38"/>
        <v>213.58492101729695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241.79999999999998</v>
      </c>
      <c r="BZ52" s="13">
        <f>BY52*VLOOKUP('Données projet'!$B$12,Paramètres!$A$1:$I$89,3,0)*VLOOKUP('Données projet'!$B$12,Paramètres!$A$1:$I$89,5,0)</f>
        <v>230.09688</v>
      </c>
      <c r="CA52" s="13">
        <f t="shared" si="39"/>
        <v>56.303628738745964</v>
      </c>
      <c r="CB52" s="20">
        <f t="shared" si="10"/>
        <v>498.81421938664909</v>
      </c>
      <c r="CC52" s="59">
        <f t="shared" si="11"/>
        <v>792.1475527199824</v>
      </c>
      <c r="CD52" s="59">
        <f ca="1">AVERAGE(OFFSET($CC$3,0,0,'Données projet'!$E$12+1,1))-AVERAGE(OFFSET($H$3,0,0,'Données projet'!$E$12+1,1))</f>
        <v>448.94764480536713</v>
      </c>
      <c r="CE52" s="59">
        <f t="shared" si="40"/>
        <v>469.26760321719695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33.833331953930205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33.833331953930205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9.8000000000000007</v>
      </c>
      <c r="CT52" s="12">
        <f>IF('Données projet'!$A$140&gt;35,CT51+CS52-DB51,IF(A52&lt;'Données projet'!$A$140,$CQ$205^A52,IF(A52='Données projet'!$A$140,'Données projet'!$B$140,CT51+CS52-DB51)))</f>
        <v>293.19999999999993</v>
      </c>
      <c r="CU52" s="17">
        <f>CT52*VLOOKUP('Données projet'!$B$13,Paramètres!$A$1:$I$89,3,0)*VLOOKUP('Données projet'!$B$13,Paramètres!$A$1:$I$89,5,0)</f>
        <v>237.84383999999997</v>
      </c>
      <c r="CV52" s="13">
        <f t="shared" si="41"/>
        <v>57.975378776698456</v>
      </c>
      <c r="CW52" s="20">
        <f t="shared" si="13"/>
        <v>515.21847270274975</v>
      </c>
      <c r="CX52" s="59">
        <f t="shared" si="14"/>
        <v>808.55180603608301</v>
      </c>
      <c r="CY52" s="59">
        <f ca="1">AVERAGE(OFFSET($CX$3,0,0,'Données projet'!$E$13+1,1))-AVERAGE(OFFSET($H$3,0,0,'Données projet'!$E$13+1,1))</f>
        <v>412.59676769258488</v>
      </c>
      <c r="CZ52" s="59">
        <f t="shared" si="42"/>
        <v>399.90063795152133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42.451960677227945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42.451960677227945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11.2</v>
      </c>
      <c r="DO52" s="12">
        <f>IF('Données projet'!$A$166&gt;35,DO51+DN52-DW51,IF(A52&lt;'Données projet'!$A$166,$DL$205^A52,IF(A52='Données projet'!$A$166,'Données projet'!$B$166,DO51+DN52-DW51)))</f>
        <v>271.80000000000007</v>
      </c>
      <c r="DP52" s="17">
        <f>DO52*VLOOKUP('Données projet'!$B$14,Paramètres!$A$1:$I$89,3,0)*VLOOKUP('Données projet'!$B$14,Paramètres!$A$1:$I$89,5,0)</f>
        <v>212.00400000000005</v>
      </c>
      <c r="DQ52" s="13">
        <f t="shared" si="43"/>
        <v>52.373267756879777</v>
      </c>
      <c r="DR52" s="20">
        <f t="shared" si="16"/>
        <v>460.45707467656558</v>
      </c>
      <c r="DS52" s="59">
        <f t="shared" si="17"/>
        <v>753.7904080098989</v>
      </c>
      <c r="DT52" s="59">
        <f ca="1">AVERAGE(OFFSET($DS$3,0,0,'Données projet'!$E$14+1,1))-AVERAGE(OFFSET($H$3,0,0,'Données projet'!$E$14+1,1))</f>
        <v>357.65167206083379</v>
      </c>
      <c r="DU52" s="59">
        <f t="shared" si="44"/>
        <v>341.23389735986342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30.40794442425414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30.40794442425414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747.43411921957727</v>
      </c>
      <c r="S53" s="59">
        <f ca="1">AVERAGE(OFFSET($R$3,0,0,'Données projet'!$E$9+1,1))-AVERAGE(OFFSET($H$3,0,0,'Données projet'!$E$9+1,1))</f>
        <v>439.19854273764042</v>
      </c>
      <c r="T53" s="59">
        <f t="shared" si="34"/>
        <v>278.21741231699929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41.777026003029555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41.777026003029555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234.23400000000007</v>
      </c>
      <c r="AK53" s="13">
        <f t="shared" si="35"/>
        <v>57.197197133603488</v>
      </c>
      <c r="AL53" s="20">
        <f t="shared" si="4"/>
        <v>507.57600167435953</v>
      </c>
      <c r="AM53" s="59">
        <f t="shared" si="5"/>
        <v>800.90933500769279</v>
      </c>
      <c r="AN53" s="59">
        <f ca="1">AVERAGE(OFFSET($AM$3,0,0,'Données projet'!$E$10+1,1))-AVERAGE(OFFSET($H$3,0,0,'Données projet'!$E$10+1,1))</f>
        <v>487.18832528146936</v>
      </c>
      <c r="AO53" s="59">
        <f t="shared" si="36"/>
        <v>306.61893266146666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46.819080865464173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46.819080865464173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255</v>
      </c>
      <c r="BB53" s="12">
        <f>VLOOKUP(A53,'Données projet'!$A$87:$I$107,9,0)</f>
        <v>9</v>
      </c>
      <c r="BC53" s="12">
        <f t="array" ref="BC53">INDEX(BB:BB,MIN(IF(ISNUMBER(BB53:BB249),ROW(BB53:BB249),"")))</f>
        <v>9</v>
      </c>
      <c r="BD53" s="12">
        <f>IF('Données projet'!$A$88&gt;35,BD52+BC53-BL52,IF(A53&lt;'Données projet'!$A$88,$BA$205^A53,IF(A53='Données projet'!$A$88,'Données projet'!$B$88,BD52+BC53-BL52)))</f>
        <v>255.00000000000006</v>
      </c>
      <c r="BE53" s="13">
        <f>BD53*VLOOKUP('Données projet'!$B$11,Paramètres!$A$1:$I$89,3,0)*VLOOKUP('Données projet'!$B$11,Paramètres!$A$1:$I$89,5,0)</f>
        <v>186.96600000000004</v>
      </c>
      <c r="BF53" s="13">
        <f t="shared" si="37"/>
        <v>46.868551400324648</v>
      </c>
      <c r="BG53" s="20">
        <f t="shared" si="7"/>
        <v>407.26184368889881</v>
      </c>
      <c r="BH53" s="59">
        <f t="shared" si="8"/>
        <v>700.59517702223206</v>
      </c>
      <c r="BI53" s="59">
        <f ca="1">AVERAGE(OFFSET($BH$3,0,0,'Données projet'!$E$11+1,1))-AVERAGE(OFFSET($H$3,0,0,'Données projet'!$E$11+1,1))</f>
        <v>239.25212250019609</v>
      </c>
      <c r="BJ53" s="59">
        <f t="shared" si="38"/>
        <v>213.58492101729695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248.99999999999997</v>
      </c>
      <c r="BZ53" s="13">
        <f>BY53*VLOOKUP('Données projet'!$B$12,Paramètres!$A$1:$I$89,3,0)*VLOOKUP('Données projet'!$B$12,Paramètres!$A$1:$I$89,5,0)</f>
        <v>236.94839999999999</v>
      </c>
      <c r="CA53" s="13">
        <f t="shared" si="39"/>
        <v>57.782475694292401</v>
      </c>
      <c r="CB53" s="20">
        <f t="shared" si="10"/>
        <v>513.32294183422596</v>
      </c>
      <c r="CC53" s="59">
        <f t="shared" si="11"/>
        <v>806.65627516755922</v>
      </c>
      <c r="CD53" s="59">
        <f ca="1">AVERAGE(OFFSET($CC$3,0,0,'Données projet'!$E$12+1,1))-AVERAGE(OFFSET($H$3,0,0,'Données projet'!$E$12+1,1))</f>
        <v>448.94764480536713</v>
      </c>
      <c r="CE53" s="59">
        <f t="shared" si="40"/>
        <v>469.26760321719695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30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46.74023736041832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46.74023736041832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9.8000000000000007</v>
      </c>
      <c r="CS53" s="12">
        <f t="array" ref="CS53">INDEX(CR:CR,MIN(IF(ISNUMBER(CR53:CR249),ROW(CR53:CR249),"")))</f>
        <v>9.8000000000000007</v>
      </c>
      <c r="CT53" s="12">
        <f>IF('Données projet'!$A$140&gt;35,CT52+CS53-DB52,IF(A53&lt;'Données projet'!$A$140,$CQ$205^A53,IF(A53='Données projet'!$A$140,'Données projet'!$B$140,CT52+CS53-DB52)))</f>
        <v>302.99999999999994</v>
      </c>
      <c r="CU53" s="17">
        <f>CT53*VLOOKUP('Données projet'!$B$13,Paramètres!$A$1:$I$89,3,0)*VLOOKUP('Données projet'!$B$13,Paramètres!$A$1:$I$89,5,0)</f>
        <v>245.79359999999997</v>
      </c>
      <c r="CV53" s="13">
        <f t="shared" si="41"/>
        <v>59.684315982017168</v>
      </c>
      <c r="CW53" s="20">
        <f t="shared" si="13"/>
        <v>532.04070366867984</v>
      </c>
      <c r="CX53" s="59">
        <f t="shared" si="14"/>
        <v>825.37403700201321</v>
      </c>
      <c r="CY53" s="59">
        <f ca="1">AVERAGE(OFFSET($CX$3,0,0,'Données projet'!$E$13+1,1))-AVERAGE(OFFSET($H$3,0,0,'Données projet'!$E$13+1,1))</f>
        <v>412.59676769258488</v>
      </c>
      <c r="CZ53" s="59">
        <f t="shared" si="42"/>
        <v>399.90063795152133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0.53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51.600415396479235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51.600415396479235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283</v>
      </c>
      <c r="DM53" s="12">
        <f>VLOOKUP(A53,'Données projet'!$A$165:$I$185,9,0)</f>
        <v>11.2</v>
      </c>
      <c r="DN53" s="12">
        <f t="array" ref="DN53">INDEX(DM:DM,MIN(IF(ISNUMBER(DM53:DM249),ROW(DM53:DM249),"")))</f>
        <v>11.2</v>
      </c>
      <c r="DO53" s="12">
        <f>IF('Données projet'!$A$166&gt;35,DO52+DN53-DW52,IF(A53&lt;'Données projet'!$A$166,$DL$205^A53,IF(A53='Données projet'!$A$166,'Données projet'!$B$166,DO52+DN53-DW52)))</f>
        <v>283.00000000000006</v>
      </c>
      <c r="DP53" s="17">
        <f>DO53*VLOOKUP('Données projet'!$B$14,Paramètres!$A$1:$I$89,3,0)*VLOOKUP('Données projet'!$B$14,Paramètres!$A$1:$I$89,5,0)</f>
        <v>220.74000000000007</v>
      </c>
      <c r="DQ53" s="13">
        <f t="shared" si="43"/>
        <v>54.275689618029304</v>
      </c>
      <c r="DR53" s="20">
        <f t="shared" si="16"/>
        <v>478.98565941806777</v>
      </c>
      <c r="DS53" s="59">
        <f t="shared" si="17"/>
        <v>772.31899275140108</v>
      </c>
      <c r="DT53" s="59">
        <f ca="1">AVERAGE(OFFSET($DS$3,0,0,'Données projet'!$E$14+1,1))-AVERAGE(OFFSET($H$3,0,0,'Données projet'!$E$14+1,1))</f>
        <v>357.65167206083379</v>
      </c>
      <c r="DU53" s="59">
        <f t="shared" si="44"/>
        <v>341.23389735986342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35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42.788779966446555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42.788779966446555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713.22240923574122</v>
      </c>
      <c r="S54" s="59">
        <f ca="1">AVERAGE(OFFSET($R$3,0,0,'Données projet'!$E$9+1,1))-AVERAGE(OFFSET($H$3,0,0,'Données projet'!$E$9+1,1))</f>
        <v>439.19854273764042</v>
      </c>
      <c r="T54" s="59">
        <f t="shared" si="34"/>
        <v>278.21741231699929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40.95780400457992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40.95780400457992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216.18480000000002</v>
      </c>
      <c r="AK54" s="13">
        <f t="shared" si="35"/>
        <v>53.284828478170375</v>
      </c>
      <c r="AL54" s="20">
        <f t="shared" si="4"/>
        <v>469.3262695994801</v>
      </c>
      <c r="AM54" s="59">
        <f t="shared" si="5"/>
        <v>762.65960293281341</v>
      </c>
      <c r="AN54" s="59">
        <f ca="1">AVERAGE(OFFSET($AM$3,0,0,'Données projet'!$E$10+1,1))-AVERAGE(OFFSET($H$3,0,0,'Données projet'!$E$10+1,1))</f>
        <v>487.18832528146936</v>
      </c>
      <c r="AO54" s="59">
        <f t="shared" si="36"/>
        <v>306.61893266146666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45.900987246511995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45.900987246511995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255.00000000000006</v>
      </c>
      <c r="BE54" s="13">
        <f>BD54*VLOOKUP('Données projet'!$B$11,Paramètres!$A$1:$I$89,3,0)*VLOOKUP('Données projet'!$B$11,Paramètres!$A$1:$I$89,5,0)</f>
        <v>186.96600000000004</v>
      </c>
      <c r="BF54" s="13">
        <f t="shared" si="37"/>
        <v>46.868551400324648</v>
      </c>
      <c r="BG54" s="20">
        <f t="shared" si="7"/>
        <v>407.26184368889881</v>
      </c>
      <c r="BH54" s="59">
        <f t="shared" si="8"/>
        <v>700.59517702223206</v>
      </c>
      <c r="BI54" s="59">
        <f ca="1">AVERAGE(OFFSET($BH$3,0,0,'Données projet'!$E$11+1,1))-AVERAGE(OFFSET($H$3,0,0,'Données projet'!$E$11+1,1))</f>
        <v>239.25212250019609</v>
      </c>
      <c r="BJ54" s="59">
        <f t="shared" si="38"/>
        <v>213.58492101729695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</v>
      </c>
      <c r="BY54" s="12">
        <f>IF('Données projet'!$A$114&gt;35,BY53+BX54-CG53,IF(A54&lt;'Données projet'!$A$114,$BV$205^A54,IF(A54='Données projet'!$A$114,'Données projet'!$B$114,BY53+BX54-CG53)))</f>
        <v>225.99999999999997</v>
      </c>
      <c r="BZ54" s="13">
        <f>BY54*VLOOKUP('Données projet'!$B$12,Paramètres!$A$1:$I$89,3,0)*VLOOKUP('Données projet'!$B$12,Paramètres!$A$1:$I$89,5,0)</f>
        <v>215.06159999999997</v>
      </c>
      <c r="CA54" s="13">
        <f t="shared" si="39"/>
        <v>53.040134784913143</v>
      </c>
      <c r="CB54" s="20">
        <f t="shared" si="10"/>
        <v>466.9438547503903</v>
      </c>
      <c r="CC54" s="59">
        <f t="shared" si="11"/>
        <v>760.27718808372356</v>
      </c>
      <c r="CD54" s="59">
        <f ca="1">AVERAGE(OFFSET($CC$3,0,0,'Données projet'!$E$12+1,1))-AVERAGE(OFFSET($H$3,0,0,'Données projet'!$E$12+1,1))</f>
        <v>448.94764480536713</v>
      </c>
      <c r="CE54" s="59">
        <f t="shared" si="40"/>
        <v>469.26760321719695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45.823689814510303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45.823689814510303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8.4</v>
      </c>
      <c r="CT54" s="12">
        <f>IF('Données projet'!$A$140&gt;35,CT53+CS54-DB53,IF(A54&lt;'Données projet'!$A$140,$CQ$205^A54,IF(A54='Données projet'!$A$140,'Données projet'!$B$140,CT53+CS54-DB53)))</f>
        <v>290.39999999999992</v>
      </c>
      <c r="CU54" s="17">
        <f>CT54*VLOOKUP('Données projet'!$B$13,Paramètres!$A$1:$I$89,3,0)*VLOOKUP('Données projet'!$B$13,Paramètres!$A$1:$I$89,5,0)</f>
        <v>235.57247999999993</v>
      </c>
      <c r="CV54" s="13">
        <f t="shared" si="41"/>
        <v>57.485898111011707</v>
      </c>
      <c r="CW54" s="20">
        <f t="shared" si="13"/>
        <v>510.41000854334516</v>
      </c>
      <c r="CX54" s="59">
        <f t="shared" si="14"/>
        <v>803.74334187667841</v>
      </c>
      <c r="CY54" s="59">
        <f ca="1">AVERAGE(OFFSET($CX$3,0,0,'Données projet'!$E$13+1,1))-AVERAGE(OFFSET($H$3,0,0,'Données projet'!$E$13+1,1))</f>
        <v>412.59676769258488</v>
      </c>
      <c r="CZ54" s="59">
        <f t="shared" si="42"/>
        <v>399.90063795152133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50.588562723699951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50.588562723699951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9.8000000000000007</v>
      </c>
      <c r="DO54" s="12">
        <f>IF('Données projet'!$A$166&gt;35,DO53+DN54-DW53,IF(A54&lt;'Données projet'!$A$166,$DL$205^A54,IF(A54='Données projet'!$A$166,'Données projet'!$B$166,DO53+DN54-DW53)))</f>
        <v>257.80000000000007</v>
      </c>
      <c r="DP54" s="17">
        <f>DO54*VLOOKUP('Données projet'!$B$14,Paramètres!$A$1:$I$89,3,0)*VLOOKUP('Données projet'!$B$14,Paramètres!$A$1:$I$89,5,0)</f>
        <v>201.08400000000006</v>
      </c>
      <c r="DQ54" s="13">
        <f t="shared" si="43"/>
        <v>49.982323118757684</v>
      </c>
      <c r="DR54" s="20">
        <f t="shared" si="16"/>
        <v>437.27384609850304</v>
      </c>
      <c r="DS54" s="59">
        <f t="shared" si="17"/>
        <v>730.60717943183636</v>
      </c>
      <c r="DT54" s="59">
        <f ca="1">AVERAGE(OFFSET($DS$3,0,0,'Données projet'!$E$14+1,1))-AVERAGE(OFFSET($H$3,0,0,'Données projet'!$E$14+1,1))</f>
        <v>357.65167206083379</v>
      </c>
      <c r="DU54" s="59">
        <f t="shared" si="44"/>
        <v>341.23389735986342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41.949718089883298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41.949718089883298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439.19854273764042</v>
      </c>
      <c r="T55" s="59">
        <f t="shared" si="34"/>
        <v>278.21741231699929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40.154646449843803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40.154646449843803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226.52760000000001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784.58575032378474</v>
      </c>
      <c r="AN55" s="59">
        <f ca="1">AVERAGE(OFFSET($AM$3,0,0,'Données projet'!$E$10+1,1))-AVERAGE(OFFSET($H$3,0,0,'Données projet'!$E$10+1,1))</f>
        <v>487.18832528146936</v>
      </c>
      <c r="AO55" s="59">
        <f t="shared" si="36"/>
        <v>306.61893266146666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45.000896883445655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45.000896883445655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255.00000000000006</v>
      </c>
      <c r="BE55" s="13">
        <f>BD55*VLOOKUP('Données projet'!$B$11,Paramètres!$A$1:$I$89,3,0)*VLOOKUP('Données projet'!$B$11,Paramètres!$A$1:$I$89,5,0)</f>
        <v>186.96600000000004</v>
      </c>
      <c r="BF55" s="13">
        <f t="shared" si="37"/>
        <v>46.868551400324648</v>
      </c>
      <c r="BG55" s="20">
        <f t="shared" si="7"/>
        <v>407.26184368889881</v>
      </c>
      <c r="BH55" s="59">
        <f t="shared" si="8"/>
        <v>700.59517702223206</v>
      </c>
      <c r="BI55" s="59">
        <f ca="1">AVERAGE(OFFSET($BH$3,0,0,'Données projet'!$E$11+1,1))-AVERAGE(OFFSET($H$3,0,0,'Données projet'!$E$11+1,1))</f>
        <v>239.25212250019609</v>
      </c>
      <c r="BJ55" s="59">
        <f t="shared" si="38"/>
        <v>213.58492101729695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</v>
      </c>
      <c r="BY55" s="12">
        <f>IF('Données projet'!$A$114&gt;35,BY54+BX55-CG54,IF(A55&lt;'Données projet'!$A$114,$BV$205^A55,IF(A55='Données projet'!$A$114,'Données projet'!$B$114,BY54+BX55-CG54)))</f>
        <v>232.99999999999997</v>
      </c>
      <c r="BZ55" s="13">
        <f>BY55*VLOOKUP('Données projet'!$B$12,Paramètres!$A$1:$I$89,3,0)*VLOOKUP('Données projet'!$B$12,Paramètres!$A$1:$I$89,5,0)</f>
        <v>221.72279999999995</v>
      </c>
      <c r="CA55" s="13">
        <f t="shared" si="39"/>
        <v>54.489157628530627</v>
      </c>
      <c r="CB55" s="20">
        <f t="shared" si="10"/>
        <v>481.0691595363574</v>
      </c>
      <c r="CC55" s="59">
        <f t="shared" si="11"/>
        <v>774.40249286969072</v>
      </c>
      <c r="CD55" s="59">
        <f ca="1">AVERAGE(OFFSET($CC$3,0,0,'Données projet'!$E$12+1,1))-AVERAGE(OFFSET($H$3,0,0,'Données projet'!$E$12+1,1))</f>
        <v>448.94764480536713</v>
      </c>
      <c r="CE55" s="59">
        <f t="shared" si="40"/>
        <v>469.26760321719695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44.925115206938742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44.925115206938742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8.4</v>
      </c>
      <c r="CT55" s="12">
        <f>IF('Données projet'!$A$140&gt;35,CT54+CS55-DB54,IF(A55&lt;'Données projet'!$A$140,$CQ$205^A55,IF(A55='Données projet'!$A$140,'Données projet'!$B$140,CT54+CS55-DB54)))</f>
        <v>298.7999999999999</v>
      </c>
      <c r="CU55" s="17">
        <f>CT55*VLOOKUP('Données projet'!$B$13,Paramètres!$A$1:$I$89,3,0)*VLOOKUP('Données projet'!$B$13,Paramètres!$A$1:$I$89,5,0)</f>
        <v>242.38655999999992</v>
      </c>
      <c r="CV55" s="13">
        <f t="shared" si="41"/>
        <v>58.952714414184484</v>
      </c>
      <c r="CW55" s="20">
        <f t="shared" si="13"/>
        <v>524.83256960470442</v>
      </c>
      <c r="CX55" s="59">
        <f t="shared" si="14"/>
        <v>818.16590293803779</v>
      </c>
      <c r="CY55" s="59">
        <f ca="1">AVERAGE(OFFSET($CX$3,0,0,'Données projet'!$E$13+1,1))-AVERAGE(OFFSET($H$3,0,0,'Données projet'!$E$13+1,1))</f>
        <v>412.59676769258488</v>
      </c>
      <c r="CZ55" s="59">
        <f t="shared" si="42"/>
        <v>399.90063795152133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49.596551864664683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49.596551864664683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9.8000000000000007</v>
      </c>
      <c r="DO55" s="12">
        <f>IF('Données projet'!$A$166&gt;35,DO54+DN55-DW54,IF(A55&lt;'Données projet'!$A$166,$DL$205^A55,IF(A55='Données projet'!$A$166,'Données projet'!$B$166,DO54+DN55-DW54)))</f>
        <v>267.60000000000008</v>
      </c>
      <c r="DP55" s="17">
        <f>DO55*VLOOKUP('Données projet'!$B$14,Paramètres!$A$1:$I$89,3,0)*VLOOKUP('Données projet'!$B$14,Paramètres!$A$1:$I$89,5,0)</f>
        <v>208.72800000000007</v>
      </c>
      <c r="DQ55" s="13">
        <f t="shared" si="43"/>
        <v>51.657523484203345</v>
      </c>
      <c r="DR55" s="20">
        <f t="shared" si="16"/>
        <v>453.50478673498765</v>
      </c>
      <c r="DS55" s="59">
        <f t="shared" si="17"/>
        <v>746.8381200683209</v>
      </c>
      <c r="DT55" s="59">
        <f ca="1">AVERAGE(OFFSET($DS$3,0,0,'Données projet'!$E$14+1,1))-AVERAGE(OFFSET($H$3,0,0,'Données projet'!$E$14+1,1))</f>
        <v>357.65167206083379</v>
      </c>
      <c r="DU55" s="59">
        <f t="shared" si="44"/>
        <v>341.23389735986342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41.127109704942235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41.127109704942235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439.19854273764042</v>
      </c>
      <c r="T56" s="59">
        <f t="shared" si="34"/>
        <v>278.21741231699929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39.367238324878322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39.367238324878322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236.87040000000002</v>
      </c>
      <c r="AK56" s="13">
        <f t="shared" si="35"/>
        <v>57.765668276484661</v>
      </c>
      <c r="AL56" s="20">
        <f t="shared" si="4"/>
        <v>513.15781891487757</v>
      </c>
      <c r="AM56" s="59">
        <f t="shared" si="5"/>
        <v>806.49115224821094</v>
      </c>
      <c r="AN56" s="59">
        <f ca="1">AVERAGE(OFFSET($AM$3,0,0,'Données projet'!$E$10+1,1))-AVERAGE(OFFSET($H$3,0,0,'Données projet'!$E$10+1,1))</f>
        <v>487.18832528146936</v>
      </c>
      <c r="AO56" s="59">
        <f t="shared" si="36"/>
        <v>306.61893266146666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44.118456743398134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44.118456743398134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255.00000000000006</v>
      </c>
      <c r="BE56" s="13">
        <f>BD56*VLOOKUP('Données projet'!$B$11,Paramètres!$A$1:$I$89,3,0)*VLOOKUP('Données projet'!$B$11,Paramètres!$A$1:$I$89,5,0)</f>
        <v>186.96600000000004</v>
      </c>
      <c r="BF56" s="13">
        <f t="shared" si="37"/>
        <v>46.868551400324648</v>
      </c>
      <c r="BG56" s="20">
        <f t="shared" si="7"/>
        <v>407.26184368889881</v>
      </c>
      <c r="BH56" s="59">
        <f t="shared" si="8"/>
        <v>700.59517702223206</v>
      </c>
      <c r="BI56" s="59">
        <f ca="1">AVERAGE(OFFSET($BH$3,0,0,'Données projet'!$E$11+1,1))-AVERAGE(OFFSET($H$3,0,0,'Données projet'!$E$11+1,1))</f>
        <v>239.25212250019609</v>
      </c>
      <c r="BJ56" s="59">
        <f t="shared" si="38"/>
        <v>213.58492101729695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</v>
      </c>
      <c r="BY56" s="12">
        <f>IF('Données projet'!$A$114&gt;35,BY55+BX56-CG55,IF(A56&lt;'Données projet'!$A$114,$BV$205^A56,IF(A56='Données projet'!$A$114,'Données projet'!$B$114,BY55+BX56-CG55)))</f>
        <v>239.99999999999997</v>
      </c>
      <c r="BZ56" s="13">
        <f>BY56*VLOOKUP('Données projet'!$B$12,Paramètres!$A$1:$I$89,3,0)*VLOOKUP('Données projet'!$B$12,Paramètres!$A$1:$I$89,5,0)</f>
        <v>228.38399999999999</v>
      </c>
      <c r="CA56" s="13">
        <f t="shared" si="39"/>
        <v>55.933121291087289</v>
      </c>
      <c r="CB56" s="20">
        <f t="shared" si="10"/>
        <v>495.18565291531036</v>
      </c>
      <c r="CC56" s="59">
        <f t="shared" si="11"/>
        <v>788.51898624864361</v>
      </c>
      <c r="CD56" s="59">
        <f ca="1">AVERAGE(OFFSET($CC$3,0,0,'Données projet'!$E$12+1,1))-AVERAGE(OFFSET($H$3,0,0,'Données projet'!$E$12+1,1))</f>
        <v>448.94764480536713</v>
      </c>
      <c r="CE56" s="59">
        <f t="shared" si="40"/>
        <v>469.26760321719695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44.044161099345267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44.044161099345267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8.4</v>
      </c>
      <c r="CT56" s="12">
        <f>IF('Données projet'!$A$140&gt;35,CT55+CS56-DB55,IF(A56&lt;'Données projet'!$A$140,$CQ$205^A56,IF(A56='Données projet'!$A$140,'Données projet'!$B$140,CT55+CS56-DB55)))</f>
        <v>307.19999999999987</v>
      </c>
      <c r="CU56" s="17">
        <f>CT56*VLOOKUP('Données projet'!$B$13,Paramètres!$A$1:$I$89,3,0)*VLOOKUP('Données projet'!$B$13,Paramètres!$A$1:$I$89,5,0)</f>
        <v>249.20063999999991</v>
      </c>
      <c r="CV56" s="13">
        <f t="shared" si="41"/>
        <v>60.414738047899995</v>
      </c>
      <c r="CW56" s="20">
        <f t="shared" si="13"/>
        <v>539.24678343342566</v>
      </c>
      <c r="CX56" s="59">
        <f t="shared" si="14"/>
        <v>832.58011676675892</v>
      </c>
      <c r="CY56" s="59">
        <f ca="1">AVERAGE(OFFSET($CX$3,0,0,'Données projet'!$E$13+1,1))-AVERAGE(OFFSET($H$3,0,0,'Données projet'!$E$13+1,1))</f>
        <v>412.59676769258488</v>
      </c>
      <c r="CZ56" s="59">
        <f t="shared" si="42"/>
        <v>399.90063795152133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48.623993733508215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48.623993733508215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9.8000000000000007</v>
      </c>
      <c r="DO56" s="12">
        <f>IF('Données projet'!$A$166&gt;35,DO55+DN56-DW55,IF(A56&lt;'Données projet'!$A$166,$DL$205^A56,IF(A56='Données projet'!$A$166,'Données projet'!$B$166,DO55+DN56-DW55)))</f>
        <v>277.40000000000009</v>
      </c>
      <c r="DP56" s="17">
        <f>DO56*VLOOKUP('Données projet'!$B$14,Paramètres!$A$1:$I$89,3,0)*VLOOKUP('Données projet'!$B$14,Paramètres!$A$1:$I$89,5,0)</f>
        <v>216.37200000000007</v>
      </c>
      <c r="DQ56" s="13">
        <f t="shared" si="43"/>
        <v>53.325596354398634</v>
      </c>
      <c r="DR56" s="20">
        <f t="shared" si="16"/>
        <v>469.72331365057767</v>
      </c>
      <c r="DS56" s="59">
        <f t="shared" si="17"/>
        <v>763.05664698391092</v>
      </c>
      <c r="DT56" s="59">
        <f ca="1">AVERAGE(OFFSET($DS$3,0,0,'Données projet'!$E$14+1,1))-AVERAGE(OFFSET($H$3,0,0,'Données projet'!$E$14+1,1))</f>
        <v>357.65167206083379</v>
      </c>
      <c r="DU56" s="59">
        <f t="shared" si="44"/>
        <v>341.23389735986342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40.320632168688292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40.320632168688292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439.19854273764042</v>
      </c>
      <c r="T57" s="59">
        <f t="shared" si="34"/>
        <v>278.21741231699929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38.595270792971881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38.595270792971881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247.2132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828.37681807288618</v>
      </c>
      <c r="AN57" s="59">
        <f ca="1">AVERAGE(OFFSET($AM$3,0,0,'Données projet'!$E$10+1,1))-AVERAGE(OFFSET($H$3,0,0,'Données projet'!$E$10+1,1))</f>
        <v>487.18832528146936</v>
      </c>
      <c r="AO57" s="59">
        <f t="shared" si="36"/>
        <v>306.61893266146666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43.253320716261605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43.253320716261605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255.00000000000006</v>
      </c>
      <c r="BE57" s="13">
        <f>BD57*VLOOKUP('Données projet'!$B$11,Paramètres!$A$1:$I$89,3,0)*VLOOKUP('Données projet'!$B$11,Paramètres!$A$1:$I$89,5,0)</f>
        <v>186.96600000000004</v>
      </c>
      <c r="BF57" s="13">
        <f t="shared" si="37"/>
        <v>46.868551400324648</v>
      </c>
      <c r="BG57" s="20">
        <f t="shared" si="7"/>
        <v>407.26184368889881</v>
      </c>
      <c r="BH57" s="59">
        <f t="shared" si="8"/>
        <v>700.59517702223206</v>
      </c>
      <c r="BI57" s="59">
        <f ca="1">AVERAGE(OFFSET($BH$3,0,0,'Données projet'!$E$11+1,1))-AVERAGE(OFFSET($H$3,0,0,'Données projet'!$E$11+1,1))</f>
        <v>239.25212250019609</v>
      </c>
      <c r="BJ57" s="59">
        <f t="shared" si="38"/>
        <v>213.58492101729695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</v>
      </c>
      <c r="BY57" s="12">
        <f>IF('Données projet'!$A$114&gt;35,BY56+BX57-CG56,IF(A57&lt;'Données projet'!$A$114,$BV$205^A57,IF(A57='Données projet'!$A$114,'Données projet'!$B$114,BY56+BX57-CG56)))</f>
        <v>246.99999999999997</v>
      </c>
      <c r="BZ57" s="13">
        <f>BY57*VLOOKUP('Données projet'!$B$12,Paramètres!$A$1:$I$89,3,0)*VLOOKUP('Données projet'!$B$12,Paramètres!$A$1:$I$89,5,0)</f>
        <v>235.04519999999999</v>
      </c>
      <c r="CA57" s="13">
        <f t="shared" si="39"/>
        <v>57.372190275906782</v>
      </c>
      <c r="CB57" s="20">
        <f t="shared" si="10"/>
        <v>509.29362139720428</v>
      </c>
      <c r="CC57" s="59">
        <f t="shared" si="11"/>
        <v>802.62695473053759</v>
      </c>
      <c r="CD57" s="59">
        <f ca="1">AVERAGE(OFFSET($CC$3,0,0,'Données projet'!$E$12+1,1))-AVERAGE(OFFSET($H$3,0,0,'Données projet'!$E$12+1,1))</f>
        <v>448.94764480536713</v>
      </c>
      <c r="CE57" s="59">
        <f t="shared" si="40"/>
        <v>469.26760321719695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43.180481964472747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43.180481964472747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8.4</v>
      </c>
      <c r="CT57" s="12">
        <f>IF('Données projet'!$A$140&gt;35,CT56+CS57-DB56,IF(A57&lt;'Données projet'!$A$140,$CQ$205^A57,IF(A57='Données projet'!$A$140,'Données projet'!$B$140,CT56+CS57-DB56)))</f>
        <v>315.59999999999985</v>
      </c>
      <c r="CU57" s="17">
        <f>CT57*VLOOKUP('Données projet'!$B$13,Paramètres!$A$1:$I$89,3,0)*VLOOKUP('Données projet'!$B$13,Paramètres!$A$1:$I$89,5,0)</f>
        <v>256.0147199999999</v>
      </c>
      <c r="CV57" s="13">
        <f t="shared" si="41"/>
        <v>61.87211512017457</v>
      </c>
      <c r="CW57" s="20">
        <f t="shared" si="13"/>
        <v>553.65290450097052</v>
      </c>
      <c r="CX57" s="59">
        <f t="shared" si="14"/>
        <v>846.98623783430389</v>
      </c>
      <c r="CY57" s="59">
        <f ca="1">AVERAGE(OFFSET($CX$3,0,0,'Données projet'!$E$13+1,1))-AVERAGE(OFFSET($H$3,0,0,'Données projet'!$E$13+1,1))</f>
        <v>412.59676769258488</v>
      </c>
      <c r="CZ57" s="59">
        <f t="shared" si="42"/>
        <v>399.90063795152133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47.670506874101839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47.670506874101839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9.8000000000000007</v>
      </c>
      <c r="DO57" s="12">
        <f>IF('Données projet'!$A$166&gt;35,DO56+DN57-DW56,IF(A57&lt;'Données projet'!$A$166,$DL$205^A57,IF(A57='Données projet'!$A$166,'Données projet'!$B$166,DO56+DN57-DW56)))</f>
        <v>287.2000000000001</v>
      </c>
      <c r="DP57" s="17">
        <f>DO57*VLOOKUP('Données projet'!$B$14,Paramètres!$A$1:$I$89,3,0)*VLOOKUP('Données projet'!$B$14,Paramètres!$A$1:$I$89,5,0)</f>
        <v>224.01600000000008</v>
      </c>
      <c r="DQ57" s="13">
        <f t="shared" si="43"/>
        <v>54.986822380896371</v>
      </c>
      <c r="DR57" s="20">
        <f t="shared" si="16"/>
        <v>485.92991564672792</v>
      </c>
      <c r="DS57" s="59">
        <f t="shared" si="17"/>
        <v>779.26324898006123</v>
      </c>
      <c r="DT57" s="59">
        <f ca="1">AVERAGE(OFFSET($DS$3,0,0,'Données projet'!$E$14+1,1))-AVERAGE(OFFSET($H$3,0,0,'Données projet'!$E$14+1,1))</f>
        <v>357.65167206083379</v>
      </c>
      <c r="DU57" s="59">
        <f t="shared" si="44"/>
        <v>341.23389735986342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39.529969165017562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39.529969165017562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439.19854273764042</v>
      </c>
      <c r="T58" s="59">
        <f t="shared" si="34"/>
        <v>278.21741231699929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49.881205450305444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49.881205450305444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257.55599999999998</v>
      </c>
      <c r="AK58" s="13">
        <f t="shared" si="35"/>
        <v>62.201129910568184</v>
      </c>
      <c r="AL58" s="20">
        <f t="shared" si="4"/>
        <v>556.91033459423954</v>
      </c>
      <c r="AM58" s="59">
        <f t="shared" si="5"/>
        <v>850.24366792757291</v>
      </c>
      <c r="AN58" s="59">
        <f ca="1">AVERAGE(OFFSET($AM$3,0,0,'Données projet'!$E$10+1,1))-AVERAGE(OFFSET($H$3,0,0,'Données projet'!$E$10+1,1))</f>
        <v>487.18832528146936</v>
      </c>
      <c r="AO58" s="59">
        <f t="shared" si="36"/>
        <v>306.61893266146666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55.901350935687148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55.901350935687148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255.00000000000006</v>
      </c>
      <c r="BE58" s="13">
        <f>BD58*VLOOKUP('Données projet'!$B$11,Paramètres!$A$1:$I$89,3,0)*VLOOKUP('Données projet'!$B$11,Paramètres!$A$1:$I$89,5,0)</f>
        <v>186.96600000000004</v>
      </c>
      <c r="BF58" s="13">
        <f t="shared" si="37"/>
        <v>46.868551400324648</v>
      </c>
      <c r="BG58" s="20">
        <f t="shared" si="7"/>
        <v>407.26184368889881</v>
      </c>
      <c r="BH58" s="59">
        <f t="shared" si="8"/>
        <v>700.59517702223206</v>
      </c>
      <c r="BI58" s="59">
        <f ca="1">AVERAGE(OFFSET($BH$3,0,0,'Données projet'!$E$11+1,1))-AVERAGE(OFFSET($H$3,0,0,'Données projet'!$E$11+1,1))</f>
        <v>239.25212250019609</v>
      </c>
      <c r="BJ58" s="59">
        <f t="shared" si="38"/>
        <v>213.58492101729695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254</v>
      </c>
      <c r="BW58" s="12">
        <f>VLOOKUP(A58,'Données projet'!$A$113:$I$133,9,0)</f>
        <v>7</v>
      </c>
      <c r="BX58" s="12">
        <f t="array" ref="BX58">INDEX(BW:BW,MIN(IF(ISNUMBER(BW58:BW254),ROW(BW58:BW254),"")))</f>
        <v>7</v>
      </c>
      <c r="BY58" s="12">
        <f>IF('Données projet'!$A$114&gt;35,BY57+BX58-CG57,IF(A58&lt;'Données projet'!$A$114,$BV$205^A58,IF(A58='Données projet'!$A$114,'Données projet'!$B$114,BY57+BX58-CG57)))</f>
        <v>253.99999999999997</v>
      </c>
      <c r="BZ58" s="13">
        <f>BY58*VLOOKUP('Données projet'!$B$12,Paramètres!$A$1:$I$89,3,0)*VLOOKUP('Données projet'!$B$12,Paramètres!$A$1:$I$89,5,0)</f>
        <v>241.70639999999997</v>
      </c>
      <c r="CA58" s="13">
        <f t="shared" si="39"/>
        <v>58.806519231842536</v>
      </c>
      <c r="CB58" s="20">
        <f t="shared" si="10"/>
        <v>523.39333432879232</v>
      </c>
      <c r="CC58" s="59">
        <f t="shared" si="11"/>
        <v>816.72666766212569</v>
      </c>
      <c r="CD58" s="59">
        <f ca="1">AVERAGE(OFFSET($CC$3,0,0,'Données projet'!$E$12+1,1))-AVERAGE(OFFSET($H$3,0,0,'Données projet'!$E$12+1,1))</f>
        <v>448.94764480536713</v>
      </c>
      <c r="CE58" s="59">
        <f t="shared" si="40"/>
        <v>469.26760321719695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30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55.904095460452687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55.904095460452687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8.4</v>
      </c>
      <c r="CS58" s="12">
        <f t="array" ref="CS58">INDEX(CR:CR,MIN(IF(ISNUMBER(CR58:CR254),ROW(CR58:CR254),"")))</f>
        <v>8.4</v>
      </c>
      <c r="CT58" s="12">
        <f>IF('Données projet'!$A$140&gt;35,CT57+CS58-DB57,IF(A58&lt;'Données projet'!$A$140,$CQ$205^A58,IF(A58='Données projet'!$A$140,'Données projet'!$B$140,CT57+CS58-DB57)))</f>
        <v>323.99999999999983</v>
      </c>
      <c r="CU58" s="17">
        <f>CT58*VLOOKUP('Données projet'!$B$13,Paramètres!$A$1:$I$89,3,0)*VLOOKUP('Données projet'!$B$13,Paramètres!$A$1:$I$89,5,0)</f>
        <v>262.82879999999989</v>
      </c>
      <c r="CV58" s="13">
        <f t="shared" si="41"/>
        <v>63.324983518559428</v>
      </c>
      <c r="CW58" s="20">
        <f t="shared" si="13"/>
        <v>568.05117296149081</v>
      </c>
      <c r="CX58" s="59">
        <f t="shared" si="14"/>
        <v>861.38450629482418</v>
      </c>
      <c r="CY58" s="59">
        <f ca="1">AVERAGE(OFFSET($CX$3,0,0,'Données projet'!$E$13+1,1))-AVERAGE(OFFSET($H$3,0,0,'Données projet'!$E$13+1,1))</f>
        <v>412.59676769258488</v>
      </c>
      <c r="CZ58" s="59">
        <f t="shared" si="42"/>
        <v>399.90063795152133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18</v>
      </c>
      <c r="DC58" s="16">
        <f>IF(ISNA(VLOOKUP(A58,'Données projet'!$A$139:$I$159,5,0)),0%,VLOOKUP(A58,'Données projet'!$A$139:$I$159,5,0)*VLOOKUP('Données projet'!$B$13,Paramètres!$A$1:$I$89,7,0))</f>
        <v>0.53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55.290784546146682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55.290784546146682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297</v>
      </c>
      <c r="DM58" s="12">
        <f>VLOOKUP(A58,'Données projet'!$A$165:$I$185,9,0)</f>
        <v>9.8000000000000007</v>
      </c>
      <c r="DN58" s="12">
        <f t="array" ref="DN58">INDEX(DM:DM,MIN(IF(ISNUMBER(DM58:DM254),ROW(DM58:DM254),"")))</f>
        <v>9.8000000000000007</v>
      </c>
      <c r="DO58" s="12">
        <f>IF('Données projet'!$A$166&gt;35,DO57+DN58-DW57,IF(A58&lt;'Données projet'!$A$166,$DL$205^A58,IF(A58='Données projet'!$A$166,'Données projet'!$B$166,DO57+DN58-DW57)))</f>
        <v>297.00000000000011</v>
      </c>
      <c r="DP58" s="17">
        <f>DO58*VLOOKUP('Données projet'!$B$14,Paramètres!$A$1:$I$89,3,0)*VLOOKUP('Données projet'!$B$14,Paramètres!$A$1:$I$89,5,0)</f>
        <v>231.66000000000011</v>
      </c>
      <c r="DQ58" s="13">
        <f t="shared" si="43"/>
        <v>56.641461975682823</v>
      </c>
      <c r="DR58" s="20">
        <f t="shared" si="16"/>
        <v>502.1250462743144</v>
      </c>
      <c r="DS58" s="59">
        <f t="shared" si="17"/>
        <v>795.45837960764766</v>
      </c>
      <c r="DT58" s="59">
        <f ca="1">AVERAGE(OFFSET($DS$3,0,0,'Données projet'!$E$14+1,1))-AVERAGE(OFFSET($H$3,0,0,'Données projet'!$E$14+1,1))</f>
        <v>357.65167206083379</v>
      </c>
      <c r="DU58" s="59">
        <f t="shared" si="44"/>
        <v>341.23389735986342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35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51.731927365929309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51.731927365929309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755.88227529661003</v>
      </c>
      <c r="S59" s="59">
        <f ca="1">AVERAGE(OFFSET($R$3,0,0,'Données projet'!$E$9+1,1))-AVERAGE(OFFSET($H$3,0,0,'Données projet'!$E$9+1,1))</f>
        <v>439.19854273764042</v>
      </c>
      <c r="T59" s="59">
        <f t="shared" si="34"/>
        <v>278.21741231699929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48.903065435956108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48.903065435956108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238.69559999999998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810.35473537050575</v>
      </c>
      <c r="AN59" s="59">
        <f ca="1">AVERAGE(OFFSET($AM$3,0,0,'Données projet'!$E$10+1,1))-AVERAGE(OFFSET($H$3,0,0,'Données projet'!$E$10+1,1))</f>
        <v>487.18832528146936</v>
      </c>
      <c r="AO59" s="59">
        <f t="shared" si="36"/>
        <v>306.61893266146666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54.805159540295648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54.805159540295648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255.00000000000006</v>
      </c>
      <c r="BE59" s="13">
        <f>BD59*VLOOKUP('Données projet'!$B$11,Paramètres!$A$1:$I$89,3,0)*VLOOKUP('Données projet'!$B$11,Paramètres!$A$1:$I$89,5,0)</f>
        <v>186.96600000000004</v>
      </c>
      <c r="BF59" s="13">
        <f t="shared" si="37"/>
        <v>46.868551400324648</v>
      </c>
      <c r="BG59" s="20">
        <f t="shared" si="7"/>
        <v>407.26184368889881</v>
      </c>
      <c r="BH59" s="59">
        <f t="shared" si="8"/>
        <v>700.59517702223206</v>
      </c>
      <c r="BI59" s="59">
        <f ca="1">AVERAGE(OFFSET($BH$3,0,0,'Données projet'!$E$11+1,1))-AVERAGE(OFFSET($H$3,0,0,'Données projet'!$E$11+1,1))</f>
        <v>239.25212250019609</v>
      </c>
      <c r="BJ59" s="59">
        <f t="shared" si="38"/>
        <v>213.58492101729695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6.6</v>
      </c>
      <c r="BY59" s="12">
        <f>IF('Données projet'!$A$114&gt;35,BY58+BX59-CG58,IF(A59&lt;'Données projet'!$A$114,$BV$205^A59,IF(A59='Données projet'!$A$114,'Données projet'!$B$114,BY58+BX59-CG58)))</f>
        <v>230.59999999999997</v>
      </c>
      <c r="BZ59" s="13">
        <f>BY59*VLOOKUP('Données projet'!$B$12,Paramètres!$A$1:$I$89,3,0)*VLOOKUP('Données projet'!$B$12,Paramètres!$A$1:$I$89,5,0)</f>
        <v>219.43895999999995</v>
      </c>
      <c r="CA59" s="13">
        <f t="shared" si="39"/>
        <v>53.992928333089367</v>
      </c>
      <c r="CB59" s="20">
        <f t="shared" si="10"/>
        <v>476.22720551346384</v>
      </c>
      <c r="CC59" s="59">
        <f t="shared" si="11"/>
        <v>769.56053884679716</v>
      </c>
      <c r="CD59" s="59">
        <f ca="1">AVERAGE(OFFSET($CC$3,0,0,'Données projet'!$E$12+1,1))-AVERAGE(OFFSET($H$3,0,0,'Données projet'!$E$12+1,1))</f>
        <v>448.94764480536713</v>
      </c>
      <c r="CE59" s="59">
        <f t="shared" si="40"/>
        <v>469.26760321719695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54.807850246604531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54.807850246604531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313.39999999999981</v>
      </c>
      <c r="CU59" s="17">
        <f>CT59*VLOOKUP('Données projet'!$B$13,Paramètres!$A$1:$I$89,3,0)*VLOOKUP('Données projet'!$B$13,Paramètres!$A$1:$I$89,5,0)</f>
        <v>254.23007999999987</v>
      </c>
      <c r="CV59" s="13">
        <f t="shared" si="41"/>
        <v>61.490862379913594</v>
      </c>
      <c r="CW59" s="20">
        <f t="shared" si="13"/>
        <v>549.88064131168267</v>
      </c>
      <c r="CX59" s="59">
        <f t="shared" si="14"/>
        <v>843.21397464501592</v>
      </c>
      <c r="CY59" s="59">
        <f ca="1">AVERAGE(OFFSET($CX$3,0,0,'Données projet'!$E$13+1,1))-AVERAGE(OFFSET($H$3,0,0,'Données projet'!$E$13+1,1))</f>
        <v>412.59676769258488</v>
      </c>
      <c r="CZ59" s="59">
        <f t="shared" si="42"/>
        <v>399.90063795152133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54.206565985245348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54.206565985245348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9.6</v>
      </c>
      <c r="DO59" s="12">
        <f>IF('Données projet'!$A$166&gt;35,DO58+DN59-DW58,IF(A59&lt;'Données projet'!$A$166,$DL$205^A59,IF(A59='Données projet'!$A$166,'Données projet'!$B$166,DO58+DN59-DW58)))</f>
        <v>271.60000000000014</v>
      </c>
      <c r="DP59" s="17">
        <f>DO59*VLOOKUP('Données projet'!$B$14,Paramètres!$A$1:$I$89,3,0)*VLOOKUP('Données projet'!$B$14,Paramètres!$A$1:$I$89,5,0)</f>
        <v>211.84800000000013</v>
      </c>
      <c r="DQ59" s="13">
        <f t="shared" si="43"/>
        <v>52.33921403960656</v>
      </c>
      <c r="DR59" s="20">
        <f t="shared" si="16"/>
        <v>460.12606445231495</v>
      </c>
      <c r="DS59" s="59">
        <f t="shared" si="17"/>
        <v>753.45939778564821</v>
      </c>
      <c r="DT59" s="59">
        <f ca="1">AVERAGE(OFFSET($DS$3,0,0,'Données projet'!$E$14+1,1))-AVERAGE(OFFSET($H$3,0,0,'Données projet'!$E$14+1,1))</f>
        <v>357.65167206083379</v>
      </c>
      <c r="DU59" s="59">
        <f t="shared" si="44"/>
        <v>341.23389735986342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50.717495823643496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50.717495823643496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439.19854273764042</v>
      </c>
      <c r="T60" s="59">
        <f t="shared" si="34"/>
        <v>278.21741231699929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47.944106150681662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47.944106150681662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248.22720000000001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830.52144461230614</v>
      </c>
      <c r="AN60" s="59">
        <f ca="1">AVERAGE(OFFSET($AM$3,0,0,'Données projet'!$E$10+1,1))-AVERAGE(OFFSET($H$3,0,0,'Données projet'!$E$10+1,1))</f>
        <v>487.18832528146936</v>
      </c>
      <c r="AO60" s="59">
        <f t="shared" si="36"/>
        <v>306.61893266146666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53.730463789557042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53.730463789557042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255.00000000000006</v>
      </c>
      <c r="BE60" s="13">
        <f>BD60*VLOOKUP('Données projet'!$B$11,Paramètres!$A$1:$I$89,3,0)*VLOOKUP('Données projet'!$B$11,Paramètres!$A$1:$I$89,5,0)</f>
        <v>186.96600000000004</v>
      </c>
      <c r="BF60" s="13">
        <f t="shared" si="37"/>
        <v>46.868551400324648</v>
      </c>
      <c r="BG60" s="20">
        <f t="shared" si="7"/>
        <v>407.26184368889881</v>
      </c>
      <c r="BH60" s="59">
        <f t="shared" si="8"/>
        <v>700.59517702223206</v>
      </c>
      <c r="BI60" s="59">
        <f ca="1">AVERAGE(OFFSET($BH$3,0,0,'Données projet'!$E$11+1,1))-AVERAGE(OFFSET($H$3,0,0,'Données projet'!$E$11+1,1))</f>
        <v>239.25212250019609</v>
      </c>
      <c r="BJ60" s="59">
        <f t="shared" si="38"/>
        <v>213.58492101729695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6.6</v>
      </c>
      <c r="BY60" s="12">
        <f>IF('Données projet'!$A$114&gt;35,BY59+BX60-CG59,IF(A60&lt;'Données projet'!$A$114,$BV$205^A60,IF(A60='Données projet'!$A$114,'Données projet'!$B$114,BY59+BX60-CG59)))</f>
        <v>237.19999999999996</v>
      </c>
      <c r="BZ60" s="13">
        <f>BY60*VLOOKUP('Données projet'!$B$12,Paramètres!$A$1:$I$89,3,0)*VLOOKUP('Données projet'!$B$12,Paramètres!$A$1:$I$89,5,0)</f>
        <v>225.71951999999999</v>
      </c>
      <c r="CA60" s="13">
        <f t="shared" si="39"/>
        <v>55.356132169127413</v>
      </c>
      <c r="CB60" s="20">
        <f t="shared" si="10"/>
        <v>489.54009419456355</v>
      </c>
      <c r="CC60" s="59">
        <f t="shared" si="11"/>
        <v>782.87342752789687</v>
      </c>
      <c r="CD60" s="59">
        <f ca="1">AVERAGE(OFFSET($CC$3,0,0,'Données projet'!$E$12+1,1))-AVERAGE(OFFSET($H$3,0,0,'Données projet'!$E$12+1,1))</f>
        <v>448.94764480536713</v>
      </c>
      <c r="CE60" s="59">
        <f t="shared" si="40"/>
        <v>469.26760321719695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53.733101732756381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53.733101732756381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320.79999999999978</v>
      </c>
      <c r="CU60" s="17">
        <f>CT60*VLOOKUP('Données projet'!$B$13,Paramètres!$A$1:$I$89,3,0)*VLOOKUP('Données projet'!$B$13,Paramètres!$A$1:$I$89,5,0)</f>
        <v>260.23295999999982</v>
      </c>
      <c r="CV60" s="13">
        <f t="shared" si="41"/>
        <v>62.772033025391018</v>
      </c>
      <c r="CW60" s="20">
        <f t="shared" si="13"/>
        <v>562.56702951922227</v>
      </c>
      <c r="CX60" s="59">
        <f t="shared" si="14"/>
        <v>855.90036285255565</v>
      </c>
      <c r="CY60" s="59">
        <f ca="1">AVERAGE(OFFSET($CX$3,0,0,'Données projet'!$E$13+1,1))-AVERAGE(OFFSET($H$3,0,0,'Données projet'!$E$13+1,1))</f>
        <v>412.59676769258488</v>
      </c>
      <c r="CZ60" s="59">
        <f t="shared" si="42"/>
        <v>399.90063795152133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53.143608289015262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53.143608289015262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9.6</v>
      </c>
      <c r="DO60" s="12">
        <f>IF('Données projet'!$A$166&gt;35,DO59+DN60-DW59,IF(A60&lt;'Données projet'!$A$166,$DL$205^A60,IF(A60='Données projet'!$A$166,'Données projet'!$B$166,DO59+DN60-DW59)))</f>
        <v>281.20000000000016</v>
      </c>
      <c r="DP60" s="17">
        <f>DO60*VLOOKUP('Données projet'!$B$14,Paramètres!$A$1:$I$89,3,0)*VLOOKUP('Données projet'!$B$14,Paramètres!$A$1:$I$89,5,0)</f>
        <v>219.33600000000013</v>
      </c>
      <c r="DQ60" s="13">
        <f t="shared" si="43"/>
        <v>53.97054322228994</v>
      </c>
      <c r="DR60" s="20">
        <f t="shared" si="16"/>
        <v>476.00889611215524</v>
      </c>
      <c r="DS60" s="59">
        <f t="shared" si="17"/>
        <v>769.34222944548856</v>
      </c>
      <c r="DT60" s="59">
        <f ca="1">AVERAGE(OFFSET($DS$3,0,0,'Données projet'!$E$14+1,1))-AVERAGE(OFFSET($H$3,0,0,'Données projet'!$E$14+1,1))</f>
        <v>357.65167206083379</v>
      </c>
      <c r="DU60" s="59">
        <f t="shared" si="44"/>
        <v>341.23389735986342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49.722956665159757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49.722956665159757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791.94267592098333</v>
      </c>
      <c r="S61" s="59">
        <f ca="1">AVERAGE(OFFSET($R$3,0,0,'Données projet'!$E$9+1,1))-AVERAGE(OFFSET($H$3,0,0,'Données projet'!$E$9+1,1))</f>
        <v>439.19854273764042</v>
      </c>
      <c r="T61" s="59">
        <f t="shared" si="34"/>
        <v>278.21741231699929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47.00395147208404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47.00395147208404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257.75880000000001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850.6722473875011</v>
      </c>
      <c r="AN61" s="59">
        <f ca="1">AVERAGE(OFFSET($AM$3,0,0,'Données projet'!$E$10+1,1))-AVERAGE(OFFSET($H$3,0,0,'Données projet'!$E$10+1,1))</f>
        <v>487.18832528146936</v>
      </c>
      <c r="AO61" s="59">
        <f t="shared" si="36"/>
        <v>306.61893266146666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52.676842166990738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52.676842166990738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255.00000000000006</v>
      </c>
      <c r="BE61" s="13">
        <f>BD61*VLOOKUP('Données projet'!$B$11,Paramètres!$A$1:$I$89,3,0)*VLOOKUP('Données projet'!$B$11,Paramètres!$A$1:$I$89,5,0)</f>
        <v>186.96600000000004</v>
      </c>
      <c r="BF61" s="13">
        <f t="shared" si="37"/>
        <v>46.868551400324648</v>
      </c>
      <c r="BG61" s="20">
        <f t="shared" si="7"/>
        <v>407.26184368889881</v>
      </c>
      <c r="BH61" s="59">
        <f t="shared" si="8"/>
        <v>700.59517702223206</v>
      </c>
      <c r="BI61" s="59">
        <f ca="1">AVERAGE(OFFSET($BH$3,0,0,'Données projet'!$E$11+1,1))-AVERAGE(OFFSET($H$3,0,0,'Données projet'!$E$11+1,1))</f>
        <v>239.25212250019609</v>
      </c>
      <c r="BJ61" s="59">
        <f t="shared" si="38"/>
        <v>213.58492101729695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6.6</v>
      </c>
      <c r="BY61" s="12">
        <f>IF('Données projet'!$A$114&gt;35,BY60+BX61-CG60,IF(A61&lt;'Données projet'!$A$114,$BV$205^A61,IF(A61='Données projet'!$A$114,'Données projet'!$B$114,BY60+BX61-CG60)))</f>
        <v>243.79999999999995</v>
      </c>
      <c r="BZ61" s="13">
        <f>BY61*VLOOKUP('Données projet'!$B$12,Paramètres!$A$1:$I$89,3,0)*VLOOKUP('Données projet'!$B$12,Paramètres!$A$1:$I$89,5,0)</f>
        <v>232.00007999999994</v>
      </c>
      <c r="CA61" s="13">
        <f t="shared" si="39"/>
        <v>56.714927420893837</v>
      </c>
      <c r="CB61" s="20">
        <f t="shared" si="10"/>
        <v>502.84530459138995</v>
      </c>
      <c r="CC61" s="59">
        <f t="shared" si="11"/>
        <v>796.17863792472326</v>
      </c>
      <c r="CD61" s="59">
        <f ca="1">AVERAGE(OFFSET($CC$3,0,0,'Données projet'!$E$12+1,1))-AVERAGE(OFFSET($H$3,0,0,'Données projet'!$E$12+1,1))</f>
        <v>448.94764480536713</v>
      </c>
      <c r="CE61" s="59">
        <f t="shared" si="40"/>
        <v>469.26760321719695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52.679428381732926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52.679428381732926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328.19999999999976</v>
      </c>
      <c r="CU61" s="17">
        <f>CT61*VLOOKUP('Données projet'!$B$13,Paramètres!$A$1:$I$89,3,0)*VLOOKUP('Données projet'!$B$13,Paramètres!$A$1:$I$89,5,0)</f>
        <v>266.23583999999983</v>
      </c>
      <c r="CV61" s="13">
        <f t="shared" si="41"/>
        <v>64.04976797185104</v>
      </c>
      <c r="CW61" s="20">
        <f t="shared" si="13"/>
        <v>575.24743388430682</v>
      </c>
      <c r="CX61" s="59">
        <f t="shared" si="14"/>
        <v>868.58076721764019</v>
      </c>
      <c r="CY61" s="59">
        <f ca="1">AVERAGE(OFFSET($CX$3,0,0,'Données projet'!$E$13+1,1))-AVERAGE(OFFSET($H$3,0,0,'Données projet'!$E$13+1,1))</f>
        <v>412.59676769258488</v>
      </c>
      <c r="CZ61" s="59">
        <f t="shared" si="42"/>
        <v>399.90063795152133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52.101494544868075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52.101494544868075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9.6</v>
      </c>
      <c r="DO61" s="12">
        <f>IF('Données projet'!$A$166&gt;35,DO60+DN61-DW60,IF(A61&lt;'Données projet'!$A$166,$DL$205^A61,IF(A61='Données projet'!$A$166,'Données projet'!$B$166,DO60+DN61-DW60)))</f>
        <v>290.80000000000018</v>
      </c>
      <c r="DP61" s="17">
        <f>DO61*VLOOKUP('Données projet'!$B$14,Paramètres!$A$1:$I$89,3,0)*VLOOKUP('Données projet'!$B$14,Paramètres!$A$1:$I$89,5,0)</f>
        <v>226.82400000000015</v>
      </c>
      <c r="DQ61" s="13">
        <f t="shared" si="43"/>
        <v>55.59540132136393</v>
      </c>
      <c r="DR61" s="20">
        <f t="shared" si="16"/>
        <v>491.88045730137583</v>
      </c>
      <c r="DS61" s="59">
        <f t="shared" si="17"/>
        <v>785.21379063470908</v>
      </c>
      <c r="DT61" s="59">
        <f ca="1">AVERAGE(OFFSET($DS$3,0,0,'Données projet'!$E$14+1,1))-AVERAGE(OFFSET($H$3,0,0,'Données projet'!$E$14+1,1))</f>
        <v>357.65167206083379</v>
      </c>
      <c r="DU61" s="59">
        <f t="shared" si="44"/>
        <v>341.23389735986342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48.747919812964895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48.747919812964895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809.95189455631794</v>
      </c>
      <c r="S62" s="59">
        <f ca="1">AVERAGE(OFFSET($R$3,0,0,'Données projet'!$E$9+1,1))-AVERAGE(OFFSET($H$3,0,0,'Données projet'!$E$9+1,1))</f>
        <v>439.19854273764042</v>
      </c>
      <c r="T62" s="59">
        <f t="shared" si="34"/>
        <v>278.21741231699929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46.082232653295982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46.082232653295982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267.29039999999998</v>
      </c>
      <c r="AK62" s="13">
        <f t="shared" si="35"/>
        <v>64.273886654661325</v>
      </c>
      <c r="AL62" s="20">
        <f t="shared" si="4"/>
        <v>577.47446592353515</v>
      </c>
      <c r="AM62" s="59">
        <f t="shared" si="5"/>
        <v>870.80779925686852</v>
      </c>
      <c r="AN62" s="59">
        <f ca="1">AVERAGE(OFFSET($AM$3,0,0,'Données projet'!$E$10+1,1))-AVERAGE(OFFSET($H$3,0,0,'Données projet'!$E$10+1,1))</f>
        <v>487.18832528146936</v>
      </c>
      <c r="AO62" s="59">
        <f t="shared" si="36"/>
        <v>306.61893266146666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51.643881421797225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51.643881421797225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255.00000000000006</v>
      </c>
      <c r="BE62" s="13">
        <f>BD62*VLOOKUP('Données projet'!$B$11,Paramètres!$A$1:$I$89,3,0)*VLOOKUP('Données projet'!$B$11,Paramètres!$A$1:$I$89,5,0)</f>
        <v>186.96600000000004</v>
      </c>
      <c r="BF62" s="13">
        <f t="shared" si="37"/>
        <v>46.868551400324648</v>
      </c>
      <c r="BG62" s="20">
        <f t="shared" si="7"/>
        <v>407.26184368889881</v>
      </c>
      <c r="BH62" s="59">
        <f t="shared" si="8"/>
        <v>700.59517702223206</v>
      </c>
      <c r="BI62" s="59">
        <f ca="1">AVERAGE(OFFSET($BH$3,0,0,'Données projet'!$E$11+1,1))-AVERAGE(OFFSET($H$3,0,0,'Données projet'!$E$11+1,1))</f>
        <v>239.25212250019609</v>
      </c>
      <c r="BJ62" s="59">
        <f t="shared" si="38"/>
        <v>213.58492101729695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6.6</v>
      </c>
      <c r="BY62" s="12">
        <f>IF('Données projet'!$A$114&gt;35,BY61+BX62-CG61,IF(A62&lt;'Données projet'!$A$114,$BV$205^A62,IF(A62='Données projet'!$A$114,'Données projet'!$B$114,BY61+BX62-CG61)))</f>
        <v>250.39999999999995</v>
      </c>
      <c r="BZ62" s="13">
        <f>BY62*VLOOKUP('Données projet'!$B$12,Paramètres!$A$1:$I$89,3,0)*VLOOKUP('Données projet'!$B$12,Paramètres!$A$1:$I$89,5,0)</f>
        <v>238.28063999999998</v>
      </c>
      <c r="CA62" s="13">
        <f t="shared" si="39"/>
        <v>58.069447149935201</v>
      </c>
      <c r="CB62" s="20">
        <f t="shared" si="10"/>
        <v>516.14306845280373</v>
      </c>
      <c r="CC62" s="59">
        <f t="shared" si="11"/>
        <v>809.4764017861371</v>
      </c>
      <c r="CD62" s="59">
        <f ca="1">AVERAGE(OFFSET($CC$3,0,0,'Données projet'!$E$12+1,1))-AVERAGE(OFFSET($H$3,0,0,'Données projet'!$E$12+1,1))</f>
        <v>448.94764480536713</v>
      </c>
      <c r="CE62" s="59">
        <f t="shared" si="40"/>
        <v>469.26760321719695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51.646416922445759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51.646416922445759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335.59999999999974</v>
      </c>
      <c r="CU62" s="17">
        <f>CT62*VLOOKUP('Données projet'!$B$13,Paramètres!$A$1:$I$89,3,0)*VLOOKUP('Données projet'!$B$13,Paramètres!$A$1:$I$89,5,0)</f>
        <v>272.23871999999977</v>
      </c>
      <c r="CV62" s="13">
        <f t="shared" si="41"/>
        <v>65.324153603165357</v>
      </c>
      <c r="CW62" s="20">
        <f t="shared" si="13"/>
        <v>587.92200485884598</v>
      </c>
      <c r="CX62" s="59">
        <f t="shared" si="14"/>
        <v>881.25533819217935</v>
      </c>
      <c r="CY62" s="59">
        <f ca="1">AVERAGE(OFFSET($CX$3,0,0,'Données projet'!$E$13+1,1))-AVERAGE(OFFSET($H$3,0,0,'Données projet'!$E$13+1,1))</f>
        <v>412.59676769258488</v>
      </c>
      <c r="CZ62" s="59">
        <f t="shared" si="42"/>
        <v>399.90063795152133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51.079816015616991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51.079816015616991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9.6</v>
      </c>
      <c r="DO62" s="12">
        <f>IF('Données projet'!$A$166&gt;35,DO61+DN62-DW61,IF(A62&lt;'Données projet'!$A$166,$DL$205^A62,IF(A62='Données projet'!$A$166,'Données projet'!$B$166,DO61+DN62-DW61)))</f>
        <v>300.4000000000002</v>
      </c>
      <c r="DP62" s="17">
        <f>DO62*VLOOKUP('Données projet'!$B$14,Paramètres!$A$1:$I$89,3,0)*VLOOKUP('Données projet'!$B$14,Paramètres!$A$1:$I$89,5,0)</f>
        <v>234.31200000000015</v>
      </c>
      <c r="DQ62" s="13">
        <f t="shared" si="43"/>
        <v>57.214026458952496</v>
      </c>
      <c r="DR62" s="20">
        <f t="shared" si="16"/>
        <v>507.74116274934249</v>
      </c>
      <c r="DS62" s="59">
        <f t="shared" si="17"/>
        <v>801.07449608267575</v>
      </c>
      <c r="DT62" s="59">
        <f ca="1">AVERAGE(OFFSET($DS$3,0,0,'Données projet'!$E$14+1,1))-AVERAGE(OFFSET($H$3,0,0,'Données projet'!$E$14+1,1))</f>
        <v>357.65167206083379</v>
      </c>
      <c r="DU62" s="59">
        <f t="shared" si="44"/>
        <v>341.23389735986342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47.792002838727818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47.792002838727818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439.19854273764042</v>
      </c>
      <c r="T63" s="59">
        <f t="shared" si="34"/>
        <v>278.21741231699929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57.221352555144406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57.221352555144406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276.82199999999995</v>
      </c>
      <c r="AK63" s="13">
        <f t="shared" si="35"/>
        <v>66.29496059864374</v>
      </c>
      <c r="AL63" s="20">
        <f t="shared" si="4"/>
        <v>597.59537304263779</v>
      </c>
      <c r="AM63" s="59">
        <f t="shared" si="5"/>
        <v>890.92870637597116</v>
      </c>
      <c r="AN63" s="59">
        <f ca="1">AVERAGE(OFFSET($AM$3,0,0,'Données projet'!$E$10+1,1))-AVERAGE(OFFSET($H$3,0,0,'Données projet'!$E$10+1,1))</f>
        <v>487.18832528146936</v>
      </c>
      <c r="AO63" s="59">
        <f t="shared" si="36"/>
        <v>306.61893266146666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64.127377863523904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64.127377863523904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255.00000000000006</v>
      </c>
      <c r="BE63" s="13">
        <f>BD63*VLOOKUP('Données projet'!$B$11,Paramètres!$A$1:$I$89,3,0)*VLOOKUP('Données projet'!$B$11,Paramètres!$A$1:$I$89,5,0)</f>
        <v>186.96600000000004</v>
      </c>
      <c r="BF63" s="13">
        <f t="shared" si="37"/>
        <v>46.868551400324648</v>
      </c>
      <c r="BG63" s="20">
        <f t="shared" si="7"/>
        <v>407.26184368889881</v>
      </c>
      <c r="BH63" s="59">
        <f t="shared" si="8"/>
        <v>700.59517702223206</v>
      </c>
      <c r="BI63" s="59">
        <f ca="1">AVERAGE(OFFSET($BH$3,0,0,'Données projet'!$E$11+1,1))-AVERAGE(OFFSET($H$3,0,0,'Données projet'!$E$11+1,1))</f>
        <v>239.25212250019609</v>
      </c>
      <c r="BJ63" s="59">
        <f t="shared" si="38"/>
        <v>213.58492101729695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257</v>
      </c>
      <c r="BW63" s="12">
        <f>VLOOKUP(A63,'Données projet'!$A$113:$I$133,9,0)</f>
        <v>6.6</v>
      </c>
      <c r="BX63" s="12">
        <f t="array" ref="BX63">INDEX(BW:BW,MIN(IF(ISNUMBER(BW63:BW259),ROW(BW63:BW259),"")))</f>
        <v>6.6</v>
      </c>
      <c r="BY63" s="12">
        <f>IF('Données projet'!$A$114&gt;35,BY62+BX63-CG62,IF(A63&lt;'Données projet'!$A$114,$BV$205^A63,IF(A63='Données projet'!$A$114,'Données projet'!$B$114,BY62+BX63-CG62)))</f>
        <v>256.99999999999994</v>
      </c>
      <c r="BZ63" s="13">
        <f>BY63*VLOOKUP('Données projet'!$B$12,Paramètres!$A$1:$I$89,3,0)*VLOOKUP('Données projet'!$B$12,Paramètres!$A$1:$I$89,5,0)</f>
        <v>244.56119999999993</v>
      </c>
      <c r="CA63" s="13">
        <f t="shared" si="39"/>
        <v>59.419817003915256</v>
      </c>
      <c r="CB63" s="20">
        <f t="shared" si="10"/>
        <v>529.43360461515238</v>
      </c>
      <c r="CC63" s="59">
        <f t="shared" si="11"/>
        <v>822.76693794848575</v>
      </c>
      <c r="CD63" s="59">
        <f ca="1">AVERAGE(OFFSET($CC$3,0,0,'Données projet'!$E$12+1,1))-AVERAGE(OFFSET($H$3,0,0,'Données projet'!$E$12+1,1))</f>
        <v>448.94764480536713</v>
      </c>
      <c r="CE63" s="59">
        <f t="shared" si="40"/>
        <v>469.26760321719695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29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63.751673383949971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63.751673383949971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342.99999999999972</v>
      </c>
      <c r="CU63" s="17">
        <f>CT63*VLOOKUP('Données projet'!$B$13,Paramètres!$A$1:$I$89,3,0)*VLOOKUP('Données projet'!$B$13,Paramètres!$A$1:$I$89,5,0)</f>
        <v>278.24159999999983</v>
      </c>
      <c r="CV63" s="13">
        <f t="shared" si="41"/>
        <v>66.595272276139738</v>
      </c>
      <c r="CW63" s="20">
        <f t="shared" si="13"/>
        <v>600.59088588094301</v>
      </c>
      <c r="CX63" s="59">
        <f t="shared" si="14"/>
        <v>893.92421921427626</v>
      </c>
      <c r="CY63" s="59">
        <f ca="1">AVERAGE(OFFSET($CX$3,0,0,'Données projet'!$E$13+1,1))-AVERAGE(OFFSET($H$3,0,0,'Données projet'!$E$13+1,1))</f>
        <v>412.59676769258488</v>
      </c>
      <c r="CZ63" s="59">
        <f t="shared" si="42"/>
        <v>399.90063795152133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0.53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58.157957701775082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58.157957701775082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9.6</v>
      </c>
      <c r="DN63" s="12">
        <f t="array" ref="DN63">INDEX(DM:DM,MIN(IF(ISNUMBER(DM63:DM259),ROW(DM63:DM259),"")))</f>
        <v>9.6</v>
      </c>
      <c r="DO63" s="12">
        <f>IF('Données projet'!$A$166&gt;35,DO62+DN63-DW62,IF(A63&lt;'Données projet'!$A$166,$DL$205^A63,IF(A63='Données projet'!$A$166,'Données projet'!$B$166,DO62+DN63-DW62)))</f>
        <v>310.00000000000023</v>
      </c>
      <c r="DP63" s="17">
        <f>DO63*VLOOKUP('Données projet'!$B$14,Paramètres!$A$1:$I$89,3,0)*VLOOKUP('Données projet'!$B$14,Paramètres!$A$1:$I$89,5,0)</f>
        <v>241.80000000000018</v>
      </c>
      <c r="DQ63" s="13">
        <f t="shared" si="43"/>
        <v>58.826640673484889</v>
      </c>
      <c r="DR63" s="20">
        <f t="shared" si="16"/>
        <v>523.59139917298648</v>
      </c>
      <c r="DS63" s="59">
        <f t="shared" si="17"/>
        <v>816.92473250631974</v>
      </c>
      <c r="DT63" s="59">
        <f ca="1">AVERAGE(OFFSET($DS$3,0,0,'Données projet'!$E$14+1,1))-AVERAGE(OFFSET($H$3,0,0,'Données projet'!$E$14+1,1))</f>
        <v>357.65167206083379</v>
      </c>
      <c r="DU63" s="59">
        <f t="shared" si="44"/>
        <v>341.23389735986342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37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60.573497129231754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60.573497129231754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439.19854273764042</v>
      </c>
      <c r="T64" s="59">
        <f t="shared" si="34"/>
        <v>278.21741231699929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56.099276733116838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56.099276733116838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257.35319999999996</v>
      </c>
      <c r="AK64" s="13">
        <f t="shared" si="35"/>
        <v>62.157851613080908</v>
      </c>
      <c r="AL64" s="20">
        <f t="shared" si="4"/>
        <v>556.48174822611588</v>
      </c>
      <c r="AM64" s="59">
        <f t="shared" si="5"/>
        <v>849.81508155944925</v>
      </c>
      <c r="AN64" s="59">
        <f ca="1">AVERAGE(OFFSET($AM$3,0,0,'Données projet'!$E$10+1,1))-AVERAGE(OFFSET($H$3,0,0,'Données projet'!$E$10+1,1))</f>
        <v>487.18832528146936</v>
      </c>
      <c r="AO64" s="59">
        <f t="shared" si="36"/>
        <v>306.61893266146666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62.869879097458529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62.869879097458529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255.00000000000006</v>
      </c>
      <c r="BE64" s="13">
        <f>BD64*VLOOKUP('Données projet'!$B$11,Paramètres!$A$1:$I$89,3,0)*VLOOKUP('Données projet'!$B$11,Paramètres!$A$1:$I$89,5,0)</f>
        <v>186.96600000000004</v>
      </c>
      <c r="BF64" s="13">
        <f t="shared" si="37"/>
        <v>46.868551400324648</v>
      </c>
      <c r="BG64" s="20">
        <f t="shared" si="7"/>
        <v>407.26184368889881</v>
      </c>
      <c r="BH64" s="59">
        <f t="shared" si="8"/>
        <v>700.59517702223206</v>
      </c>
      <c r="BI64" s="59">
        <f ca="1">AVERAGE(OFFSET($BH$3,0,0,'Données projet'!$E$11+1,1))-AVERAGE(OFFSET($H$3,0,0,'Données projet'!$E$11+1,1))</f>
        <v>239.25212250019609</v>
      </c>
      <c r="BJ64" s="59">
        <f t="shared" si="38"/>
        <v>213.58492101729695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6.6</v>
      </c>
      <c r="BY64" s="12">
        <f>IF('Données projet'!$A$114&gt;35,BY63+BX64-CG63,IF(A64&lt;'Données projet'!$A$114,$BV$205^A64,IF(A64='Données projet'!$A$114,'Données projet'!$B$114,BY63+BX64-CG63)))</f>
        <v>234.59999999999997</v>
      </c>
      <c r="BZ64" s="13">
        <f>BY64*VLOOKUP('Données projet'!$B$12,Paramètres!$A$1:$I$89,3,0)*VLOOKUP('Données projet'!$B$12,Paramètres!$A$1:$I$89,5,0)</f>
        <v>223.24535999999995</v>
      </c>
      <c r="CA64" s="13">
        <f t="shared" si="39"/>
        <v>54.819646394591118</v>
      </c>
      <c r="CB64" s="20">
        <f t="shared" si="10"/>
        <v>484.29655280391279</v>
      </c>
      <c r="CC64" s="59">
        <f t="shared" si="11"/>
        <v>777.6298861372461</v>
      </c>
      <c r="CD64" s="59">
        <f ca="1">AVERAGE(OFFSET($CC$3,0,0,'Données projet'!$E$12+1,1))-AVERAGE(OFFSET($H$3,0,0,'Données projet'!$E$12+1,1))</f>
        <v>448.94764480536713</v>
      </c>
      <c r="CE64" s="59">
        <f t="shared" si="40"/>
        <v>469.26760321719695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62.50154195357193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62.50154195357193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331.99999999999972</v>
      </c>
      <c r="CU64" s="17">
        <f>CT64*VLOOKUP('Données projet'!$B$13,Paramètres!$A$1:$I$89,3,0)*VLOOKUP('Données projet'!$B$13,Paramètres!$A$1:$I$89,5,0)</f>
        <v>269.31839999999977</v>
      </c>
      <c r="CV64" s="13">
        <f t="shared" si="41"/>
        <v>64.70459529265311</v>
      </c>
      <c r="CW64" s="20">
        <f t="shared" si="13"/>
        <v>581.75671680137043</v>
      </c>
      <c r="CX64" s="59">
        <f t="shared" si="14"/>
        <v>875.09005013470369</v>
      </c>
      <c r="CY64" s="59">
        <f ca="1">AVERAGE(OFFSET($CX$3,0,0,'Données projet'!$E$13+1,1))-AVERAGE(OFFSET($H$3,0,0,'Données projet'!$E$13+1,1))</f>
        <v>412.59676769258488</v>
      </c>
      <c r="CZ64" s="59">
        <f t="shared" si="42"/>
        <v>399.90063795152133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57.01751562409482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57.01751562409482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9.1999999999999993</v>
      </c>
      <c r="DO64" s="12">
        <f>IF('Données projet'!$A$166&gt;35,DO63+DN64-DW63,IF(A64&lt;'Données projet'!$A$166,$DL$205^A64,IF(A64='Données projet'!$A$166,'Données projet'!$B$166,DO63+DN64-DW63)))</f>
        <v>282.20000000000022</v>
      </c>
      <c r="DP64" s="17">
        <f>DO64*VLOOKUP('Données projet'!$B$14,Paramètres!$A$1:$I$89,3,0)*VLOOKUP('Données projet'!$B$14,Paramètres!$A$1:$I$89,5,0)</f>
        <v>220.11600000000018</v>
      </c>
      <c r="DQ64" s="13">
        <f t="shared" si="43"/>
        <v>54.140096973925971</v>
      </c>
      <c r="DR64" s="20">
        <f t="shared" si="16"/>
        <v>477.66270222958809</v>
      </c>
      <c r="DS64" s="59">
        <f t="shared" si="17"/>
        <v>770.99603556292141</v>
      </c>
      <c r="DT64" s="59">
        <f ca="1">AVERAGE(OFFSET($DS$3,0,0,'Données projet'!$E$14+1,1))-AVERAGE(OFFSET($H$3,0,0,'Données projet'!$E$14+1,1))</f>
        <v>357.65167206083379</v>
      </c>
      <c r="DU64" s="59">
        <f t="shared" si="44"/>
        <v>341.23389735986342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59.385687796712638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59.385687796712638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439.19854273764042</v>
      </c>
      <c r="T65" s="59">
        <f t="shared" si="34"/>
        <v>278.21741231699929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54.999204133560561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54.999204133560561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266.27640000000002</v>
      </c>
      <c r="AK65" s="13">
        <f t="shared" si="35"/>
        <v>64.058389829439747</v>
      </c>
      <c r="AL65" s="20">
        <f t="shared" si="4"/>
        <v>575.33309228627434</v>
      </c>
      <c r="AM65" s="59">
        <f t="shared" si="5"/>
        <v>868.66642561960771</v>
      </c>
      <c r="AN65" s="59">
        <f ca="1">AVERAGE(OFFSET($AM$3,0,0,'Données projet'!$E$10+1,1))-AVERAGE(OFFSET($H$3,0,0,'Données projet'!$E$10+1,1))</f>
        <v>487.18832528146936</v>
      </c>
      <c r="AO65" s="59">
        <f t="shared" si="36"/>
        <v>306.61893266146666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61.637039115197183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61.637039115197183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255.00000000000006</v>
      </c>
      <c r="BE65" s="13">
        <f>BD65*VLOOKUP('Données projet'!$B$11,Paramètres!$A$1:$I$89,3,0)*VLOOKUP('Données projet'!$B$11,Paramètres!$A$1:$I$89,5,0)</f>
        <v>186.96600000000004</v>
      </c>
      <c r="BF65" s="13">
        <f t="shared" si="37"/>
        <v>46.868551400324648</v>
      </c>
      <c r="BG65" s="20">
        <f t="shared" si="7"/>
        <v>407.26184368889881</v>
      </c>
      <c r="BH65" s="59">
        <f t="shared" si="8"/>
        <v>700.59517702223206</v>
      </c>
      <c r="BI65" s="59">
        <f ca="1">AVERAGE(OFFSET($BH$3,0,0,'Données projet'!$E$11+1,1))-AVERAGE(OFFSET($H$3,0,0,'Données projet'!$E$11+1,1))</f>
        <v>239.25212250019609</v>
      </c>
      <c r="BJ65" s="59">
        <f t="shared" si="38"/>
        <v>213.58492101729695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6.6</v>
      </c>
      <c r="BY65" s="12">
        <f>IF('Données projet'!$A$114&gt;35,BY64+BX65-CG64,IF(A65&lt;'Données projet'!$A$114,$BV$205^A65,IF(A65='Données projet'!$A$114,'Données projet'!$B$114,BY64+BX65-CG64)))</f>
        <v>241.19999999999996</v>
      </c>
      <c r="BZ65" s="13">
        <f>BY65*VLOOKUP('Données projet'!$B$12,Paramètres!$A$1:$I$89,3,0)*VLOOKUP('Données projet'!$B$12,Paramètres!$A$1:$I$89,5,0)</f>
        <v>229.52591999999999</v>
      </c>
      <c r="CA65" s="13">
        <f t="shared" si="39"/>
        <v>56.180162044652285</v>
      </c>
      <c r="CB65" s="20">
        <f t="shared" si="10"/>
        <v>497.60475956110264</v>
      </c>
      <c r="CC65" s="59">
        <f t="shared" si="11"/>
        <v>790.93809289443595</v>
      </c>
      <c r="CD65" s="59">
        <f ca="1">AVERAGE(OFFSET($CC$3,0,0,'Données projet'!$E$12+1,1))-AVERAGE(OFFSET($H$3,0,0,'Données projet'!$E$12+1,1))</f>
        <v>448.94764480536713</v>
      </c>
      <c r="CE65" s="59">
        <f t="shared" si="40"/>
        <v>469.26760321719695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61.275924838038726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61.275924838038726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337.99999999999972</v>
      </c>
      <c r="CU65" s="17">
        <f>CT65*VLOOKUP('Données projet'!$B$13,Paramètres!$A$1:$I$89,3,0)*VLOOKUP('Données projet'!$B$13,Paramètres!$A$1:$I$89,5,0)</f>
        <v>274.18559999999979</v>
      </c>
      <c r="CV65" s="13">
        <f t="shared" si="41"/>
        <v>65.736762389907383</v>
      </c>
      <c r="CW65" s="20">
        <f t="shared" si="13"/>
        <v>592.03144782908828</v>
      </c>
      <c r="CX65" s="59">
        <f t="shared" si="14"/>
        <v>885.36478116242165</v>
      </c>
      <c r="CY65" s="59">
        <f ca="1">AVERAGE(OFFSET($CX$3,0,0,'Données projet'!$E$13+1,1))-AVERAGE(OFFSET($H$3,0,0,'Données projet'!$E$13+1,1))</f>
        <v>412.59676769258488</v>
      </c>
      <c r="CZ65" s="59">
        <f t="shared" si="42"/>
        <v>399.90063795152133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55.899436919956884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55.899436919956884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9.1999999999999993</v>
      </c>
      <c r="DO65" s="12">
        <f>IF('Données projet'!$A$166&gt;35,DO64+DN65-DW64,IF(A65&lt;'Données projet'!$A$166,$DL$205^A65,IF(A65='Données projet'!$A$166,'Données projet'!$B$166,DO64+DN65-DW64)))</f>
        <v>291.4000000000002</v>
      </c>
      <c r="DP65" s="17">
        <f>DO65*VLOOKUP('Données projet'!$B$14,Paramètres!$A$1:$I$89,3,0)*VLOOKUP('Données projet'!$B$14,Paramètres!$A$1:$I$89,5,0)</f>
        <v>227.29200000000017</v>
      </c>
      <c r="DQ65" s="13">
        <f t="shared" si="43"/>
        <v>55.696745617483749</v>
      </c>
      <c r="DR65" s="20">
        <f t="shared" si="16"/>
        <v>492.87206528378442</v>
      </c>
      <c r="DS65" s="59">
        <f t="shared" si="17"/>
        <v>786.20539861711768</v>
      </c>
      <c r="DT65" s="59">
        <f ca="1">AVERAGE(OFFSET($DS$3,0,0,'Données projet'!$E$14+1,1))-AVERAGE(OFFSET($H$3,0,0,'Données projet'!$E$14+1,1))</f>
        <v>357.65167206083379</v>
      </c>
      <c r="DU65" s="59">
        <f t="shared" si="44"/>
        <v>341.23389735986342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58.221170680712063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58.221170680712063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439.19854273764042</v>
      </c>
      <c r="T66" s="59">
        <f t="shared" si="34"/>
        <v>278.21741231699929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53.920703286703549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53.920703286703549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275.19960000000003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887.50488060598741</v>
      </c>
      <c r="AN66" s="59">
        <f ca="1">AVERAGE(OFFSET($AM$3,0,0,'Données projet'!$E$10+1,1))-AVERAGE(OFFSET($H$3,0,0,'Données projet'!$E$10+1,1))</f>
        <v>487.18832528146936</v>
      </c>
      <c r="AO66" s="59">
        <f t="shared" si="36"/>
        <v>306.61893266146666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60.42837437302984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60.42837437302984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255.00000000000006</v>
      </c>
      <c r="BE66" s="13">
        <f>BD66*VLOOKUP('Données projet'!$B$11,Paramètres!$A$1:$I$89,3,0)*VLOOKUP('Données projet'!$B$11,Paramètres!$A$1:$I$89,5,0)</f>
        <v>186.96600000000004</v>
      </c>
      <c r="BF66" s="13">
        <f t="shared" si="37"/>
        <v>46.868551400324648</v>
      </c>
      <c r="BG66" s="20">
        <f t="shared" si="7"/>
        <v>407.26184368889881</v>
      </c>
      <c r="BH66" s="59">
        <f t="shared" si="8"/>
        <v>700.59517702223206</v>
      </c>
      <c r="BI66" s="59">
        <f ca="1">AVERAGE(OFFSET($BH$3,0,0,'Données projet'!$E$11+1,1))-AVERAGE(OFFSET($H$3,0,0,'Données projet'!$E$11+1,1))</f>
        <v>239.25212250019609</v>
      </c>
      <c r="BJ66" s="59">
        <f t="shared" si="38"/>
        <v>213.58492101729695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6.6</v>
      </c>
      <c r="BY66" s="12">
        <f>IF('Données projet'!$A$114&gt;35,BY65+BX66-CG65,IF(A66&lt;'Données projet'!$A$114,$BV$205^A66,IF(A66='Données projet'!$A$114,'Données projet'!$B$114,BY65+BX66-CG65)))</f>
        <v>247.79999999999995</v>
      </c>
      <c r="BZ66" s="13">
        <f>BY66*VLOOKUP('Données projet'!$B$12,Paramètres!$A$1:$I$89,3,0)*VLOOKUP('Données projet'!$B$12,Paramètres!$A$1:$I$89,5,0)</f>
        <v>235.80647999999994</v>
      </c>
      <c r="CA66" s="13">
        <f t="shared" si="39"/>
        <v>57.5363506739358</v>
      </c>
      <c r="CB66" s="20">
        <f t="shared" si="10"/>
        <v>510.90543009043807</v>
      </c>
      <c r="CC66" s="59">
        <f t="shared" si="11"/>
        <v>804.23876342377139</v>
      </c>
      <c r="CD66" s="59">
        <f ca="1">AVERAGE(OFFSET($CC$3,0,0,'Données projet'!$E$12+1,1))-AVERAGE(OFFSET($H$3,0,0,'Données projet'!$E$12+1,1))</f>
        <v>448.94764480536713</v>
      </c>
      <c r="CE66" s="59">
        <f t="shared" si="40"/>
        <v>469.26760321719695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60.074341326588502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60.074341326588502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343.99999999999972</v>
      </c>
      <c r="CU66" s="17">
        <f>CT66*VLOOKUP('Données projet'!$B$13,Paramètres!$A$1:$I$89,3,0)*VLOOKUP('Données projet'!$B$13,Paramètres!$A$1:$I$89,5,0)</f>
        <v>279.05279999999976</v>
      </c>
      <c r="CV66" s="13">
        <f t="shared" si="41"/>
        <v>66.766798832586332</v>
      </c>
      <c r="CW66" s="20">
        <f t="shared" si="13"/>
        <v>602.30246796675408</v>
      </c>
      <c r="CX66" s="59">
        <f t="shared" si="14"/>
        <v>895.63580130008745</v>
      </c>
      <c r="CY66" s="59">
        <f ca="1">AVERAGE(OFFSET($CX$3,0,0,'Données projet'!$E$13+1,1))-AVERAGE(OFFSET($H$3,0,0,'Données projet'!$E$13+1,1))</f>
        <v>412.59676769258488</v>
      </c>
      <c r="CZ66" s="59">
        <f t="shared" si="42"/>
        <v>399.90063795152133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54.803283057246418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54.803283057246418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9.1999999999999993</v>
      </c>
      <c r="DO66" s="12">
        <f>IF('Données projet'!$A$166&gt;35,DO65+DN66-DW65,IF(A66&lt;'Données projet'!$A$166,$DL$205^A66,IF(A66='Données projet'!$A$166,'Données projet'!$B$166,DO65+DN66-DW65)))</f>
        <v>300.60000000000019</v>
      </c>
      <c r="DP66" s="17">
        <f>DO66*VLOOKUP('Données projet'!$B$14,Paramètres!$A$1:$I$89,3,0)*VLOOKUP('Données projet'!$B$14,Paramètres!$A$1:$I$89,5,0)</f>
        <v>234.46800000000016</v>
      </c>
      <c r="DQ66" s="13">
        <f t="shared" si="43"/>
        <v>57.247683153605443</v>
      </c>
      <c r="DR66" s="20">
        <f t="shared" si="16"/>
        <v>508.07148149252976</v>
      </c>
      <c r="DS66" s="59">
        <f t="shared" si="17"/>
        <v>801.40481482586301</v>
      </c>
      <c r="DT66" s="59">
        <f ca="1">AVERAGE(OFFSET($DS$3,0,0,'Données projet'!$E$14+1,1))-AVERAGE(OFFSET($H$3,0,0,'Données projet'!$E$14+1,1))</f>
        <v>357.65167206083379</v>
      </c>
      <c r="DU66" s="59">
        <f t="shared" si="44"/>
        <v>341.23389735986342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57.079489035070957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57.079489035070957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439.19854273764042</v>
      </c>
      <c r="T67" s="59">
        <f t="shared" si="34"/>
        <v>278.21741231699929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52.863351183632837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52.863351183632837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906.33091237233634</v>
      </c>
      <c r="AN67" s="59">
        <f ca="1">AVERAGE(OFFSET($AM$3,0,0,'Données projet'!$E$10+1,1))-AVERAGE(OFFSET($H$3,0,0,'Données projet'!$E$10+1,1))</f>
        <v>487.18832528146936</v>
      </c>
      <c r="AO67" s="59">
        <f t="shared" si="36"/>
        <v>306.61893266146666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59.243410809243699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59.243410809243699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255.00000000000006</v>
      </c>
      <c r="BE67" s="13">
        <f>BD67*VLOOKUP('Données projet'!$B$11,Paramètres!$A$1:$I$89,3,0)*VLOOKUP('Données projet'!$B$11,Paramètres!$A$1:$I$89,5,0)</f>
        <v>186.96600000000004</v>
      </c>
      <c r="BF67" s="13">
        <f t="shared" si="37"/>
        <v>46.868551400324648</v>
      </c>
      <c r="BG67" s="20">
        <f t="shared" si="7"/>
        <v>407.26184368889881</v>
      </c>
      <c r="BH67" s="59">
        <f t="shared" si="8"/>
        <v>700.59517702223206</v>
      </c>
      <c r="BI67" s="59">
        <f ca="1">AVERAGE(OFFSET($BH$3,0,0,'Données projet'!$E$11+1,1))-AVERAGE(OFFSET($H$3,0,0,'Données projet'!$E$11+1,1))</f>
        <v>239.25212250019609</v>
      </c>
      <c r="BJ67" s="59">
        <f t="shared" si="38"/>
        <v>213.58492101729695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6.6</v>
      </c>
      <c r="BY67" s="12">
        <f>IF('Données projet'!$A$114&gt;35,BY66+BX67-CG66,IF(A67&lt;'Données projet'!$A$114,$BV$205^A67,IF(A67='Données projet'!$A$114,'Données projet'!$B$114,BY66+BX67-CG66)))</f>
        <v>254.39999999999995</v>
      </c>
      <c r="BZ67" s="13">
        <f>BY67*VLOOKUP('Données projet'!$B$12,Paramètres!$A$1:$I$89,3,0)*VLOOKUP('Données projet'!$B$12,Paramètres!$A$1:$I$89,5,0)</f>
        <v>242.08703999999997</v>
      </c>
      <c r="CA67" s="13">
        <f t="shared" si="39"/>
        <v>58.888340776302016</v>
      </c>
      <c r="CB67" s="20">
        <f t="shared" si="10"/>
        <v>524.19878818539257</v>
      </c>
      <c r="CC67" s="59">
        <f t="shared" si="11"/>
        <v>817.53212151872594</v>
      </c>
      <c r="CD67" s="59">
        <f ca="1">AVERAGE(OFFSET($CC$3,0,0,'Données projet'!$E$12+1,1))-AVERAGE(OFFSET($H$3,0,0,'Données projet'!$E$12+1,1))</f>
        <v>448.94764480536713</v>
      </c>
      <c r="CE67" s="59">
        <f t="shared" si="40"/>
        <v>469.26760321719695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58.896320134904244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58.896320134904244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349.99999999999972</v>
      </c>
      <c r="CU67" s="17">
        <f>CT67*VLOOKUP('Données projet'!$B$13,Paramètres!$A$1:$I$89,3,0)*VLOOKUP('Données projet'!$B$13,Paramètres!$A$1:$I$89,5,0)</f>
        <v>283.91999999999979</v>
      </c>
      <c r="CV67" s="13">
        <f t="shared" si="41"/>
        <v>67.794746071143578</v>
      </c>
      <c r="CW67" s="20">
        <f t="shared" si="13"/>
        <v>612.56984940724135</v>
      </c>
      <c r="CX67" s="59">
        <f t="shared" si="14"/>
        <v>905.90318274057472</v>
      </c>
      <c r="CY67" s="59">
        <f ca="1">AVERAGE(OFFSET($CX$3,0,0,'Données projet'!$E$13+1,1))-AVERAGE(OFFSET($H$3,0,0,'Données projet'!$E$13+1,1))</f>
        <v>412.59676769258488</v>
      </c>
      <c r="CZ67" s="59">
        <f t="shared" si="42"/>
        <v>399.90063795152133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53.72862410319587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53.72862410319587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9.1999999999999993</v>
      </c>
      <c r="DO67" s="12">
        <f>IF('Données projet'!$A$166&gt;35,DO66+DN67-DW66,IF(A67&lt;'Données projet'!$A$166,$DL$205^A67,IF(A67='Données projet'!$A$166,'Données projet'!$B$166,DO66+DN67-DW66)))</f>
        <v>309.80000000000018</v>
      </c>
      <c r="DP67" s="17">
        <f>DO67*VLOOKUP('Données projet'!$B$14,Paramètres!$A$1:$I$89,3,0)*VLOOKUP('Données projet'!$B$14,Paramètres!$A$1:$I$89,5,0)</f>
        <v>241.64400000000015</v>
      </c>
      <c r="DQ67" s="13">
        <f t="shared" si="43"/>
        <v>58.793104433546993</v>
      </c>
      <c r="DR67" s="20">
        <f t="shared" si="16"/>
        <v>523.26129022176121</v>
      </c>
      <c r="DS67" s="59">
        <f t="shared" si="17"/>
        <v>816.59462355509459</v>
      </c>
      <c r="DT67" s="59">
        <f ca="1">AVERAGE(OFFSET($DS$3,0,0,'Données projet'!$E$14+1,1))-AVERAGE(OFFSET($H$3,0,0,'Données projet'!$E$14+1,1))</f>
        <v>357.65167206083379</v>
      </c>
      <c r="DU67" s="59">
        <f t="shared" si="44"/>
        <v>341.23389735986342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55.960195070143826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55.960195070143826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439.19854273764042</v>
      </c>
      <c r="T68" s="59">
        <f t="shared" si="34"/>
        <v>278.21741231699929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63.869497487175259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63.869497487175259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293.04599999999999</v>
      </c>
      <c r="AK68" s="13">
        <f t="shared" si="35"/>
        <v>69.716654076072615</v>
      </c>
      <c r="AL68" s="20">
        <f t="shared" ref="AL68:AL131" si="58">(AJ68+AK68)*0.475*44/12</f>
        <v>631.81162251582646</v>
      </c>
      <c r="AM68" s="59">
        <f t="shared" ref="AM68:AM131" si="59">AL68+(AD68+AE68)*44/12</f>
        <v>925.14495584915971</v>
      </c>
      <c r="AN68" s="59">
        <f ca="1">AVERAGE(OFFSET($AM$3,0,0,'Données projet'!$E$10+1,1))-AVERAGE(OFFSET($H$3,0,0,'Données projet'!$E$10+1,1))</f>
        <v>487.18832528146936</v>
      </c>
      <c r="AO68" s="59">
        <f t="shared" si="36"/>
        <v>306.61893266146666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71.577885114937786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71.577885114937786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255.00000000000006</v>
      </c>
      <c r="BE68" s="13">
        <f>BD68*VLOOKUP('Données projet'!$B$11,Paramètres!$A$1:$I$89,3,0)*VLOOKUP('Données projet'!$B$11,Paramètres!$A$1:$I$89,5,0)</f>
        <v>186.96600000000004</v>
      </c>
      <c r="BF68" s="13">
        <f t="shared" si="37"/>
        <v>46.868551400324648</v>
      </c>
      <c r="BG68" s="20">
        <f t="shared" ref="BG68:BG131" si="61">(BE68+BF68)*0.475*44/12</f>
        <v>407.26184368889881</v>
      </c>
      <c r="BH68" s="59">
        <f t="shared" ref="BH68:BH131" si="62">BG68+(AY68+AZ68)*44/12</f>
        <v>700.59517702223206</v>
      </c>
      <c r="BI68" s="59">
        <f ca="1">AVERAGE(OFFSET($BH$3,0,0,'Données projet'!$E$11+1,1))-AVERAGE(OFFSET($H$3,0,0,'Données projet'!$E$11+1,1))</f>
        <v>239.25212250019609</v>
      </c>
      <c r="BJ68" s="59">
        <f t="shared" si="38"/>
        <v>213.58492101729695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261</v>
      </c>
      <c r="BW68" s="12">
        <f>VLOOKUP(A68,'Données projet'!$A$113:$I$133,9,0)</f>
        <v>6.6</v>
      </c>
      <c r="BX68" s="12">
        <f t="array" ref="BX68">INDEX(BW:BW,MIN(IF(ISNUMBER(BW68:BW264),ROW(BW68:BW264),"")))</f>
        <v>6.6</v>
      </c>
      <c r="BY68" s="12">
        <f>IF('Données projet'!$A$114&gt;35,BY67+BX68-CG67,IF(A68&lt;'Données projet'!$A$114,$BV$205^A68,IF(A68='Données projet'!$A$114,'Données projet'!$B$114,BY67+BX68-CG67)))</f>
        <v>260.99999999999994</v>
      </c>
      <c r="BZ68" s="13">
        <f>BY68*VLOOKUP('Données projet'!$B$12,Paramètres!$A$1:$I$89,3,0)*VLOOKUP('Données projet'!$B$12,Paramètres!$A$1:$I$89,5,0)</f>
        <v>248.36759999999992</v>
      </c>
      <c r="CA68" s="13">
        <f t="shared" si="39"/>
        <v>60.236253798706286</v>
      </c>
      <c r="CB68" s="20">
        <f t="shared" ref="CB68:CB131" si="64">(BZ68+CA68)*0.475*44/12</f>
        <v>537.48504536607993</v>
      </c>
      <c r="CC68" s="59">
        <f t="shared" ref="CC68:CC131" si="65">CB68+(BT68+BU68)*44/12</f>
        <v>830.81837869941319</v>
      </c>
      <c r="CD68" s="59">
        <f ca="1">AVERAGE(OFFSET($CC$3,0,0,'Données projet'!$E$12+1,1))-AVERAGE(OFFSET($H$3,0,0,'Données projet'!$E$12+1,1))</f>
        <v>448.94764480536713</v>
      </c>
      <c r="CE68" s="59">
        <f t="shared" si="40"/>
        <v>469.26760321719695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29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70.859410416416466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70.859410416416466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355.99999999999972</v>
      </c>
      <c r="CU68" s="17">
        <f>CT68*VLOOKUP('Données projet'!$B$13,Paramètres!$A$1:$I$89,3,0)*VLOOKUP('Données projet'!$B$13,Paramètres!$A$1:$I$89,5,0)</f>
        <v>288.78719999999981</v>
      </c>
      <c r="CV68" s="13">
        <f t="shared" si="41"/>
        <v>68.820644053442436</v>
      </c>
      <c r="CW68" s="20">
        <f t="shared" ref="CW68:CW131" si="67">(CU68+CV68)*0.475*44/12</f>
        <v>622.83366172641195</v>
      </c>
      <c r="CX68" s="59">
        <f t="shared" ref="CX68:CX131" si="68">CW68+(CO68+CP68)*44/12</f>
        <v>916.1669950597452</v>
      </c>
      <c r="CY68" s="59">
        <f ca="1">AVERAGE(OFFSET($CX$3,0,0,'Données projet'!$E$13+1,1))-AVERAGE(OFFSET($H$3,0,0,'Données projet'!$E$13+1,1))</f>
        <v>412.59676769258488</v>
      </c>
      <c r="CZ68" s="59">
        <f t="shared" si="42"/>
        <v>399.90063795152133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0.53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60.279542765275067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60.279542765275067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319</v>
      </c>
      <c r="DM68" s="12">
        <f>VLOOKUP(A68,'Données projet'!$A$165:$I$185,9,0)</f>
        <v>9.1999999999999993</v>
      </c>
      <c r="DN68" s="12">
        <f t="array" ref="DN68">INDEX(DM:DM,MIN(IF(ISNUMBER(DM68:DM264),ROW(DM68:DM264),"")))</f>
        <v>9.1999999999999993</v>
      </c>
      <c r="DO68" s="12">
        <f>IF('Données projet'!$A$166&gt;35,DO67+DN68-DW67,IF(A68&lt;'Données projet'!$A$166,$DL$205^A68,IF(A68='Données projet'!$A$166,'Données projet'!$B$166,DO67+DN68-DW67)))</f>
        <v>319.00000000000017</v>
      </c>
      <c r="DP68" s="17">
        <f>DO68*VLOOKUP('Données projet'!$B$14,Paramètres!$A$1:$I$89,3,0)*VLOOKUP('Données projet'!$B$14,Paramètres!$A$1:$I$89,5,0)</f>
        <v>248.82000000000014</v>
      </c>
      <c r="DQ68" s="13">
        <f t="shared" si="43"/>
        <v>60.333192077890068</v>
      </c>
      <c r="DR68" s="20">
        <f t="shared" ref="DR68:DR131" si="70">(DP68+DQ68)*0.475*44/12</f>
        <v>538.44180953565876</v>
      </c>
      <c r="DS68" s="59">
        <f t="shared" ref="DS68:DS131" si="71">DR68+(DJ68+DK68)*44/12</f>
        <v>831.77514286899213</v>
      </c>
      <c r="DT68" s="59">
        <f ca="1">AVERAGE(OFFSET($DS$3,0,0,'Données projet'!$E$14+1,1))-AVERAGE(OFFSET($H$3,0,0,'Données projet'!$E$14+1,1))</f>
        <v>357.65167206083379</v>
      </c>
      <c r="DU68" s="59">
        <f t="shared" si="44"/>
        <v>341.23389735986342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37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68.581516093095019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68.581516093095019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820.67446302574353</v>
      </c>
      <c r="S69" s="59">
        <f ca="1">AVERAGE(OFFSET($R$3,0,0,'Données projet'!$E$9+1,1))-AVERAGE(OFFSET($H$3,0,0,'Données projet'!$E$9+1,1))</f>
        <v>439.19854273764042</v>
      </c>
      <c r="T69" s="59">
        <f t="shared" ref="T69:T132" si="88">$T$3</f>
        <v>278.21741231699929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62.617055597998579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62.617055597998579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272.96879999999999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882.79644918103463</v>
      </c>
      <c r="AN69" s="59">
        <f ca="1">AVERAGE(OFFSET($AM$3,0,0,'Données projet'!$E$10+1,1))-AVERAGE(OFFSET($H$3,0,0,'Données projet'!$E$10+1,1))</f>
        <v>487.18832528146936</v>
      </c>
      <c r="AO69" s="59">
        <f t="shared" ref="AO69:AO132" si="90">$AO$3</f>
        <v>306.61893266146666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70.17428644603288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70.17428644603288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255.00000000000006</v>
      </c>
      <c r="BE69" s="13">
        <f>BD69*VLOOKUP('Données projet'!$B$11,Paramètres!$A$1:$I$89,3,0)*VLOOKUP('Données projet'!$B$11,Paramètres!$A$1:$I$89,5,0)</f>
        <v>186.96600000000004</v>
      </c>
      <c r="BF69" s="13">
        <f t="shared" ref="BF69:BF132" si="91">EXP(-1.0587+0.8836*LN(BE69)+0.284)</f>
        <v>46.868551400324648</v>
      </c>
      <c r="BG69" s="20">
        <f t="shared" si="61"/>
        <v>407.26184368889881</v>
      </c>
      <c r="BH69" s="59">
        <f t="shared" si="62"/>
        <v>700.59517702223206</v>
      </c>
      <c r="BI69" s="59">
        <f ca="1">AVERAGE(OFFSET($BH$3,0,0,'Données projet'!$E$11+1,1))-AVERAGE(OFFSET($H$3,0,0,'Données projet'!$E$11+1,1))</f>
        <v>239.25212250019609</v>
      </c>
      <c r="BJ69" s="59">
        <f t="shared" ref="BJ69:BJ132" si="92">$BJ$3</f>
        <v>213.58492101729695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6.2</v>
      </c>
      <c r="BY69" s="12">
        <f>IF('Données projet'!$A$114&gt;35,BY68+BX69-CG68,IF(A69&lt;'Données projet'!$A$114,$BV$205^A69,IF(A69='Données projet'!$A$114,'Données projet'!$B$114,BY68+BX69-CG68)))</f>
        <v>238.19999999999993</v>
      </c>
      <c r="BZ69" s="13">
        <f>BY69*VLOOKUP('Données projet'!$B$12,Paramètres!$A$1:$I$89,3,0)*VLOOKUP('Données projet'!$B$12,Paramètres!$A$1:$I$89,5,0)</f>
        <v>226.67111999999995</v>
      </c>
      <c r="CA69" s="13">
        <f t="shared" ref="CA69:CA132" si="93">EXP(-1.0587+0.8836*LN(BZ69)+0.284)</f>
        <v>55.562290245986702</v>
      </c>
      <c r="CB69" s="20">
        <f t="shared" si="64"/>
        <v>491.55652284509341</v>
      </c>
      <c r="CC69" s="59">
        <f t="shared" si="65"/>
        <v>784.88985617842673</v>
      </c>
      <c r="CD69" s="59">
        <f ca="1">AVERAGE(OFFSET($CC$3,0,0,'Données projet'!$E$12+1,1))-AVERAGE(OFFSET($H$3,0,0,'Données projet'!$E$12+1,1))</f>
        <v>448.94764480536713</v>
      </c>
      <c r="CE69" s="59">
        <f t="shared" ref="CE69:CE132" si="94">$CE$3</f>
        <v>469.26760321719695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69.469900598123274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69.469900598123274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345.1999999999997</v>
      </c>
      <c r="CU69" s="17">
        <f>CT69*VLOOKUP('Données projet'!$B$13,Paramètres!$A$1:$I$89,3,0)*VLOOKUP('Données projet'!$B$13,Paramètres!$A$1:$I$89,5,0)</f>
        <v>280.02623999999975</v>
      </c>
      <c r="CV69" s="13">
        <f t="shared" ref="CV69:CV132" si="95">EXP(-1.0587+0.8836*LN(CU69)+0.284)</f>
        <v>66.97255411717488</v>
      </c>
      <c r="CW69" s="20">
        <f t="shared" si="67"/>
        <v>604.35623308741242</v>
      </c>
      <c r="CX69" s="59">
        <f t="shared" si="68"/>
        <v>897.68956642074568</v>
      </c>
      <c r="CY69" s="59">
        <f ca="1">AVERAGE(OFFSET($CX$3,0,0,'Données projet'!$E$13+1,1))-AVERAGE(OFFSET($H$3,0,0,'Données projet'!$E$13+1,1))</f>
        <v>412.59676769258488</v>
      </c>
      <c r="CZ69" s="59">
        <f t="shared" ref="CZ69:CZ132" si="96">$CZ$3</f>
        <v>399.90063795152133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59.097497698538682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59.097497698538682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</v>
      </c>
      <c r="DO69" s="12">
        <f>IF('Données projet'!$A$166&gt;35,DO68+DN69-DW68,IF(A69&lt;'Données projet'!$A$166,$DL$205^A69,IF(A69='Données projet'!$A$166,'Données projet'!$B$166,DO68+DN69-DW68)))</f>
        <v>291.00000000000017</v>
      </c>
      <c r="DP69" s="17">
        <f>DO69*VLOOKUP('Données projet'!$B$14,Paramètres!$A$1:$I$89,3,0)*VLOOKUP('Données projet'!$B$14,Paramètres!$A$1:$I$89,5,0)</f>
        <v>226.98000000000013</v>
      </c>
      <c r="DQ69" s="13">
        <f t="shared" ref="DQ69:DQ132" si="97">EXP(-1.0587+0.8836*LN(DP69)+0.284)</f>
        <v>55.629185455335978</v>
      </c>
      <c r="DR69" s="20">
        <f t="shared" si="70"/>
        <v>492.21099800137699</v>
      </c>
      <c r="DS69" s="59">
        <f t="shared" si="71"/>
        <v>785.54433133471025</v>
      </c>
      <c r="DT69" s="59">
        <f ca="1">AVERAGE(OFFSET($DS$3,0,0,'Données projet'!$E$14+1,1))-AVERAGE(OFFSET($H$3,0,0,'Données projet'!$E$14+1,1))</f>
        <v>357.65167206083379</v>
      </c>
      <c r="DU69" s="59">
        <f t="shared" ref="DU69:DU132" si="98">$DU$3</f>
        <v>341.23389735986342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67.236674393103812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67.236674393103812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836.36711482633996</v>
      </c>
      <c r="S70" s="59">
        <f ca="1">AVERAGE(OFFSET($R$3,0,0,'Données projet'!$E$9+1,1))-AVERAGE(OFFSET($H$3,0,0,'Données projet'!$E$9+1,1))</f>
        <v>439.19854273764042</v>
      </c>
      <c r="T70" s="59">
        <f t="shared" si="88"/>
        <v>278.21741231699929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61.389173330354531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61.389173330354531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281.28360000000004</v>
      </c>
      <c r="AK70" s="13">
        <f t="shared" si="89"/>
        <v>67.238198209347928</v>
      </c>
      <c r="AL70" s="20">
        <f t="shared" si="58"/>
        <v>607.00879854794766</v>
      </c>
      <c r="AM70" s="59">
        <f t="shared" si="59"/>
        <v>900.34213188128092</v>
      </c>
      <c r="AN70" s="59">
        <f ca="1">AVERAGE(OFFSET($AM$3,0,0,'Données projet'!$E$10+1,1))-AVERAGE(OFFSET($H$3,0,0,'Données projet'!$E$10+1,1))</f>
        <v>487.18832528146936</v>
      </c>
      <c r="AO70" s="59">
        <f t="shared" si="90"/>
        <v>306.61893266146666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68.798211490914554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68.798211490914554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255.00000000000006</v>
      </c>
      <c r="BE70" s="13">
        <f>BD70*VLOOKUP('Données projet'!$B$11,Paramètres!$A$1:$I$89,3,0)*VLOOKUP('Données projet'!$B$11,Paramètres!$A$1:$I$89,5,0)</f>
        <v>186.96600000000004</v>
      </c>
      <c r="BF70" s="13">
        <f t="shared" si="91"/>
        <v>46.868551400324648</v>
      </c>
      <c r="BG70" s="20">
        <f t="shared" si="61"/>
        <v>407.26184368889881</v>
      </c>
      <c r="BH70" s="59">
        <f t="shared" si="62"/>
        <v>700.59517702223206</v>
      </c>
      <c r="BI70" s="59">
        <f ca="1">AVERAGE(OFFSET($BH$3,0,0,'Données projet'!$E$11+1,1))-AVERAGE(OFFSET($H$3,0,0,'Données projet'!$E$11+1,1))</f>
        <v>239.25212250019609</v>
      </c>
      <c r="BJ70" s="59">
        <f t="shared" si="92"/>
        <v>213.58492101729695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6.2</v>
      </c>
      <c r="BY70" s="12">
        <f>IF('Données projet'!$A$114&gt;35,BY69+BX70-CG69,IF(A70&lt;'Données projet'!$A$114,$BV$205^A70,IF(A70='Données projet'!$A$114,'Données projet'!$B$114,BY69+BX70-CG69)))</f>
        <v>244.39999999999992</v>
      </c>
      <c r="BZ70" s="13">
        <f>BY70*VLOOKUP('Données projet'!$B$12,Paramètres!$A$1:$I$89,3,0)*VLOOKUP('Données projet'!$B$12,Paramètres!$A$1:$I$89,5,0)</f>
        <v>232.57103999999993</v>
      </c>
      <c r="CA70" s="13">
        <f t="shared" si="93"/>
        <v>56.838240313256655</v>
      </c>
      <c r="CB70" s="20">
        <f t="shared" si="64"/>
        <v>504.05449654558856</v>
      </c>
      <c r="CC70" s="59">
        <f t="shared" si="65"/>
        <v>797.38782987892182</v>
      </c>
      <c r="CD70" s="59">
        <f ca="1">AVERAGE(OFFSET($CC$3,0,0,'Données projet'!$E$12+1,1))-AVERAGE(OFFSET($H$3,0,0,'Données projet'!$E$12+1,1))</f>
        <v>448.94764480536713</v>
      </c>
      <c r="CE70" s="59">
        <f t="shared" si="94"/>
        <v>469.26760321719695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68.107638219849505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68.107638219849505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350.39999999999969</v>
      </c>
      <c r="CU70" s="17">
        <f>CT70*VLOOKUP('Données projet'!$B$13,Paramètres!$A$1:$I$89,3,0)*VLOOKUP('Données projet'!$B$13,Paramètres!$A$1:$I$89,5,0)</f>
        <v>284.24447999999978</v>
      </c>
      <c r="CV70" s="13">
        <f t="shared" si="95"/>
        <v>67.863202591015138</v>
      </c>
      <c r="CW70" s="20">
        <f t="shared" si="67"/>
        <v>613.25421384601759</v>
      </c>
      <c r="CX70" s="59">
        <f t="shared" si="68"/>
        <v>906.58754717935085</v>
      </c>
      <c r="CY70" s="59">
        <f ca="1">AVERAGE(OFFSET($CX$3,0,0,'Données projet'!$E$13+1,1))-AVERAGE(OFFSET($H$3,0,0,'Données projet'!$E$13+1,1))</f>
        <v>412.59676769258488</v>
      </c>
      <c r="CZ70" s="59">
        <f t="shared" si="96"/>
        <v>399.90063795152133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57.938631814584696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57.938631814584696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</v>
      </c>
      <c r="DO70" s="12">
        <f>IF('Données projet'!$A$166&gt;35,DO69+DN70-DW69,IF(A70&lt;'Données projet'!$A$166,$DL$205^A70,IF(A70='Données projet'!$A$166,'Données projet'!$B$166,DO69+DN70-DW69)))</f>
        <v>300.00000000000017</v>
      </c>
      <c r="DP70" s="17">
        <f>DO70*VLOOKUP('Données projet'!$B$14,Paramètres!$A$1:$I$89,3,0)*VLOOKUP('Données projet'!$B$14,Paramètres!$A$1:$I$89,5,0)</f>
        <v>234.00000000000014</v>
      </c>
      <c r="DQ70" s="13">
        <f t="shared" si="97"/>
        <v>57.14670524255714</v>
      </c>
      <c r="DR70" s="20">
        <f t="shared" si="70"/>
        <v>507.08051163078727</v>
      </c>
      <c r="DS70" s="59">
        <f t="shared" si="71"/>
        <v>800.41384496412059</v>
      </c>
      <c r="DT70" s="59">
        <f ca="1">AVERAGE(OFFSET($DS$3,0,0,'Données projet'!$E$14+1,1))-AVERAGE(OFFSET($H$3,0,0,'Données projet'!$E$14+1,1))</f>
        <v>357.65167206083379</v>
      </c>
      <c r="DU70" s="59">
        <f t="shared" si="98"/>
        <v>341.23389735986342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65.918204218576989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65.918204218576989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439.19854273764042</v>
      </c>
      <c r="T71" s="59">
        <f t="shared" si="88"/>
        <v>278.21741231699929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60.185369085044755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60.185369085044755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917.87728819466042</v>
      </c>
      <c r="AN71" s="59">
        <f ca="1">AVERAGE(OFFSET($AM$3,0,0,'Données projet'!$E$10+1,1))-AVERAGE(OFFSET($H$3,0,0,'Données projet'!$E$10+1,1))</f>
        <v>487.18832528146936</v>
      </c>
      <c r="AO71" s="59">
        <f t="shared" si="90"/>
        <v>306.61893266146666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67.449120526343251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67.449120526343251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255.00000000000006</v>
      </c>
      <c r="BE71" s="13">
        <f>BD71*VLOOKUP('Données projet'!$B$11,Paramètres!$A$1:$I$89,3,0)*VLOOKUP('Données projet'!$B$11,Paramètres!$A$1:$I$89,5,0)</f>
        <v>186.96600000000004</v>
      </c>
      <c r="BF71" s="13">
        <f t="shared" si="91"/>
        <v>46.868551400324648</v>
      </c>
      <c r="BG71" s="20">
        <f t="shared" si="61"/>
        <v>407.26184368889881</v>
      </c>
      <c r="BH71" s="59">
        <f t="shared" si="62"/>
        <v>700.59517702223206</v>
      </c>
      <c r="BI71" s="59">
        <f ca="1">AVERAGE(OFFSET($BH$3,0,0,'Données projet'!$E$11+1,1))-AVERAGE(OFFSET($H$3,0,0,'Données projet'!$E$11+1,1))</f>
        <v>239.25212250019609</v>
      </c>
      <c r="BJ71" s="59">
        <f t="shared" si="92"/>
        <v>213.58492101729695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6.2</v>
      </c>
      <c r="BY71" s="12">
        <f>IF('Données projet'!$A$114&gt;35,BY70+BX71-CG70,IF(A71&lt;'Données projet'!$A$114,$BV$205^A71,IF(A71='Données projet'!$A$114,'Données projet'!$B$114,BY70+BX71-CG70)))</f>
        <v>250.59999999999991</v>
      </c>
      <c r="BZ71" s="13">
        <f>BY71*VLOOKUP('Données projet'!$B$12,Paramètres!$A$1:$I$89,3,0)*VLOOKUP('Données projet'!$B$12,Paramètres!$A$1:$I$89,5,0)</f>
        <v>238.47095999999991</v>
      </c>
      <c r="CA71" s="13">
        <f t="shared" si="93"/>
        <v>58.110427804108816</v>
      </c>
      <c r="CB71" s="20">
        <f t="shared" si="64"/>
        <v>516.54591709215595</v>
      </c>
      <c r="CC71" s="59">
        <f t="shared" si="65"/>
        <v>809.87925042548932</v>
      </c>
      <c r="CD71" s="59">
        <f ca="1">AVERAGE(OFFSET($CC$3,0,0,'Données projet'!$E$12+1,1))-AVERAGE(OFFSET($H$3,0,0,'Données projet'!$E$12+1,1))</f>
        <v>448.94764480536713</v>
      </c>
      <c r="CE71" s="59">
        <f t="shared" si="94"/>
        <v>469.26760321719695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66.772088975915679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66.772088975915679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355.59999999999968</v>
      </c>
      <c r="CU71" s="17">
        <f>CT71*VLOOKUP('Données projet'!$B$13,Paramètres!$A$1:$I$89,3,0)*VLOOKUP('Données projet'!$B$13,Paramètres!$A$1:$I$89,5,0)</f>
        <v>288.46271999999976</v>
      </c>
      <c r="CV71" s="13">
        <f t="shared" si="95"/>
        <v>68.752313829500608</v>
      </c>
      <c r="CW71" s="20">
        <f t="shared" si="67"/>
        <v>622.14951725304638</v>
      </c>
      <c r="CX71" s="59">
        <f t="shared" si="68"/>
        <v>915.48285058637975</v>
      </c>
      <c r="CY71" s="59">
        <f ca="1">AVERAGE(OFFSET($CX$3,0,0,'Données projet'!$E$13+1,1))-AVERAGE(OFFSET($H$3,0,0,'Données projet'!$E$13+1,1))</f>
        <v>412.59676769258488</v>
      </c>
      <c r="CZ71" s="59">
        <f t="shared" si="96"/>
        <v>399.90063795152133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56.802490583776652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56.802490583776652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</v>
      </c>
      <c r="DO71" s="12">
        <f>IF('Données projet'!$A$166&gt;35,DO70+DN71-DW70,IF(A71&lt;'Données projet'!$A$166,$DL$205^A71,IF(A71='Données projet'!$A$166,'Données projet'!$B$166,DO70+DN71-DW70)))</f>
        <v>309.00000000000017</v>
      </c>
      <c r="DP71" s="17">
        <f>DO71*VLOOKUP('Données projet'!$B$14,Paramètres!$A$1:$I$89,3,0)*VLOOKUP('Données projet'!$B$14,Paramètres!$A$1:$I$89,5,0)</f>
        <v>241.02000000000015</v>
      </c>
      <c r="DQ71" s="13">
        <f t="shared" si="97"/>
        <v>58.658934253765338</v>
      </c>
      <c r="DR71" s="20">
        <f t="shared" si="70"/>
        <v>521.94081049197484</v>
      </c>
      <c r="DS71" s="59">
        <f t="shared" si="71"/>
        <v>815.2741438253081</v>
      </c>
      <c r="DT71" s="59">
        <f ca="1">AVERAGE(OFFSET($DS$3,0,0,'Données projet'!$E$14+1,1))-AVERAGE(OFFSET($H$3,0,0,'Données projet'!$E$14+1,1))</f>
        <v>357.65167206083379</v>
      </c>
      <c r="DU71" s="59">
        <f t="shared" si="98"/>
        <v>341.23389735986342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64.625588439985236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64.625588439985236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867.72416854456674</v>
      </c>
      <c r="S72" s="59">
        <f ca="1">AVERAGE(OFFSET($R$3,0,0,'Données projet'!$E$9+1,1))-AVERAGE(OFFSET($H$3,0,0,'Données projet'!$E$9+1,1))</f>
        <v>439.19854273764042</v>
      </c>
      <c r="T72" s="59">
        <f t="shared" si="88"/>
        <v>278.21741231699929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59.00517070673741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59.00517070673741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297.91319999999996</v>
      </c>
      <c r="AK72" s="13">
        <f t="shared" si="89"/>
        <v>70.73881247427552</v>
      </c>
      <c r="AL72" s="20">
        <f t="shared" si="58"/>
        <v>642.06892172602977</v>
      </c>
      <c r="AM72" s="59">
        <f t="shared" si="59"/>
        <v>935.40225505936314</v>
      </c>
      <c r="AN72" s="59">
        <f ca="1">AVERAGE(OFFSET($AM$3,0,0,'Données projet'!$E$10+1,1))-AVERAGE(OFFSET($H$3,0,0,'Données projet'!$E$10+1,1))</f>
        <v>487.18832528146936</v>
      </c>
      <c r="AO72" s="59">
        <f t="shared" si="90"/>
        <v>306.61893266146666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66.126484412722959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66.126484412722959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255.00000000000006</v>
      </c>
      <c r="BE72" s="13">
        <f>BD72*VLOOKUP('Données projet'!$B$11,Paramètres!$A$1:$I$89,3,0)*VLOOKUP('Données projet'!$B$11,Paramètres!$A$1:$I$89,5,0)</f>
        <v>186.96600000000004</v>
      </c>
      <c r="BF72" s="13">
        <f t="shared" si="91"/>
        <v>46.868551400324648</v>
      </c>
      <c r="BG72" s="20">
        <f t="shared" si="61"/>
        <v>407.26184368889881</v>
      </c>
      <c r="BH72" s="59">
        <f t="shared" si="62"/>
        <v>700.59517702223206</v>
      </c>
      <c r="BI72" s="59">
        <f ca="1">AVERAGE(OFFSET($BH$3,0,0,'Données projet'!$E$11+1,1))-AVERAGE(OFFSET($H$3,0,0,'Données projet'!$E$11+1,1))</f>
        <v>239.25212250019609</v>
      </c>
      <c r="BJ72" s="59">
        <f t="shared" si="92"/>
        <v>213.58492101729695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6.2</v>
      </c>
      <c r="BY72" s="12">
        <f>IF('Données projet'!$A$114&gt;35,BY71+BX72-CG71,IF(A72&lt;'Données projet'!$A$114,$BV$205^A72,IF(A72='Données projet'!$A$114,'Données projet'!$B$114,BY71+BX72-CG71)))</f>
        <v>256.7999999999999</v>
      </c>
      <c r="BZ72" s="13">
        <f>BY72*VLOOKUP('Données projet'!$B$12,Paramètres!$A$1:$I$89,3,0)*VLOOKUP('Données projet'!$B$12,Paramètres!$A$1:$I$89,5,0)</f>
        <v>244.37087999999991</v>
      </c>
      <c r="CA72" s="13">
        <f t="shared" si="93"/>
        <v>59.378956514447275</v>
      </c>
      <c r="CB72" s="20">
        <f t="shared" si="64"/>
        <v>529.03096526266211</v>
      </c>
      <c r="CC72" s="59">
        <f t="shared" si="65"/>
        <v>822.36429859599548</v>
      </c>
      <c r="CD72" s="59">
        <f ca="1">AVERAGE(OFFSET($CC$3,0,0,'Données projet'!$E$12+1,1))-AVERAGE(OFFSET($H$3,0,0,'Données projet'!$E$12+1,1))</f>
        <v>448.94764480536713</v>
      </c>
      <c r="CE72" s="59">
        <f t="shared" si="94"/>
        <v>469.26760321719695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65.462729038050796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65.462729038050796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360.79999999999967</v>
      </c>
      <c r="CU72" s="17">
        <f>CT72*VLOOKUP('Données projet'!$B$13,Paramètres!$A$1:$I$89,3,0)*VLOOKUP('Données projet'!$B$13,Paramètres!$A$1:$I$89,5,0)</f>
        <v>292.68095999999974</v>
      </c>
      <c r="CV72" s="13">
        <f t="shared" si="95"/>
        <v>69.639912908926974</v>
      </c>
      <c r="CW72" s="20">
        <f t="shared" si="67"/>
        <v>631.04218698304737</v>
      </c>
      <c r="CX72" s="59">
        <f t="shared" si="68"/>
        <v>924.37552031638074</v>
      </c>
      <c r="CY72" s="59">
        <f ca="1">AVERAGE(OFFSET($CX$3,0,0,'Données projet'!$E$13+1,1))-AVERAGE(OFFSET($H$3,0,0,'Données projet'!$E$13+1,1))</f>
        <v>412.59676769258488</v>
      </c>
      <c r="CZ72" s="59">
        <f t="shared" si="96"/>
        <v>399.90063795152133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55.688628389527032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55.688628389527032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</v>
      </c>
      <c r="DO72" s="12">
        <f>IF('Données projet'!$A$166&gt;35,DO71+DN72-DW71,IF(A72&lt;'Données projet'!$A$166,$DL$205^A72,IF(A72='Données projet'!$A$166,'Données projet'!$B$166,DO71+DN72-DW71)))</f>
        <v>318.00000000000017</v>
      </c>
      <c r="DP72" s="17">
        <f>DO72*VLOOKUP('Données projet'!$B$14,Paramètres!$A$1:$I$89,3,0)*VLOOKUP('Données projet'!$B$14,Paramètres!$A$1:$I$89,5,0)</f>
        <v>248.04000000000013</v>
      </c>
      <c r="DQ72" s="13">
        <f t="shared" si="97"/>
        <v>60.166044284441391</v>
      </c>
      <c r="DR72" s="20">
        <f t="shared" si="70"/>
        <v>536.79219379540234</v>
      </c>
      <c r="DS72" s="59">
        <f t="shared" si="71"/>
        <v>830.12552712873571</v>
      </c>
      <c r="DT72" s="59">
        <f ca="1">AVERAGE(OFFSET($DS$3,0,0,'Données projet'!$E$14+1,1))-AVERAGE(OFFSET($H$3,0,0,'Données projet'!$E$14+1,1))</f>
        <v>357.65167206083379</v>
      </c>
      <c r="DU72" s="59">
        <f t="shared" si="98"/>
        <v>341.23389735986342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63.358320068393901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63.358320068393901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883.38916182135404</v>
      </c>
      <c r="S73" s="59">
        <f ca="1">AVERAGE(OFFSET($R$3,0,0,'Données projet'!$E$9+1,1))-AVERAGE(OFFSET($H$3,0,0,'Données projet'!$E$9+1,1))</f>
        <v>439.19854273764042</v>
      </c>
      <c r="T73" s="59">
        <f t="shared" si="88"/>
        <v>278.21741231699929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69.890879675571753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69.890879675571753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306.22800000000001</v>
      </c>
      <c r="AK73" s="13">
        <f t="shared" si="89"/>
        <v>72.480526049067294</v>
      </c>
      <c r="AL73" s="20">
        <f t="shared" si="58"/>
        <v>659.58401620212555</v>
      </c>
      <c r="AM73" s="59">
        <f t="shared" si="59"/>
        <v>952.91734953545892</v>
      </c>
      <c r="AN73" s="59">
        <f ca="1">AVERAGE(OFFSET($AM$3,0,0,'Données projet'!$E$10+1,1))-AVERAGE(OFFSET($H$3,0,0,'Données projet'!$E$10+1,1))</f>
        <v>487.18832528146936</v>
      </c>
      <c r="AO73" s="59">
        <f t="shared" si="90"/>
        <v>306.61893266146666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78.325985843313177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78.325985843313177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255.00000000000006</v>
      </c>
      <c r="BE73" s="13">
        <f>BD73*VLOOKUP('Données projet'!$B$11,Paramètres!$A$1:$I$89,3,0)*VLOOKUP('Données projet'!$B$11,Paramètres!$A$1:$I$89,5,0)</f>
        <v>186.96600000000004</v>
      </c>
      <c r="BF73" s="13">
        <f t="shared" si="91"/>
        <v>46.868551400324648</v>
      </c>
      <c r="BG73" s="20">
        <f t="shared" si="61"/>
        <v>407.26184368889881</v>
      </c>
      <c r="BH73" s="59">
        <f t="shared" si="62"/>
        <v>700.59517702223206</v>
      </c>
      <c r="BI73" s="59">
        <f ca="1">AVERAGE(OFFSET($BH$3,0,0,'Données projet'!$E$11+1,1))-AVERAGE(OFFSET($H$3,0,0,'Données projet'!$E$11+1,1))</f>
        <v>239.25212250019609</v>
      </c>
      <c r="BJ73" s="59">
        <f t="shared" si="92"/>
        <v>213.58492101729695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6.2</v>
      </c>
      <c r="BX73" s="12">
        <f t="array" ref="BX73">INDEX(BW:BW,MIN(IF(ISNUMBER(BW73:BW269),ROW(BW73:BW269),"")))</f>
        <v>6.2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250.27079999999989</v>
      </c>
      <c r="CA73" s="13">
        <f t="shared" si="93"/>
        <v>60.643924942423787</v>
      </c>
      <c r="CB73" s="20">
        <f t="shared" si="64"/>
        <v>541.50981260805463</v>
      </c>
      <c r="CC73" s="59">
        <f t="shared" si="65"/>
        <v>834.843145941388</v>
      </c>
      <c r="CD73" s="59">
        <f ca="1">AVERAGE(OFFSET($CC$3,0,0,'Données projet'!$E$12+1,1))-AVERAGE(OFFSET($H$3,0,0,'Données projet'!$E$12+1,1))</f>
        <v>448.94764480536713</v>
      </c>
      <c r="CE73" s="59">
        <f t="shared" si="94"/>
        <v>469.26760321719695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76.844710832425946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76.844710832425946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365.99999999999966</v>
      </c>
      <c r="CU73" s="17">
        <f>CT73*VLOOKUP('Données projet'!$B$13,Paramètres!$A$1:$I$89,3,0)*VLOOKUP('Données projet'!$B$13,Paramètres!$A$1:$I$89,5,0)</f>
        <v>296.89919999999972</v>
      </c>
      <c r="CV73" s="13">
        <f t="shared" si="95"/>
        <v>70.526024141264102</v>
      </c>
      <c r="CW73" s="20">
        <f t="shared" si="67"/>
        <v>639.93226537936778</v>
      </c>
      <c r="CX73" s="59">
        <f t="shared" si="68"/>
        <v>933.26559871270115</v>
      </c>
      <c r="CY73" s="59">
        <f ca="1">AVERAGE(OFFSET($CX$3,0,0,'Données projet'!$E$13+1,1))-AVERAGE(OFFSET($H$3,0,0,'Données projet'!$E$13+1,1))</f>
        <v>412.59676769258488</v>
      </c>
      <c r="CZ73" s="59">
        <f t="shared" si="96"/>
        <v>399.90063795152133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0.53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61.725831049940972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61.725831049940972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327</v>
      </c>
      <c r="DM73" s="12">
        <f>VLOOKUP(A73,'Données projet'!$A$165:$I$185,9,0)</f>
        <v>9</v>
      </c>
      <c r="DN73" s="12">
        <f t="array" ref="DN73">INDEX(DM:DM,MIN(IF(ISNUMBER(DM73:DM269),ROW(DM73:DM269),"")))</f>
        <v>9</v>
      </c>
      <c r="DO73" s="12">
        <f>IF('Données projet'!$A$166&gt;35,DO72+DN73-DW72,IF(A73&lt;'Données projet'!$A$166,$DL$205^A73,IF(A73='Données projet'!$A$166,'Données projet'!$B$166,DO72+DN73-DW72)))</f>
        <v>327.00000000000017</v>
      </c>
      <c r="DP73" s="17">
        <f>DO73*VLOOKUP('Données projet'!$B$14,Paramètres!$A$1:$I$89,3,0)*VLOOKUP('Données projet'!$B$14,Paramètres!$A$1:$I$89,5,0)</f>
        <v>255.06000000000014</v>
      </c>
      <c r="DQ73" s="13">
        <f t="shared" si="97"/>
        <v>61.668196852621989</v>
      </c>
      <c r="DR73" s="20">
        <f t="shared" si="70"/>
        <v>551.63494285165018</v>
      </c>
      <c r="DS73" s="59">
        <f t="shared" si="71"/>
        <v>844.96827618498355</v>
      </c>
      <c r="DT73" s="59">
        <f ca="1">AVERAGE(OFFSET($DS$3,0,0,'Données projet'!$E$14+1,1))-AVERAGE(OFFSET($H$3,0,0,'Données projet'!$E$14+1,1))</f>
        <v>357.65167206083379</v>
      </c>
      <c r="DU73" s="59">
        <f t="shared" si="98"/>
        <v>341.23389735986342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32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73.980694546063333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73.980694546063333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844.40110880221437</v>
      </c>
      <c r="S74" s="59">
        <f ca="1">AVERAGE(OFFSET($R$3,0,0,'Données projet'!$E$9+1,1))-AVERAGE(OFFSET($H$3,0,0,'Données projet'!$E$9+1,1))</f>
        <v>439.19854273764042</v>
      </c>
      <c r="T74" s="59">
        <f t="shared" si="88"/>
        <v>278.21741231699929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68.520362154361109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68.520362154361109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285.54239999999999</v>
      </c>
      <c r="AK74" s="13">
        <f t="shared" si="89"/>
        <v>68.136937829389524</v>
      </c>
      <c r="AL74" s="20">
        <f t="shared" si="58"/>
        <v>615.99151338618674</v>
      </c>
      <c r="AM74" s="59">
        <f t="shared" si="59"/>
        <v>909.32484671952011</v>
      </c>
      <c r="AN74" s="59">
        <f ca="1">AVERAGE(OFFSET($AM$3,0,0,'Données projet'!$E$10+1,1))-AVERAGE(OFFSET($H$3,0,0,'Données projet'!$E$10+1,1))</f>
        <v>487.18832528146936</v>
      </c>
      <c r="AO74" s="59">
        <f t="shared" si="90"/>
        <v>306.61893266146666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76.790061035059864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76.790061035059864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255.00000000000006</v>
      </c>
      <c r="BE74" s="13">
        <f>BD74*VLOOKUP('Données projet'!$B$11,Paramètres!$A$1:$I$89,3,0)*VLOOKUP('Données projet'!$B$11,Paramètres!$A$1:$I$89,5,0)</f>
        <v>186.96600000000004</v>
      </c>
      <c r="BF74" s="13">
        <f t="shared" si="91"/>
        <v>46.868551400324648</v>
      </c>
      <c r="BG74" s="20">
        <f t="shared" si="61"/>
        <v>407.26184368889881</v>
      </c>
      <c r="BH74" s="59">
        <f t="shared" si="62"/>
        <v>700.59517702223206</v>
      </c>
      <c r="BI74" s="59">
        <f ca="1">AVERAGE(OFFSET($BH$3,0,0,'Données projet'!$E$11+1,1))-AVERAGE(OFFSET($H$3,0,0,'Données projet'!$E$11+1,1))</f>
        <v>239.25212250019609</v>
      </c>
      <c r="BJ74" s="59">
        <f t="shared" si="92"/>
        <v>213.58492101729695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5.8</v>
      </c>
      <c r="BY74" s="12">
        <f>IF('Données projet'!$A$114&gt;35,BY73+BX74-CG73,IF(A74&lt;'Données projet'!$A$114,$BV$205^A74,IF(A74='Données projet'!$A$114,'Données projet'!$B$114,BY73+BX74-CG73)))</f>
        <v>240.7999999999999</v>
      </c>
      <c r="BZ74" s="13">
        <f>BY74*VLOOKUP('Données projet'!$B$12,Paramètres!$A$1:$I$89,3,0)*VLOOKUP('Données projet'!$B$12,Paramètres!$A$1:$I$89,5,0)</f>
        <v>229.14527999999993</v>
      </c>
      <c r="CA74" s="13">
        <f t="shared" si="93"/>
        <v>56.097831057350788</v>
      </c>
      <c r="CB74" s="20">
        <f t="shared" si="64"/>
        <v>496.79841842488571</v>
      </c>
      <c r="CC74" s="59">
        <f t="shared" si="65"/>
        <v>790.13175175821902</v>
      </c>
      <c r="CD74" s="59">
        <f ca="1">AVERAGE(OFFSET($CC$3,0,0,'Données projet'!$E$12+1,1))-AVERAGE(OFFSET($H$3,0,0,'Données projet'!$E$12+1,1))</f>
        <v>448.94764480536713</v>
      </c>
      <c r="CE74" s="59">
        <f t="shared" si="94"/>
        <v>469.26760321719695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75.337832923647582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75.337832923647582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355.79999999999967</v>
      </c>
      <c r="CU74" s="17">
        <f>CT74*VLOOKUP('Données projet'!$B$13,Paramètres!$A$1:$I$89,3,0)*VLOOKUP('Données projet'!$B$13,Paramètres!$A$1:$I$89,5,0)</f>
        <v>288.62495999999976</v>
      </c>
      <c r="CV74" s="13">
        <f t="shared" si="95"/>
        <v>68.786480059183503</v>
      </c>
      <c r="CW74" s="20">
        <f t="shared" si="67"/>
        <v>622.49159143641089</v>
      </c>
      <c r="CX74" s="59">
        <f t="shared" si="68"/>
        <v>915.82492476974426</v>
      </c>
      <c r="CY74" s="59">
        <f ca="1">AVERAGE(OFFSET($CX$3,0,0,'Données projet'!$E$13+1,1))-AVERAGE(OFFSET($H$3,0,0,'Données projet'!$E$13+1,1))</f>
        <v>412.59676769258488</v>
      </c>
      <c r="CZ74" s="59">
        <f t="shared" si="96"/>
        <v>399.90063795152133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60.515425152091034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60.515425152091034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9</v>
      </c>
      <c r="DO74" s="12">
        <f>IF('Données projet'!$A$166&gt;35,DO73+DN74-DW73,IF(A74&lt;'Données projet'!$A$166,$DL$205^A74,IF(A74='Données projet'!$A$166,'Données projet'!$B$166,DO73+DN74-DW73)))</f>
        <v>304.00000000000017</v>
      </c>
      <c r="DP74" s="17">
        <f>DO74*VLOOKUP('Données projet'!$B$14,Paramètres!$A$1:$I$89,3,0)*VLOOKUP('Données projet'!$B$14,Paramètres!$A$1:$I$89,5,0)</f>
        <v>237.12000000000015</v>
      </c>
      <c r="DQ74" s="13">
        <f t="shared" si="97"/>
        <v>57.819449746919268</v>
      </c>
      <c r="DR74" s="20">
        <f t="shared" si="70"/>
        <v>513.68620830921793</v>
      </c>
      <c r="DS74" s="59">
        <f t="shared" si="71"/>
        <v>807.0195416425513</v>
      </c>
      <c r="DT74" s="59">
        <f ca="1">AVERAGE(OFFSET($DS$3,0,0,'Données projet'!$E$14+1,1))-AVERAGE(OFFSET($H$3,0,0,'Données projet'!$E$14+1,1))</f>
        <v>357.65167206083379</v>
      </c>
      <c r="DU74" s="59">
        <f t="shared" si="98"/>
        <v>341.23389735986342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72.529978249783099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72.529978249783099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439.19854273764042</v>
      </c>
      <c r="T75" s="59">
        <f t="shared" si="88"/>
        <v>278.21741231699929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67.176719645808262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67.176719645808262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293.24880000000002</v>
      </c>
      <c r="AK75" s="13">
        <f t="shared" si="89"/>
        <v>69.759283249126327</v>
      </c>
      <c r="AL75" s="20">
        <f t="shared" si="58"/>
        <v>632.23907832556176</v>
      </c>
      <c r="AM75" s="59">
        <f t="shared" si="59"/>
        <v>925.57241165889513</v>
      </c>
      <c r="AN75" s="59">
        <f ca="1">AVERAGE(OFFSET($AM$3,0,0,'Données projet'!$E$10+1,1))-AVERAGE(OFFSET($H$3,0,0,'Données projet'!$E$10+1,1))</f>
        <v>487.18832528146936</v>
      </c>
      <c r="AO75" s="59">
        <f t="shared" si="90"/>
        <v>306.61893266146666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75.284254775474764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75.284254775474764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255.00000000000006</v>
      </c>
      <c r="BE75" s="13">
        <f>BD75*VLOOKUP('Données projet'!$B$11,Paramètres!$A$1:$I$89,3,0)*VLOOKUP('Données projet'!$B$11,Paramètres!$A$1:$I$89,5,0)</f>
        <v>186.96600000000004</v>
      </c>
      <c r="BF75" s="13">
        <f t="shared" si="91"/>
        <v>46.868551400324648</v>
      </c>
      <c r="BG75" s="20">
        <f t="shared" si="61"/>
        <v>407.26184368889881</v>
      </c>
      <c r="BH75" s="59">
        <f t="shared" si="62"/>
        <v>700.59517702223206</v>
      </c>
      <c r="BI75" s="59">
        <f ca="1">AVERAGE(OFFSET($BH$3,0,0,'Données projet'!$E$11+1,1))-AVERAGE(OFFSET($H$3,0,0,'Données projet'!$E$11+1,1))</f>
        <v>239.25212250019609</v>
      </c>
      <c r="BJ75" s="59">
        <f t="shared" si="92"/>
        <v>213.58492101729695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5.8</v>
      </c>
      <c r="BY75" s="12">
        <f>IF('Données projet'!$A$114&gt;35,BY74+BX75-CG74,IF(A75&lt;'Données projet'!$A$114,$BV$205^A75,IF(A75='Données projet'!$A$114,'Données projet'!$B$114,BY74+BX75-CG74)))</f>
        <v>246.59999999999991</v>
      </c>
      <c r="BZ75" s="13">
        <f>BY75*VLOOKUP('Données projet'!$B$12,Paramètres!$A$1:$I$89,3,0)*VLOOKUP('Données projet'!$B$12,Paramètres!$A$1:$I$89,5,0)</f>
        <v>234.66455999999991</v>
      </c>
      <c r="CA75" s="13">
        <f t="shared" si="93"/>
        <v>57.290086878049593</v>
      </c>
      <c r="CB75" s="20">
        <f t="shared" si="64"/>
        <v>508.48767664593629</v>
      </c>
      <c r="CC75" s="59">
        <f t="shared" si="65"/>
        <v>801.82100997926955</v>
      </c>
      <c r="CD75" s="59">
        <f ca="1">AVERAGE(OFFSET($CC$3,0,0,'Données projet'!$E$12+1,1))-AVERAGE(OFFSET($H$3,0,0,'Données projet'!$E$12+1,1))</f>
        <v>448.94764480536713</v>
      </c>
      <c r="CE75" s="59">
        <f t="shared" si="94"/>
        <v>469.26760321719695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73.860503971555602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73.860503971555602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360.59999999999968</v>
      </c>
      <c r="CU75" s="17">
        <f>CT75*VLOOKUP('Données projet'!$B$13,Paramètres!$A$1:$I$89,3,0)*VLOOKUP('Données projet'!$B$13,Paramètres!$A$1:$I$89,5,0)</f>
        <v>292.51871999999975</v>
      </c>
      <c r="CV75" s="13">
        <f t="shared" si="95"/>
        <v>69.60580214804105</v>
      </c>
      <c r="CW75" s="20">
        <f t="shared" si="67"/>
        <v>630.70020940783763</v>
      </c>
      <c r="CX75" s="59">
        <f t="shared" si="68"/>
        <v>924.033542741171</v>
      </c>
      <c r="CY75" s="59">
        <f ca="1">AVERAGE(OFFSET($CX$3,0,0,'Données projet'!$E$13+1,1))-AVERAGE(OFFSET($H$3,0,0,'Données projet'!$E$13+1,1))</f>
        <v>412.59676769258488</v>
      </c>
      <c r="CZ75" s="59">
        <f t="shared" si="96"/>
        <v>399.90063795152133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59.328754575623236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59.328754575623236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9</v>
      </c>
      <c r="DO75" s="12">
        <f>IF('Données projet'!$A$166&gt;35,DO74+DN75-DW74,IF(A75&lt;'Données projet'!$A$166,$DL$205^A75,IF(A75='Données projet'!$A$166,'Données projet'!$B$166,DO74+DN75-DW74)))</f>
        <v>313.00000000000017</v>
      </c>
      <c r="DP75" s="17">
        <f>DO75*VLOOKUP('Données projet'!$B$14,Paramètres!$A$1:$I$89,3,0)*VLOOKUP('Données projet'!$B$14,Paramètres!$A$1:$I$89,5,0)</f>
        <v>244.14000000000013</v>
      </c>
      <c r="DQ75" s="13">
        <f t="shared" si="97"/>
        <v>59.329383078866108</v>
      </c>
      <c r="DR75" s="20">
        <f t="shared" si="70"/>
        <v>528.54250886235877</v>
      </c>
      <c r="DS75" s="59">
        <f t="shared" si="71"/>
        <v>821.87584219569203</v>
      </c>
      <c r="DT75" s="59">
        <f ca="1">AVERAGE(OFFSET($DS$3,0,0,'Données projet'!$E$14+1,1))-AVERAGE(OFFSET($H$3,0,0,'Données projet'!$E$14+1,1))</f>
        <v>357.65167206083379</v>
      </c>
      <c r="DU75" s="59">
        <f t="shared" si="98"/>
        <v>341.23389735986342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71.107709615223357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71.107709615223357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439.19854273764042</v>
      </c>
      <c r="T76" s="59">
        <f t="shared" si="88"/>
        <v>278.21741231699929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65.859425147307121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65.859425147307121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300.95520000000005</v>
      </c>
      <c r="AK76" s="13">
        <f t="shared" si="89"/>
        <v>71.376673021759785</v>
      </c>
      <c r="AL76" s="20">
        <f t="shared" si="58"/>
        <v>648.4780121795651</v>
      </c>
      <c r="AM76" s="59">
        <f t="shared" si="59"/>
        <v>941.81134551289847</v>
      </c>
      <c r="AN76" s="59">
        <f ca="1">AVERAGE(OFFSET($AM$3,0,0,'Données projet'!$E$10+1,1))-AVERAGE(OFFSET($H$3,0,0,'Données projet'!$E$10+1,1))</f>
        <v>487.18832528146936</v>
      </c>
      <c r="AO76" s="59">
        <f t="shared" si="90"/>
        <v>306.61893266146666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73.807976458189003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73.807976458189003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255.00000000000006</v>
      </c>
      <c r="BE76" s="13">
        <f>BD76*VLOOKUP('Données projet'!$B$11,Paramètres!$A$1:$I$89,3,0)*VLOOKUP('Données projet'!$B$11,Paramètres!$A$1:$I$89,5,0)</f>
        <v>186.96600000000004</v>
      </c>
      <c r="BF76" s="13">
        <f t="shared" si="91"/>
        <v>46.868551400324648</v>
      </c>
      <c r="BG76" s="20">
        <f t="shared" si="61"/>
        <v>407.26184368889881</v>
      </c>
      <c r="BH76" s="59">
        <f t="shared" si="62"/>
        <v>700.59517702223206</v>
      </c>
      <c r="BI76" s="59">
        <f ca="1">AVERAGE(OFFSET($BH$3,0,0,'Données projet'!$E$11+1,1))-AVERAGE(OFFSET($H$3,0,0,'Données projet'!$E$11+1,1))</f>
        <v>239.25212250019609</v>
      </c>
      <c r="BJ76" s="59">
        <f t="shared" si="92"/>
        <v>213.58492101729695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5.8</v>
      </c>
      <c r="BY76" s="12">
        <f>IF('Données projet'!$A$114&gt;35,BY75+BX76-CG75,IF(A76&lt;'Données projet'!$A$114,$BV$205^A76,IF(A76='Données projet'!$A$114,'Données projet'!$B$114,BY75+BX76-CG75)))</f>
        <v>252.39999999999992</v>
      </c>
      <c r="BZ76" s="13">
        <f>BY76*VLOOKUP('Données projet'!$B$12,Paramètres!$A$1:$I$89,3,0)*VLOOKUP('Données projet'!$B$12,Paramètres!$A$1:$I$89,5,0)</f>
        <v>240.18383999999992</v>
      </c>
      <c r="CA76" s="13">
        <f t="shared" si="93"/>
        <v>58.479082790905672</v>
      </c>
      <c r="CB76" s="20">
        <f t="shared" si="64"/>
        <v>520.1712571941606</v>
      </c>
      <c r="CC76" s="59">
        <f t="shared" si="65"/>
        <v>813.50459052749397</v>
      </c>
      <c r="CD76" s="59">
        <f ca="1">AVERAGE(OFFSET($CC$3,0,0,'Données projet'!$E$12+1,1))-AVERAGE(OFFSET($H$3,0,0,'Données projet'!$E$12+1,1))</f>
        <v>448.94764480536713</v>
      </c>
      <c r="CE76" s="59">
        <f t="shared" si="94"/>
        <v>469.26760321719695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72.412144539132456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72.412144539132456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365.39999999999969</v>
      </c>
      <c r="CU76" s="17">
        <f>CT76*VLOOKUP('Données projet'!$B$13,Paramètres!$A$1:$I$89,3,0)*VLOOKUP('Données projet'!$B$13,Paramètres!$A$1:$I$89,5,0)</f>
        <v>296.41247999999973</v>
      </c>
      <c r="CV76" s="13">
        <f t="shared" si="95"/>
        <v>70.423855708154704</v>
      </c>
      <c r="CW76" s="20">
        <f t="shared" si="67"/>
        <v>638.90661802503564</v>
      </c>
      <c r="CX76" s="59">
        <f t="shared" si="68"/>
        <v>932.2399513583689</v>
      </c>
      <c r="CY76" s="59">
        <f ca="1">AVERAGE(OFFSET($CX$3,0,0,'Données projet'!$E$13+1,1))-AVERAGE(OFFSET($H$3,0,0,'Données projet'!$E$13+1,1))</f>
        <v>412.59676769258488</v>
      </c>
      <c r="CZ76" s="59">
        <f t="shared" si="96"/>
        <v>399.90063795152133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58.165353885362393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58.165353885362393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9</v>
      </c>
      <c r="DO76" s="12">
        <f>IF('Données projet'!$A$166&gt;35,DO75+DN76-DW75,IF(A76&lt;'Données projet'!$A$166,$DL$205^A76,IF(A76='Données projet'!$A$166,'Données projet'!$B$166,DO75+DN76-DW75)))</f>
        <v>322.00000000000017</v>
      </c>
      <c r="DP76" s="17">
        <f>DO76*VLOOKUP('Données projet'!$B$14,Paramètres!$A$1:$I$89,3,0)*VLOOKUP('Données projet'!$B$14,Paramètres!$A$1:$I$89,5,0)</f>
        <v>251.16000000000014</v>
      </c>
      <c r="DQ76" s="13">
        <f t="shared" si="97"/>
        <v>60.834270430141594</v>
      </c>
      <c r="DR76" s="20">
        <f t="shared" si="70"/>
        <v>543.39002099916354</v>
      </c>
      <c r="DS76" s="59">
        <f t="shared" si="71"/>
        <v>836.72335433249691</v>
      </c>
      <c r="DT76" s="59">
        <f ca="1">AVERAGE(OFFSET($DS$3,0,0,'Données projet'!$E$14+1,1))-AVERAGE(OFFSET($H$3,0,0,'Données projet'!$E$14+1,1))</f>
        <v>357.65167206083379</v>
      </c>
      <c r="DU76" s="59">
        <f t="shared" si="98"/>
        <v>341.23389735986342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69.713330801089114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69.713330801089114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439.19854273764042</v>
      </c>
      <c r="T77" s="59">
        <f t="shared" si="88"/>
        <v>278.21741231699929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64.56796199045128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64.56796199045128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308.66160000000008</v>
      </c>
      <c r="AK77" s="13">
        <f t="shared" si="89"/>
        <v>72.98924863505313</v>
      </c>
      <c r="AL77" s="20">
        <f t="shared" si="58"/>
        <v>664.70856137271755</v>
      </c>
      <c r="AM77" s="59">
        <f t="shared" si="59"/>
        <v>958.04189470605093</v>
      </c>
      <c r="AN77" s="59">
        <f ca="1">AVERAGE(OFFSET($AM$3,0,0,'Données projet'!$E$10+1,1))-AVERAGE(OFFSET($H$3,0,0,'Données projet'!$E$10+1,1))</f>
        <v>487.18832528146936</v>
      </c>
      <c r="AO77" s="59">
        <f t="shared" si="90"/>
        <v>306.61893266146666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72.360647058264362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72.360647058264362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255.00000000000006</v>
      </c>
      <c r="BE77" s="13">
        <f>BD77*VLOOKUP('Données projet'!$B$11,Paramètres!$A$1:$I$89,3,0)*VLOOKUP('Données projet'!$B$11,Paramètres!$A$1:$I$89,5,0)</f>
        <v>186.96600000000004</v>
      </c>
      <c r="BF77" s="13">
        <f t="shared" si="91"/>
        <v>46.868551400324648</v>
      </c>
      <c r="BG77" s="20">
        <f t="shared" si="61"/>
        <v>407.26184368889881</v>
      </c>
      <c r="BH77" s="59">
        <f t="shared" si="62"/>
        <v>700.59517702223206</v>
      </c>
      <c r="BI77" s="59">
        <f ca="1">AVERAGE(OFFSET($BH$3,0,0,'Données projet'!$E$11+1,1))-AVERAGE(OFFSET($H$3,0,0,'Données projet'!$E$11+1,1))</f>
        <v>239.25212250019609</v>
      </c>
      <c r="BJ77" s="59">
        <f t="shared" si="92"/>
        <v>213.58492101729695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5.8</v>
      </c>
      <c r="BY77" s="12">
        <f>IF('Données projet'!$A$114&gt;35,BY76+BX77-CG76,IF(A77&lt;'Données projet'!$A$114,$BV$205^A77,IF(A77='Données projet'!$A$114,'Données projet'!$B$114,BY76+BX77-CG76)))</f>
        <v>258.19999999999993</v>
      </c>
      <c r="BZ77" s="13">
        <f>BY77*VLOOKUP('Données projet'!$B$12,Paramètres!$A$1:$I$89,3,0)*VLOOKUP('Données projet'!$B$12,Paramètres!$A$1:$I$89,5,0)</f>
        <v>245.70311999999993</v>
      </c>
      <c r="CA77" s="13">
        <f t="shared" si="93"/>
        <v>59.664902329356607</v>
      </c>
      <c r="CB77" s="20">
        <f t="shared" si="64"/>
        <v>531.84930555696269</v>
      </c>
      <c r="CC77" s="59">
        <f t="shared" si="65"/>
        <v>825.18263889029595</v>
      </c>
      <c r="CD77" s="59">
        <f ca="1">AVERAGE(OFFSET($CC$3,0,0,'Données projet'!$E$12+1,1))-AVERAGE(OFFSET($H$3,0,0,'Données projet'!$E$12+1,1))</f>
        <v>448.94764480536713</v>
      </c>
      <c r="CE77" s="59">
        <f t="shared" si="94"/>
        <v>469.26760321719695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70.992186551767105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70.992186551767105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370.1999999999997</v>
      </c>
      <c r="CU77" s="17">
        <f>CT77*VLOOKUP('Données projet'!$B$13,Paramètres!$A$1:$I$89,3,0)*VLOOKUP('Données projet'!$B$13,Paramètres!$A$1:$I$89,5,0)</f>
        <v>300.30623999999978</v>
      </c>
      <c r="CV77" s="13">
        <f t="shared" si="95"/>
        <v>71.240659329806377</v>
      </c>
      <c r="CW77" s="20">
        <f t="shared" si="67"/>
        <v>647.11084966607893</v>
      </c>
      <c r="CX77" s="59">
        <f t="shared" si="68"/>
        <v>940.44418299941231</v>
      </c>
      <c r="CY77" s="59">
        <f ca="1">AVERAGE(OFFSET($CX$3,0,0,'Données projet'!$E$13+1,1))-AVERAGE(OFFSET($H$3,0,0,'Données projet'!$E$13+1,1))</f>
        <v>412.59676769258488</v>
      </c>
      <c r="CZ77" s="59">
        <f t="shared" si="96"/>
        <v>399.90063795152133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57.024766773033207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57.024766773033207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9</v>
      </c>
      <c r="DO77" s="12">
        <f>IF('Données projet'!$A$166&gt;35,DO76+DN77-DW76,IF(A77&lt;'Données projet'!$A$166,$DL$205^A77,IF(A77='Données projet'!$A$166,'Données projet'!$B$166,DO76+DN77-DW76)))</f>
        <v>331.00000000000017</v>
      </c>
      <c r="DP77" s="17">
        <f>DO77*VLOOKUP('Données projet'!$B$14,Paramètres!$A$1:$I$89,3,0)*VLOOKUP('Données projet'!$B$14,Paramètres!$A$1:$I$89,5,0)</f>
        <v>258.18000000000012</v>
      </c>
      <c r="DQ77" s="13">
        <f t="shared" si="97"/>
        <v>62.334269039770149</v>
      </c>
      <c r="DR77" s="20">
        <f t="shared" si="70"/>
        <v>558.22901857759996</v>
      </c>
      <c r="DS77" s="59">
        <f t="shared" si="71"/>
        <v>851.56235191093333</v>
      </c>
      <c r="DT77" s="59">
        <f ca="1">AVERAGE(OFFSET($DS$3,0,0,'Données projet'!$E$14+1,1))-AVERAGE(OFFSET($H$3,0,0,'Données projet'!$E$14+1,1))</f>
        <v>357.65167206083379</v>
      </c>
      <c r="DU77" s="59">
        <f t="shared" si="98"/>
        <v>341.23389735986342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68.346294905012954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68.346294905012954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439.19854273764042</v>
      </c>
      <c r="T78" s="59">
        <f t="shared" si="88"/>
        <v>278.21741231699929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75.344588015179653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75.344588015179653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974.2642926565145</v>
      </c>
      <c r="AN78" s="59">
        <f ca="1">AVERAGE(OFFSET($AM$3,0,0,'Données projet'!$E$10+1,1))-AVERAGE(OFFSET($H$3,0,0,'Données projet'!$E$10+1,1))</f>
        <v>487.18832528146936</v>
      </c>
      <c r="AO78" s="59">
        <f t="shared" si="90"/>
        <v>306.61893266146666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84.437900361839269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84.437900361839269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255.00000000000006</v>
      </c>
      <c r="BE78" s="13">
        <f>BD78*VLOOKUP('Données projet'!$B$11,Paramètres!$A$1:$I$89,3,0)*VLOOKUP('Données projet'!$B$11,Paramètres!$A$1:$I$89,5,0)</f>
        <v>186.96600000000004</v>
      </c>
      <c r="BF78" s="13">
        <f t="shared" si="91"/>
        <v>46.868551400324648</v>
      </c>
      <c r="BG78" s="20">
        <f t="shared" si="61"/>
        <v>407.26184368889881</v>
      </c>
      <c r="BH78" s="59">
        <f t="shared" si="62"/>
        <v>700.59517702223206</v>
      </c>
      <c r="BI78" s="59">
        <f ca="1">AVERAGE(OFFSET($BH$3,0,0,'Données projet'!$E$11+1,1))-AVERAGE(OFFSET($H$3,0,0,'Données projet'!$E$11+1,1))</f>
        <v>239.25212250019609</v>
      </c>
      <c r="BJ78" s="59">
        <f t="shared" si="92"/>
        <v>213.58492101729695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264</v>
      </c>
      <c r="BW78" s="12">
        <f>VLOOKUP(A78,'Données projet'!$A$113:$I$133,9,0)</f>
        <v>5.8</v>
      </c>
      <c r="BX78" s="12">
        <f t="array" ref="BX78">INDEX(BW:BW,MIN(IF(ISNUMBER(BW78:BW274),ROW(BW78:BW274),"")))</f>
        <v>5.8</v>
      </c>
      <c r="BY78" s="12">
        <f>IF('Données projet'!$A$114&gt;35,BY77+BX78-CG77,IF(A78&lt;'Données projet'!$A$114,$BV$205^A78,IF(A78='Données projet'!$A$114,'Données projet'!$B$114,BY77+BX78-CG77)))</f>
        <v>263.99999999999994</v>
      </c>
      <c r="BZ78" s="13">
        <f>BY78*VLOOKUP('Données projet'!$B$12,Paramètres!$A$1:$I$89,3,0)*VLOOKUP('Données projet'!$B$12,Paramètres!$A$1:$I$89,5,0)</f>
        <v>251.22239999999996</v>
      </c>
      <c r="CA78" s="13">
        <f t="shared" si="93"/>
        <v>60.847625059749809</v>
      </c>
      <c r="CB78" s="20">
        <f t="shared" si="64"/>
        <v>543.52196031239748</v>
      </c>
      <c r="CC78" s="59">
        <f t="shared" si="65"/>
        <v>836.85529364573085</v>
      </c>
      <c r="CD78" s="59">
        <f ca="1">AVERAGE(OFFSET($CC$3,0,0,'Données projet'!$E$12+1,1))-AVERAGE(OFFSET($H$3,0,0,'Données projet'!$E$12+1,1))</f>
        <v>448.94764480536713</v>
      </c>
      <c r="CE78" s="59">
        <f t="shared" si="94"/>
        <v>469.26760321719695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27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81.813393843274014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81.813393843274014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375</v>
      </c>
      <c r="CR78" s="12">
        <f>VLOOKUP(A78,'Données projet'!$A$139:$I$159,9,0)</f>
        <v>4.8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374.99999999999972</v>
      </c>
      <c r="CU78" s="17">
        <f>CT78*VLOOKUP('Données projet'!$B$13,Paramètres!$A$1:$I$89,3,0)*VLOOKUP('Données projet'!$B$13,Paramètres!$A$1:$I$89,5,0)</f>
        <v>304.19999999999976</v>
      </c>
      <c r="CV78" s="13">
        <f t="shared" si="95"/>
        <v>72.056231093481074</v>
      </c>
      <c r="CW78" s="20">
        <f t="shared" si="67"/>
        <v>655.31293582114574</v>
      </c>
      <c r="CX78" s="59">
        <f t="shared" si="68"/>
        <v>948.64626915447911</v>
      </c>
      <c r="CY78" s="59">
        <f ca="1">AVERAGE(OFFSET($CX$3,0,0,'Données projet'!$E$13+1,1))-AVERAGE(OFFSET($H$3,0,0,'Données projet'!$E$13+1,1))</f>
        <v>412.59676769258488</v>
      </c>
      <c r="CZ78" s="59">
        <f t="shared" si="96"/>
        <v>399.90063795152133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0.53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62.560487061615653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62.560487061615653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340</v>
      </c>
      <c r="DM78" s="12">
        <f>VLOOKUP(A78,'Données projet'!$A$165:$I$185,9,0)</f>
        <v>9</v>
      </c>
      <c r="DN78" s="12">
        <f t="array" ref="DN78">INDEX(DM:DM,MIN(IF(ISNUMBER(DM78:DM274),ROW(DM78:DM274),"")))</f>
        <v>9</v>
      </c>
      <c r="DO78" s="12">
        <f>IF('Données projet'!$A$166&gt;35,DO77+DN78-DW77,IF(A78&lt;'Données projet'!$A$166,$DL$205^A78,IF(A78='Données projet'!$A$166,'Données projet'!$B$166,DO77+DN78-DW77)))</f>
        <v>340.00000000000017</v>
      </c>
      <c r="DP78" s="17">
        <f>DO78*VLOOKUP('Données projet'!$B$14,Paramètres!$A$1:$I$89,3,0)*VLOOKUP('Données projet'!$B$14,Paramètres!$A$1:$I$89,5,0)</f>
        <v>265.20000000000016</v>
      </c>
      <c r="DQ78" s="13">
        <f t="shared" si="97"/>
        <v>63.829527109298382</v>
      </c>
      <c r="DR78" s="20">
        <f t="shared" si="70"/>
        <v>573.05975971536157</v>
      </c>
      <c r="DS78" s="59">
        <f t="shared" si="71"/>
        <v>866.39309304869494</v>
      </c>
      <c r="DT78" s="59">
        <f ca="1">AVERAGE(OFFSET($DS$3,0,0,'Données projet'!$E$14+1,1))-AVERAGE(OFFSET($H$3,0,0,'Données projet'!$E$14+1,1))</f>
        <v>357.65167206083379</v>
      </c>
      <c r="DU78" s="59">
        <f t="shared" si="98"/>
        <v>341.23389735986342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31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78.50008347320518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78.50008347320518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862.75536878254502</v>
      </c>
      <c r="S79" s="59">
        <f ca="1">AVERAGE(OFFSET($R$3,0,0,'Données projet'!$E$9+1,1))-AVERAGE(OFFSET($H$3,0,0,'Données projet'!$E$9+1,1))</f>
        <v>439.19854273764042</v>
      </c>
      <c r="T79" s="59">
        <f t="shared" si="88"/>
        <v>278.21741231699929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73.867126599862928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73.867126599862928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929.8466418131577</v>
      </c>
      <c r="AN79" s="59">
        <f ca="1">AVERAGE(OFFSET($AM$3,0,0,'Données projet'!$E$10+1,1))-AVERAGE(OFFSET($H$3,0,0,'Données projet'!$E$10+1,1))</f>
        <v>487.18832528146936</v>
      </c>
      <c r="AO79" s="59">
        <f t="shared" si="90"/>
        <v>306.61893266146666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82.782124637777414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82.782124637777414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255.00000000000006</v>
      </c>
      <c r="BE79" s="13">
        <f>BD79*VLOOKUP('Données projet'!$B$11,Paramètres!$A$1:$I$89,3,0)*VLOOKUP('Données projet'!$B$11,Paramètres!$A$1:$I$89,5,0)</f>
        <v>186.96600000000004</v>
      </c>
      <c r="BF79" s="13">
        <f t="shared" si="91"/>
        <v>46.868551400324648</v>
      </c>
      <c r="BG79" s="20">
        <f t="shared" si="61"/>
        <v>407.26184368889881</v>
      </c>
      <c r="BH79" s="59">
        <f t="shared" si="62"/>
        <v>700.59517702223206</v>
      </c>
      <c r="BI79" s="59">
        <f ca="1">AVERAGE(OFFSET($BH$3,0,0,'Données projet'!$E$11+1,1))-AVERAGE(OFFSET($H$3,0,0,'Données projet'!$E$11+1,1))</f>
        <v>239.25212250019609</v>
      </c>
      <c r="BJ79" s="59">
        <f t="shared" si="92"/>
        <v>213.58492101729695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5.6</v>
      </c>
      <c r="BY79" s="12">
        <f>IF('Données projet'!$A$114&gt;35,BY78+BX79-CG78,IF(A79&lt;'Données projet'!$A$114,$BV$205^A79,IF(A79='Données projet'!$A$114,'Données projet'!$B$114,BY78+BX79-CG78)))</f>
        <v>242.59999999999997</v>
      </c>
      <c r="BZ79" s="13">
        <f>BY79*VLOOKUP('Données projet'!$B$12,Paramètres!$A$1:$I$89,3,0)*VLOOKUP('Données projet'!$B$12,Paramètres!$A$1:$I$89,5,0)</f>
        <v>230.85816</v>
      </c>
      <c r="CA79" s="13">
        <f t="shared" si="93"/>
        <v>56.468195549322559</v>
      </c>
      <c r="CB79" s="20">
        <f t="shared" si="64"/>
        <v>500.42673591507014</v>
      </c>
      <c r="CC79" s="59">
        <f t="shared" si="65"/>
        <v>793.7600692484034</v>
      </c>
      <c r="CD79" s="59">
        <f ca="1">AVERAGE(OFFSET($CC$3,0,0,'Données projet'!$E$12+1,1))-AVERAGE(OFFSET($H$3,0,0,'Données projet'!$E$12+1,1))</f>
        <v>448.94764480536713</v>
      </c>
      <c r="CE79" s="59">
        <f t="shared" si="94"/>
        <v>469.26760321719695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80.209083091250321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80.209083091250321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364.99999999999972</v>
      </c>
      <c r="CU79" s="17">
        <f>CT79*VLOOKUP('Données projet'!$B$13,Paramètres!$A$1:$I$89,3,0)*VLOOKUP('Données projet'!$B$13,Paramètres!$A$1:$I$89,5,0)</f>
        <v>296.08799999999979</v>
      </c>
      <c r="CV79" s="13">
        <f t="shared" si="95"/>
        <v>70.35573257182898</v>
      </c>
      <c r="CW79" s="20">
        <f t="shared" si="67"/>
        <v>638.22283422926841</v>
      </c>
      <c r="CX79" s="59">
        <f t="shared" si="68"/>
        <v>931.55616756260179</v>
      </c>
      <c r="CY79" s="59">
        <f ca="1">AVERAGE(OFFSET($CX$3,0,0,'Données projet'!$E$13+1,1))-AVERAGE(OFFSET($H$3,0,0,'Données projet'!$E$13+1,1))</f>
        <v>412.59676769258488</v>
      </c>
      <c r="CZ79" s="59">
        <f t="shared" si="96"/>
        <v>399.90063795152133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61.333714068466676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61.333714068466676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</v>
      </c>
      <c r="DO79" s="12">
        <f>IF('Données projet'!$A$166&gt;35,DO78+DN79-DW78,IF(A79&lt;'Données projet'!$A$166,$DL$205^A79,IF(A79='Données projet'!$A$166,'Données projet'!$B$166,DO78+DN79-DW78)))</f>
        <v>317.00000000000017</v>
      </c>
      <c r="DP79" s="17">
        <f>DO79*VLOOKUP('Données projet'!$B$14,Paramètres!$A$1:$I$89,3,0)*VLOOKUP('Données projet'!$B$14,Paramètres!$A$1:$I$89,5,0)</f>
        <v>247.26000000000013</v>
      </c>
      <c r="DQ79" s="13">
        <f t="shared" si="97"/>
        <v>59.998835297287229</v>
      </c>
      <c r="DR79" s="20">
        <f t="shared" si="70"/>
        <v>535.14247147610877</v>
      </c>
      <c r="DS79" s="59">
        <f t="shared" si="71"/>
        <v>828.47580480944202</v>
      </c>
      <c r="DT79" s="59">
        <f ca="1">AVERAGE(OFFSET($DS$3,0,0,'Données projet'!$E$14+1,1))-AVERAGE(OFFSET($H$3,0,0,'Données projet'!$E$14+1,1))</f>
        <v>357.65167206083379</v>
      </c>
      <c r="DU79" s="59">
        <f t="shared" si="98"/>
        <v>341.23389735986342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76.960744716618763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76.960744716618763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876.51292928016551</v>
      </c>
      <c r="S80" s="59">
        <f ca="1">AVERAGE(OFFSET($R$3,0,0,'Données projet'!$E$9+1,1))-AVERAGE(OFFSET($H$3,0,0,'Données projet'!$E$9+1,1))</f>
        <v>439.19854273764042</v>
      </c>
      <c r="T80" s="59">
        <f t="shared" si="88"/>
        <v>278.21741231699929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72.418637301738073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72.418637301738073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302.57760000000007</v>
      </c>
      <c r="AK80" s="13">
        <f t="shared" si="89"/>
        <v>71.716558091076294</v>
      </c>
      <c r="AL80" s="20">
        <f t="shared" si="58"/>
        <v>651.89565867529132</v>
      </c>
      <c r="AM80" s="59">
        <f t="shared" si="59"/>
        <v>945.22899200862457</v>
      </c>
      <c r="AN80" s="59">
        <f ca="1">AVERAGE(OFFSET($AM$3,0,0,'Données projet'!$E$10+1,1))-AVERAGE(OFFSET($H$3,0,0,'Données projet'!$E$10+1,1))</f>
        <v>487.18832528146936</v>
      </c>
      <c r="AO80" s="59">
        <f t="shared" si="90"/>
        <v>306.61893266146666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81.158817665740941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81.158817665740941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255.00000000000006</v>
      </c>
      <c r="BE80" s="13">
        <f>BD80*VLOOKUP('Données projet'!$B$11,Paramètres!$A$1:$I$89,3,0)*VLOOKUP('Données projet'!$B$11,Paramètres!$A$1:$I$89,5,0)</f>
        <v>186.96600000000004</v>
      </c>
      <c r="BF80" s="13">
        <f t="shared" si="91"/>
        <v>46.868551400324648</v>
      </c>
      <c r="BG80" s="20">
        <f t="shared" si="61"/>
        <v>407.26184368889881</v>
      </c>
      <c r="BH80" s="59">
        <f t="shared" si="62"/>
        <v>700.59517702223206</v>
      </c>
      <c r="BI80" s="59">
        <f ca="1">AVERAGE(OFFSET($BH$3,0,0,'Données projet'!$E$11+1,1))-AVERAGE(OFFSET($H$3,0,0,'Données projet'!$E$11+1,1))</f>
        <v>239.25212250019609</v>
      </c>
      <c r="BJ80" s="59">
        <f t="shared" si="92"/>
        <v>213.58492101729695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5.6</v>
      </c>
      <c r="BY80" s="12">
        <f>IF('Données projet'!$A$114&gt;35,BY79+BX80-CG79,IF(A80&lt;'Données projet'!$A$114,$BV$205^A80,IF(A80='Données projet'!$A$114,'Données projet'!$B$114,BY79+BX80-CG79)))</f>
        <v>248.19999999999996</v>
      </c>
      <c r="BZ80" s="13">
        <f>BY80*VLOOKUP('Données projet'!$B$12,Paramètres!$A$1:$I$89,3,0)*VLOOKUP('Données projet'!$B$12,Paramètres!$A$1:$I$89,5,0)</f>
        <v>236.18711999999994</v>
      </c>
      <c r="CA80" s="13">
        <f t="shared" si="93"/>
        <v>57.61840772987285</v>
      </c>
      <c r="CB80" s="20">
        <f t="shared" si="64"/>
        <v>511.71129412952837</v>
      </c>
      <c r="CC80" s="59">
        <f t="shared" si="65"/>
        <v>805.04462746286163</v>
      </c>
      <c r="CD80" s="59">
        <f ca="1">AVERAGE(OFFSET($CC$3,0,0,'Données projet'!$E$12+1,1))-AVERAGE(OFFSET($H$3,0,0,'Données projet'!$E$12+1,1))</f>
        <v>448.94764480536713</v>
      </c>
      <c r="CE80" s="59">
        <f t="shared" si="94"/>
        <v>469.26760321719695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78.63623189454087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78.63623189454087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368.99999999999972</v>
      </c>
      <c r="CU80" s="17">
        <f>CT80*VLOOKUP('Données projet'!$B$13,Paramètres!$A$1:$I$89,3,0)*VLOOKUP('Données projet'!$B$13,Paramètres!$A$1:$I$89,5,0)</f>
        <v>299.33279999999979</v>
      </c>
      <c r="CV80" s="13">
        <f t="shared" si="95"/>
        <v>71.03657460883025</v>
      </c>
      <c r="CW80" s="20">
        <f t="shared" si="67"/>
        <v>645.05999411037908</v>
      </c>
      <c r="CX80" s="59">
        <f t="shared" si="68"/>
        <v>938.39332744371245</v>
      </c>
      <c r="CY80" s="59">
        <f ca="1">AVERAGE(OFFSET($CX$3,0,0,'Données projet'!$E$13+1,1))-AVERAGE(OFFSET($H$3,0,0,'Données projet'!$E$13+1,1))</f>
        <v>412.59676769258488</v>
      </c>
      <c r="CZ80" s="59">
        <f t="shared" si="96"/>
        <v>399.90063795152133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60.130997345455711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60.130997345455711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</v>
      </c>
      <c r="DO80" s="12">
        <f>IF('Données projet'!$A$166&gt;35,DO79+DN80-DW79,IF(A80&lt;'Données projet'!$A$166,$DL$205^A80,IF(A80='Données projet'!$A$166,'Données projet'!$B$166,DO79+DN80-DW79)))</f>
        <v>325.00000000000017</v>
      </c>
      <c r="DP80" s="17">
        <f>DO80*VLOOKUP('Données projet'!$B$14,Paramètres!$A$1:$I$89,3,0)*VLOOKUP('Données projet'!$B$14,Paramètres!$A$1:$I$89,5,0)</f>
        <v>253.50000000000014</v>
      </c>
      <c r="DQ80" s="13">
        <f t="shared" si="97"/>
        <v>61.334805663162555</v>
      </c>
      <c r="DR80" s="20">
        <f t="shared" si="70"/>
        <v>548.33728653000833</v>
      </c>
      <c r="DS80" s="59">
        <f t="shared" si="71"/>
        <v>841.6706198633417</v>
      </c>
      <c r="DT80" s="59">
        <f ca="1">AVERAGE(OFFSET($DS$3,0,0,'Données projet'!$E$14+1,1))-AVERAGE(OFFSET($H$3,0,0,'Données projet'!$E$14+1,1))</f>
        <v>357.65167206083379</v>
      </c>
      <c r="DU80" s="59">
        <f t="shared" si="98"/>
        <v>341.23389735986342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75.45159145414506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75.45159145414506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439.19854273764042</v>
      </c>
      <c r="T81" s="59">
        <f t="shared" si="88"/>
        <v>278.21741231699929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70.998551995258225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70.998551995258225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309.87840000000006</v>
      </c>
      <c r="AK81" s="13">
        <f t="shared" si="89"/>
        <v>73.243434672131556</v>
      </c>
      <c r="AL81" s="20">
        <f t="shared" si="58"/>
        <v>667.27052872062916</v>
      </c>
      <c r="AM81" s="59">
        <f t="shared" si="59"/>
        <v>960.60386205396253</v>
      </c>
      <c r="AN81" s="59">
        <f ca="1">AVERAGE(OFFSET($AM$3,0,0,'Données projet'!$E$10+1,1))-AVERAGE(OFFSET($H$3,0,0,'Données projet'!$E$10+1,1))</f>
        <v>487.18832528146936</v>
      </c>
      <c r="AO81" s="59">
        <f t="shared" si="90"/>
        <v>306.61893266146666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79.567342753306619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79.567342753306619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255.00000000000006</v>
      </c>
      <c r="BE81" s="13">
        <f>BD81*VLOOKUP('Données projet'!$B$11,Paramètres!$A$1:$I$89,3,0)*VLOOKUP('Données projet'!$B$11,Paramètres!$A$1:$I$89,5,0)</f>
        <v>186.96600000000004</v>
      </c>
      <c r="BF81" s="13">
        <f t="shared" si="91"/>
        <v>46.868551400324648</v>
      </c>
      <c r="BG81" s="20">
        <f t="shared" si="61"/>
        <v>407.26184368889881</v>
      </c>
      <c r="BH81" s="59">
        <f t="shared" si="62"/>
        <v>700.59517702223206</v>
      </c>
      <c r="BI81" s="59">
        <f ca="1">AVERAGE(OFFSET($BH$3,0,0,'Données projet'!$E$11+1,1))-AVERAGE(OFFSET($H$3,0,0,'Données projet'!$E$11+1,1))</f>
        <v>239.25212250019609</v>
      </c>
      <c r="BJ81" s="59">
        <f t="shared" si="92"/>
        <v>213.58492101729695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5.6</v>
      </c>
      <c r="BY81" s="12">
        <f>IF('Données projet'!$A$114&gt;35,BY80+BX81-CG80,IF(A81&lt;'Données projet'!$A$114,$BV$205^A81,IF(A81='Données projet'!$A$114,'Données projet'!$B$114,BY80+BX81-CG80)))</f>
        <v>253.79999999999995</v>
      </c>
      <c r="BZ81" s="13">
        <f>BY81*VLOOKUP('Données projet'!$B$12,Paramètres!$A$1:$I$89,3,0)*VLOOKUP('Données projet'!$B$12,Paramètres!$A$1:$I$89,5,0)</f>
        <v>241.51607999999993</v>
      </c>
      <c r="CA81" s="13">
        <f t="shared" si="93"/>
        <v>58.765602836317846</v>
      </c>
      <c r="CB81" s="20">
        <f t="shared" si="64"/>
        <v>522.99059760658679</v>
      </c>
      <c r="CC81" s="59">
        <f t="shared" si="65"/>
        <v>816.32393093992005</v>
      </c>
      <c r="CD81" s="59">
        <f ca="1">AVERAGE(OFFSET($CC$3,0,0,'Données projet'!$E$12+1,1))-AVERAGE(OFFSET($H$3,0,0,'Données projet'!$E$12+1,1))</f>
        <v>448.94764480536713</v>
      </c>
      <c r="CE81" s="59">
        <f t="shared" si="94"/>
        <v>469.26760321719695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77.094223350454385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77.094223350454385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372.99999999999972</v>
      </c>
      <c r="CU81" s="17">
        <f>CT81*VLOOKUP('Données projet'!$B$13,Paramètres!$A$1:$I$89,3,0)*VLOOKUP('Données projet'!$B$13,Paramètres!$A$1:$I$89,5,0)</f>
        <v>302.57759999999979</v>
      </c>
      <c r="CV81" s="13">
        <f t="shared" si="95"/>
        <v>71.716558091076237</v>
      </c>
      <c r="CW81" s="20">
        <f t="shared" si="67"/>
        <v>651.89565867529075</v>
      </c>
      <c r="CX81" s="59">
        <f t="shared" si="68"/>
        <v>945.22899200862412</v>
      </c>
      <c r="CY81" s="59">
        <f ca="1">AVERAGE(OFFSET($CX$3,0,0,'Données projet'!$E$13+1,1))-AVERAGE(OFFSET($H$3,0,0,'Données projet'!$E$13+1,1))</f>
        <v>412.59676769258488</v>
      </c>
      <c r="CZ81" s="59">
        <f t="shared" si="96"/>
        <v>399.90063795152133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58.951865163798225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58.951865163798225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</v>
      </c>
      <c r="DO81" s="12">
        <f>IF('Données projet'!$A$166&gt;35,DO80+DN81-DW80,IF(A81&lt;'Données projet'!$A$166,$DL$205^A81,IF(A81='Données projet'!$A$166,'Données projet'!$B$166,DO80+DN81-DW80)))</f>
        <v>333.00000000000017</v>
      </c>
      <c r="DP81" s="17">
        <f>DO81*VLOOKUP('Données projet'!$B$14,Paramètres!$A$1:$I$89,3,0)*VLOOKUP('Données projet'!$B$14,Paramètres!$A$1:$I$89,5,0)</f>
        <v>259.74000000000012</v>
      </c>
      <c r="DQ81" s="13">
        <f t="shared" si="97"/>
        <v>62.666953236268782</v>
      </c>
      <c r="DR81" s="20">
        <f t="shared" si="70"/>
        <v>561.52544355316832</v>
      </c>
      <c r="DS81" s="59">
        <f t="shared" si="71"/>
        <v>854.85877688650157</v>
      </c>
      <c r="DT81" s="59">
        <f ca="1">AVERAGE(OFFSET($DS$3,0,0,'Données projet'!$E$14+1,1))-AVERAGE(OFFSET($H$3,0,0,'Données projet'!$E$14+1,1))</f>
        <v>357.65167206083379</v>
      </c>
      <c r="DU81" s="59">
        <f t="shared" si="98"/>
        <v>341.23389735986342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73.972031766655874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73.972031766655874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904.00793683500501</v>
      </c>
      <c r="S82" s="59">
        <f ca="1">AVERAGE(OFFSET($R$3,0,0,'Données projet'!$E$9+1,1))-AVERAGE(OFFSET($H$3,0,0,'Données projet'!$E$9+1,1))</f>
        <v>439.19854273764042</v>
      </c>
      <c r="T82" s="59">
        <f t="shared" si="88"/>
        <v>278.21741231699929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69.606313695471925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69.606313695471925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317.17920000000004</v>
      </c>
      <c r="AK82" s="13">
        <f t="shared" si="89"/>
        <v>74.766129261581426</v>
      </c>
      <c r="AL82" s="20">
        <f t="shared" si="58"/>
        <v>682.63811513058772</v>
      </c>
      <c r="AM82" s="59">
        <f t="shared" si="59"/>
        <v>975.97144846392098</v>
      </c>
      <c r="AN82" s="59">
        <f ca="1">AVERAGE(OFFSET($AM$3,0,0,'Données projet'!$E$10+1,1))-AVERAGE(OFFSET($H$3,0,0,'Données projet'!$E$10+1,1))</f>
        <v>487.18832528146936</v>
      </c>
      <c r="AO82" s="59">
        <f t="shared" si="90"/>
        <v>306.61893266146666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78.007075693201287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78.007075693201287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255.00000000000006</v>
      </c>
      <c r="BE82" s="13">
        <f>BD82*VLOOKUP('Données projet'!$B$11,Paramètres!$A$1:$I$89,3,0)*VLOOKUP('Données projet'!$B$11,Paramètres!$A$1:$I$89,5,0)</f>
        <v>186.96600000000004</v>
      </c>
      <c r="BF82" s="13">
        <f t="shared" si="91"/>
        <v>46.868551400324648</v>
      </c>
      <c r="BG82" s="20">
        <f t="shared" si="61"/>
        <v>407.26184368889881</v>
      </c>
      <c r="BH82" s="59">
        <f t="shared" si="62"/>
        <v>700.59517702223206</v>
      </c>
      <c r="BI82" s="59">
        <f ca="1">AVERAGE(OFFSET($BH$3,0,0,'Données projet'!$E$11+1,1))-AVERAGE(OFFSET($H$3,0,0,'Données projet'!$E$11+1,1))</f>
        <v>239.25212250019609</v>
      </c>
      <c r="BJ82" s="59">
        <f t="shared" si="92"/>
        <v>213.58492101729695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5.6</v>
      </c>
      <c r="BY82" s="12">
        <f>IF('Données projet'!$A$114&gt;35,BY81+BX82-CG81,IF(A82&lt;'Données projet'!$A$114,$BV$205^A82,IF(A82='Données projet'!$A$114,'Données projet'!$B$114,BY81+BX82-CG81)))</f>
        <v>259.39999999999998</v>
      </c>
      <c r="BZ82" s="13">
        <f>BY82*VLOOKUP('Données projet'!$B$12,Paramètres!$A$1:$I$89,3,0)*VLOOKUP('Données projet'!$B$12,Paramètres!$A$1:$I$89,5,0)</f>
        <v>246.84503999999998</v>
      </c>
      <c r="CA82" s="13">
        <f t="shared" si="93"/>
        <v>59.909855104873429</v>
      </c>
      <c r="CB82" s="20">
        <f t="shared" si="64"/>
        <v>534.26477564098775</v>
      </c>
      <c r="CC82" s="59">
        <f t="shared" si="65"/>
        <v>827.59810897432112</v>
      </c>
      <c r="CD82" s="59">
        <f ca="1">AVERAGE(OFFSET($CC$3,0,0,'Données projet'!$E$12+1,1))-AVERAGE(OFFSET($H$3,0,0,'Données projet'!$E$12+1,1))</f>
        <v>448.94764480536713</v>
      </c>
      <c r="CE82" s="59">
        <f t="shared" si="94"/>
        <v>469.26760321719695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75.582452653385104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75.582452653385104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376.99999999999972</v>
      </c>
      <c r="CU82" s="17">
        <f>CT82*VLOOKUP('Données projet'!$B$13,Paramètres!$A$1:$I$89,3,0)*VLOOKUP('Données projet'!$B$13,Paramètres!$A$1:$I$89,5,0)</f>
        <v>305.82239999999979</v>
      </c>
      <c r="CV82" s="13">
        <f t="shared" si="95"/>
        <v>72.39569329126887</v>
      </c>
      <c r="CW82" s="20">
        <f t="shared" si="67"/>
        <v>658.72984581562616</v>
      </c>
      <c r="CX82" s="59">
        <f t="shared" si="68"/>
        <v>952.06317914895953</v>
      </c>
      <c r="CY82" s="59">
        <f ca="1">AVERAGE(OFFSET($CX$3,0,0,'Données projet'!$E$13+1,1))-AVERAGE(OFFSET($H$3,0,0,'Données projet'!$E$13+1,1))</f>
        <v>412.59676769258488</v>
      </c>
      <c r="CZ82" s="59">
        <f t="shared" si="96"/>
        <v>399.90063795152133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57.795855045023423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57.795855045023423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</v>
      </c>
      <c r="DO82" s="12">
        <f>IF('Données projet'!$A$166&gt;35,DO81+DN82-DW81,IF(A82&lt;'Données projet'!$A$166,$DL$205^A82,IF(A82='Données projet'!$A$166,'Données projet'!$B$166,DO81+DN82-DW81)))</f>
        <v>341.00000000000017</v>
      </c>
      <c r="DP82" s="17">
        <f>DO82*VLOOKUP('Données projet'!$B$14,Paramètres!$A$1:$I$89,3,0)*VLOOKUP('Données projet'!$B$14,Paramètres!$A$1:$I$89,5,0)</f>
        <v>265.98000000000013</v>
      </c>
      <c r="DQ82" s="13">
        <f t="shared" si="97"/>
        <v>63.995380422211646</v>
      </c>
      <c r="DR82" s="20">
        <f t="shared" si="70"/>
        <v>574.7071209020188</v>
      </c>
      <c r="DS82" s="59">
        <f t="shared" si="71"/>
        <v>868.04045423535217</v>
      </c>
      <c r="DT82" s="59">
        <f ca="1">AVERAGE(OFFSET($DS$3,0,0,'Données projet'!$E$14+1,1))-AVERAGE(OFFSET($H$3,0,0,'Données projet'!$E$14+1,1))</f>
        <v>357.65167206083379</v>
      </c>
      <c r="DU82" s="59">
        <f t="shared" si="98"/>
        <v>341.23389735986342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72.521485342196044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72.521485342196044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917.74573063083562</v>
      </c>
      <c r="S83" s="59">
        <f ca="1">AVERAGE(OFFSET($R$3,0,0,'Données projet'!$E$9+1,1))-AVERAGE(OFFSET($H$3,0,0,'Données projet'!$E$9+1,1))</f>
        <v>439.19854273764042</v>
      </c>
      <c r="T83" s="59">
        <f t="shared" si="88"/>
        <v>278.21741231699929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80.28414071635595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80.28414071635595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324.48</v>
      </c>
      <c r="AK83" s="13">
        <f t="shared" si="89"/>
        <v>76.284749200165578</v>
      </c>
      <c r="AL83" s="20">
        <f t="shared" si="58"/>
        <v>697.99860485695501</v>
      </c>
      <c r="AM83" s="59">
        <f t="shared" si="59"/>
        <v>991.33193819028838</v>
      </c>
      <c r="AN83" s="59">
        <f ca="1">AVERAGE(OFFSET($AM$3,0,0,'Données projet'!$E$10+1,1))-AVERAGE(OFFSET($H$3,0,0,'Données projet'!$E$10+1,1))</f>
        <v>487.18832528146936</v>
      </c>
      <c r="AO83" s="59">
        <f t="shared" si="90"/>
        <v>306.61893266146666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89.973605975226477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89.973605975226477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255.00000000000006</v>
      </c>
      <c r="BE83" s="13">
        <f>BD83*VLOOKUP('Données projet'!$B$11,Paramètres!$A$1:$I$89,3,0)*VLOOKUP('Données projet'!$B$11,Paramètres!$A$1:$I$89,5,0)</f>
        <v>186.96600000000004</v>
      </c>
      <c r="BF83" s="13">
        <f t="shared" si="91"/>
        <v>46.868551400324648</v>
      </c>
      <c r="BG83" s="20">
        <f t="shared" si="61"/>
        <v>407.26184368889881</v>
      </c>
      <c r="BH83" s="59">
        <f t="shared" si="62"/>
        <v>700.59517702223206</v>
      </c>
      <c r="BI83" s="59">
        <f ca="1">AVERAGE(OFFSET($BH$3,0,0,'Données projet'!$E$11+1,1))-AVERAGE(OFFSET($H$3,0,0,'Données projet'!$E$11+1,1))</f>
        <v>239.25212250019609</v>
      </c>
      <c r="BJ83" s="59">
        <f t="shared" si="92"/>
        <v>213.58492101729695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265</v>
      </c>
      <c r="BW83" s="12">
        <f>VLOOKUP(A83,'Données projet'!$A$113:$I$133,9,0)</f>
        <v>5.6</v>
      </c>
      <c r="BX83" s="12">
        <f t="array" ref="BX83">INDEX(BW:BW,MIN(IF(ISNUMBER(BW83:BW279),ROW(BW83:BW279),"")))</f>
        <v>5.6</v>
      </c>
      <c r="BY83" s="12">
        <f>IF('Données projet'!$A$114&gt;35,BY82+BX83-CG82,IF(A83&lt;'Données projet'!$A$114,$BV$205^A83,IF(A83='Données projet'!$A$114,'Données projet'!$B$114,BY82+BX83-CG82)))</f>
        <v>265</v>
      </c>
      <c r="BZ83" s="13">
        <f>BY83*VLOOKUP('Données projet'!$B$12,Paramètres!$A$1:$I$89,3,0)*VLOOKUP('Données projet'!$B$12,Paramètres!$A$1:$I$89,5,0)</f>
        <v>252.17400000000001</v>
      </c>
      <c r="CA83" s="13">
        <f t="shared" si="93"/>
        <v>61.051235383411935</v>
      </c>
      <c r="CB83" s="20">
        <f t="shared" si="64"/>
        <v>545.53395162610911</v>
      </c>
      <c r="CC83" s="59">
        <f t="shared" si="65"/>
        <v>838.86728495944249</v>
      </c>
      <c r="CD83" s="59">
        <f ca="1">AVERAGE(OFFSET($CC$3,0,0,'Données projet'!$E$12+1,1))-AVERAGE(OFFSET($H$3,0,0,'Données projet'!$E$12+1,1))</f>
        <v>448.94764480536713</v>
      </c>
      <c r="CE83" s="59">
        <f t="shared" si="94"/>
        <v>469.26760321719695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26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85.861302412764815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85.861302412764815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381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380.99999999999972</v>
      </c>
      <c r="CU83" s="17">
        <f>CT83*VLOOKUP('Données projet'!$B$13,Paramètres!$A$1:$I$89,3,0)*VLOOKUP('Données projet'!$B$13,Paramètres!$A$1:$I$89,5,0)</f>
        <v>309.06719999999979</v>
      </c>
      <c r="CV83" s="13">
        <f t="shared" si="95"/>
        <v>73.073990251564354</v>
      </c>
      <c r="CW83" s="20">
        <f t="shared" si="67"/>
        <v>665.56257302147412</v>
      </c>
      <c r="CX83" s="59">
        <f t="shared" si="68"/>
        <v>958.89590635480749</v>
      </c>
      <c r="CY83" s="59">
        <f ca="1">AVERAGE(OFFSET($CX$3,0,0,'Données projet'!$E$13+1,1))-AVERAGE(OFFSET($H$3,0,0,'Données projet'!$E$13+1,1))</f>
        <v>412.59676769258488</v>
      </c>
      <c r="CZ83" s="59">
        <f t="shared" si="96"/>
        <v>399.90063795152133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13</v>
      </c>
      <c r="DC83" s="16">
        <f>IF(ISNA(VLOOKUP(A83,'Données projet'!$A$139:$I$159,5,0)),0%,VLOOKUP(A83,'Données projet'!$A$139:$I$159,5,0)*VLOOKUP('Données projet'!$B$13,Paramètres!$A$1:$I$89,7,0))</f>
        <v>0.53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62.841173249814666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62.841173249814666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349</v>
      </c>
      <c r="DM83" s="12">
        <f>VLOOKUP(A83,'Données projet'!$A$165:$I$185,9,0)</f>
        <v>8</v>
      </c>
      <c r="DN83" s="12">
        <f t="array" ref="DN83">INDEX(DM:DM,MIN(IF(ISNUMBER(DM83:DM279),ROW(DM83:DM279),"")))</f>
        <v>8</v>
      </c>
      <c r="DO83" s="12">
        <f>IF('Données projet'!$A$166&gt;35,DO82+DN83-DW82,IF(A83&lt;'Données projet'!$A$166,$DL$205^A83,IF(A83='Données projet'!$A$166,'Données projet'!$B$166,DO82+DN83-DW82)))</f>
        <v>349.00000000000017</v>
      </c>
      <c r="DP83" s="17">
        <f>DO83*VLOOKUP('Données projet'!$B$14,Paramètres!$A$1:$I$89,3,0)*VLOOKUP('Données projet'!$B$14,Paramètres!$A$1:$I$89,5,0)</f>
        <v>272.22000000000014</v>
      </c>
      <c r="DQ83" s="13">
        <f t="shared" si="97"/>
        <v>65.320184547527205</v>
      </c>
      <c r="DR83" s="20">
        <f t="shared" si="70"/>
        <v>587.88248808694345</v>
      </c>
      <c r="DS83" s="59">
        <f t="shared" si="71"/>
        <v>881.21582142027682</v>
      </c>
      <c r="DT83" s="59">
        <f ca="1">AVERAGE(OFFSET($DS$3,0,0,'Données projet'!$E$14+1,1))-AVERAGE(OFFSET($H$3,0,0,'Données projet'!$E$14+1,1))</f>
        <v>357.65167206083379</v>
      </c>
      <c r="DU83" s="59">
        <f t="shared" si="98"/>
        <v>341.23389735986342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71.099383248373925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71.099383248373925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877.27703819728072</v>
      </c>
      <c r="S84" s="59">
        <f ca="1">AVERAGE(OFFSET($R$3,0,0,'Données projet'!$E$9+1,1))-AVERAGE(OFFSET($H$3,0,0,'Données projet'!$E$9+1,1))</f>
        <v>439.19854273764042</v>
      </c>
      <c r="T84" s="59">
        <f t="shared" si="88"/>
        <v>278.21741231699929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78.709817685398804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78.709817685398804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302.98320000000007</v>
      </c>
      <c r="AK84" s="13">
        <f t="shared" si="89"/>
        <v>71.801496173397709</v>
      </c>
      <c r="AL84" s="20">
        <f t="shared" si="58"/>
        <v>652.75001250200114</v>
      </c>
      <c r="AM84" s="59">
        <f t="shared" si="59"/>
        <v>946.08334583533451</v>
      </c>
      <c r="AN84" s="59">
        <f ca="1">AVERAGE(OFFSET($AM$3,0,0,'Données projet'!$E$10+1,1))-AVERAGE(OFFSET($H$3,0,0,'Données projet'!$E$10+1,1))</f>
        <v>487.18832528146936</v>
      </c>
      <c r="AO84" s="59">
        <f t="shared" si="90"/>
        <v>306.61893266146666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88.209278440533126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88.209278440533126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255.00000000000006</v>
      </c>
      <c r="BE84" s="13">
        <f>BD84*VLOOKUP('Données projet'!$B$11,Paramètres!$A$1:$I$89,3,0)*VLOOKUP('Données projet'!$B$11,Paramètres!$A$1:$I$89,5,0)</f>
        <v>186.96600000000004</v>
      </c>
      <c r="BF84" s="13">
        <f t="shared" si="91"/>
        <v>46.868551400324648</v>
      </c>
      <c r="BG84" s="20">
        <f t="shared" si="61"/>
        <v>407.26184368889881</v>
      </c>
      <c r="BH84" s="59">
        <f t="shared" si="62"/>
        <v>700.59517702223206</v>
      </c>
      <c r="BI84" s="59">
        <f ca="1">AVERAGE(OFFSET($BH$3,0,0,'Données projet'!$E$11+1,1))-AVERAGE(OFFSET($H$3,0,0,'Données projet'!$E$11+1,1))</f>
        <v>239.25212250019609</v>
      </c>
      <c r="BJ84" s="59">
        <f t="shared" si="92"/>
        <v>213.58492101729695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5.4</v>
      </c>
      <c r="BY84" s="12">
        <f>IF('Données projet'!$A$114&gt;35,BY83+BX84-CG83,IF(A84&lt;'Données projet'!$A$114,$BV$205^A84,IF(A84='Données projet'!$A$114,'Données projet'!$B$114,BY83+BX84-CG83)))</f>
        <v>244.39999999999998</v>
      </c>
      <c r="BZ84" s="13">
        <f>BY84*VLOOKUP('Données projet'!$B$12,Paramètres!$A$1:$I$89,3,0)*VLOOKUP('Données projet'!$B$12,Paramètres!$A$1:$I$89,5,0)</f>
        <v>232.57103999999998</v>
      </c>
      <c r="CA84" s="13">
        <f t="shared" si="93"/>
        <v>56.838240313256655</v>
      </c>
      <c r="CB84" s="20">
        <f t="shared" si="64"/>
        <v>504.05449654558862</v>
      </c>
      <c r="CC84" s="59">
        <f t="shared" si="65"/>
        <v>797.38782987892193</v>
      </c>
      <c r="CD84" s="59">
        <f ca="1">AVERAGE(OFFSET($CC$3,0,0,'Données projet'!$E$12+1,1))-AVERAGE(OFFSET($H$3,0,0,'Données projet'!$E$12+1,1))</f>
        <v>448.94764480536713</v>
      </c>
      <c r="CE84" s="59">
        <f t="shared" si="94"/>
        <v>469.26760321719695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84.177614642673845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84.177614642673845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367.99999999999972</v>
      </c>
      <c r="CU84" s="17">
        <f>CT84*VLOOKUP('Données projet'!$B$13,Paramètres!$A$1:$I$89,3,0)*VLOOKUP('Données projet'!$B$13,Paramètres!$A$1:$I$89,5,0)</f>
        <v>298.52159999999981</v>
      </c>
      <c r="CV84" s="13">
        <f t="shared" si="95"/>
        <v>70.866444995542437</v>
      </c>
      <c r="CW84" s="20">
        <f t="shared" si="67"/>
        <v>643.35084503390271</v>
      </c>
      <c r="CX84" s="59">
        <f t="shared" si="68"/>
        <v>936.68417836723597</v>
      </c>
      <c r="CY84" s="59">
        <f ca="1">AVERAGE(OFFSET($CX$3,0,0,'Données projet'!$E$13+1,1))-AVERAGE(OFFSET($H$3,0,0,'Données projet'!$E$13+1,1))</f>
        <v>412.59676769258488</v>
      </c>
      <c r="CZ84" s="59">
        <f t="shared" si="96"/>
        <v>399.90063795152133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61.608896171716779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61.608896171716779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349.00000000000017</v>
      </c>
      <c r="DP84" s="17">
        <f>DO84*VLOOKUP('Données projet'!$B$14,Paramètres!$A$1:$I$89,3,0)*VLOOKUP('Données projet'!$B$14,Paramètres!$A$1:$I$89,5,0)</f>
        <v>272.22000000000014</v>
      </c>
      <c r="DQ84" s="13">
        <f t="shared" si="97"/>
        <v>65.320184547527205</v>
      </c>
      <c r="DR84" s="20">
        <f t="shared" si="70"/>
        <v>587.88248808694345</v>
      </c>
      <c r="DS84" s="59">
        <f t="shared" si="71"/>
        <v>881.21582142027682</v>
      </c>
      <c r="DT84" s="59">
        <f ca="1">AVERAGE(OFFSET($DS$3,0,0,'Données projet'!$E$14+1,1))-AVERAGE(OFFSET($H$3,0,0,'Données projet'!$E$14+1,1))</f>
        <v>357.65167206083379</v>
      </c>
      <c r="DU84" s="59">
        <f t="shared" si="98"/>
        <v>341.23389735986342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69.705167709215019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69.705167709215019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439.19854273764042</v>
      </c>
      <c r="T85" s="59">
        <f t="shared" si="88"/>
        <v>278.21741231699929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77.166366168836504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77.166366168836504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309.87840000000006</v>
      </c>
      <c r="AK85" s="13">
        <f t="shared" si="89"/>
        <v>73.243434672131556</v>
      </c>
      <c r="AL85" s="20">
        <f t="shared" si="58"/>
        <v>667.27052872062916</v>
      </c>
      <c r="AM85" s="59">
        <f t="shared" si="59"/>
        <v>960.60386205396253</v>
      </c>
      <c r="AN85" s="59">
        <f ca="1">AVERAGE(OFFSET($AM$3,0,0,'Données projet'!$E$10+1,1))-AVERAGE(OFFSET($H$3,0,0,'Données projet'!$E$10+1,1))</f>
        <v>487.18832528146936</v>
      </c>
      <c r="AO85" s="59">
        <f t="shared" si="90"/>
        <v>306.61893266146666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86.479548292661576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86.479548292661576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255.00000000000006</v>
      </c>
      <c r="BE85" s="13">
        <f>BD85*VLOOKUP('Données projet'!$B$11,Paramètres!$A$1:$I$89,3,0)*VLOOKUP('Données projet'!$B$11,Paramètres!$A$1:$I$89,5,0)</f>
        <v>186.96600000000004</v>
      </c>
      <c r="BF85" s="13">
        <f t="shared" si="91"/>
        <v>46.868551400324648</v>
      </c>
      <c r="BG85" s="20">
        <f t="shared" si="61"/>
        <v>407.26184368889881</v>
      </c>
      <c r="BH85" s="59">
        <f t="shared" si="62"/>
        <v>700.59517702223206</v>
      </c>
      <c r="BI85" s="59">
        <f ca="1">AVERAGE(OFFSET($BH$3,0,0,'Données projet'!$E$11+1,1))-AVERAGE(OFFSET($H$3,0,0,'Données projet'!$E$11+1,1))</f>
        <v>239.25212250019609</v>
      </c>
      <c r="BJ85" s="59">
        <f t="shared" si="92"/>
        <v>213.58492101729695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5.4</v>
      </c>
      <c r="BY85" s="12">
        <f>IF('Données projet'!$A$114&gt;35,BY84+BX85-CG84,IF(A85&lt;'Données projet'!$A$114,$BV$205^A85,IF(A85='Données projet'!$A$114,'Données projet'!$B$114,BY84+BX85-CG84)))</f>
        <v>249.79999999999998</v>
      </c>
      <c r="BZ85" s="13">
        <f>BY85*VLOOKUP('Données projet'!$B$12,Paramètres!$A$1:$I$89,3,0)*VLOOKUP('Données projet'!$B$12,Paramètres!$A$1:$I$89,5,0)</f>
        <v>237.70967999999999</v>
      </c>
      <c r="CA85" s="13">
        <f t="shared" si="93"/>
        <v>57.946482312606733</v>
      </c>
      <c r="CB85" s="20">
        <f t="shared" si="64"/>
        <v>514.93448269445673</v>
      </c>
      <c r="CC85" s="59">
        <f t="shared" si="65"/>
        <v>808.2678160277901</v>
      </c>
      <c r="CD85" s="59">
        <f ca="1">AVERAGE(OFFSET($CC$3,0,0,'Données projet'!$E$12+1,1))-AVERAGE(OFFSET($H$3,0,0,'Données projet'!$E$12+1,1))</f>
        <v>448.94764480536713</v>
      </c>
      <c r="CE85" s="59">
        <f t="shared" si="94"/>
        <v>469.26760321719695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82.526942962806217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82.526942962806217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367.99999999999972</v>
      </c>
      <c r="CU85" s="17">
        <f>CT85*VLOOKUP('Données projet'!$B$13,Paramètres!$A$1:$I$89,3,0)*VLOOKUP('Données projet'!$B$13,Paramètres!$A$1:$I$89,5,0)</f>
        <v>298.52159999999981</v>
      </c>
      <c r="CV85" s="13">
        <f t="shared" si="95"/>
        <v>70.866444995542437</v>
      </c>
      <c r="CW85" s="20">
        <f t="shared" si="67"/>
        <v>643.35084503390271</v>
      </c>
      <c r="CX85" s="59">
        <f t="shared" si="68"/>
        <v>936.68417836723597</v>
      </c>
      <c r="CY85" s="59">
        <f ca="1">AVERAGE(OFFSET($CX$3,0,0,'Données projet'!$E$13+1,1))-AVERAGE(OFFSET($H$3,0,0,'Données projet'!$E$13+1,1))</f>
        <v>412.59676769258488</v>
      </c>
      <c r="CZ85" s="59">
        <f t="shared" si="96"/>
        <v>399.90063795152133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60.400783295505583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60.400783295505583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349.00000000000017</v>
      </c>
      <c r="DP85" s="17">
        <f>DO85*VLOOKUP('Données projet'!$B$14,Paramètres!$A$1:$I$89,3,0)*VLOOKUP('Données projet'!$B$14,Paramètres!$A$1:$I$89,5,0)</f>
        <v>272.22000000000014</v>
      </c>
      <c r="DQ85" s="13">
        <f t="shared" si="97"/>
        <v>65.320184547527205</v>
      </c>
      <c r="DR85" s="20">
        <f t="shared" si="70"/>
        <v>587.88248808694345</v>
      </c>
      <c r="DS85" s="59">
        <f t="shared" si="71"/>
        <v>881.21582142027682</v>
      </c>
      <c r="DT85" s="59">
        <f ca="1">AVERAGE(OFFSET($DS$3,0,0,'Données projet'!$E$14+1,1))-AVERAGE(OFFSET($H$3,0,0,'Données projet'!$E$14+1,1))</f>
        <v>357.65167206083379</v>
      </c>
      <c r="DU85" s="59">
        <f t="shared" si="98"/>
        <v>341.23389735986342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68.338291886391517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68.338291886391517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903.24453943985986</v>
      </c>
      <c r="S86" s="59">
        <f ca="1">AVERAGE(OFFSET($R$3,0,0,'Données projet'!$E$9+1,1))-AVERAGE(OFFSET($H$3,0,0,'Données projet'!$E$9+1,1))</f>
        <v>439.19854273764042</v>
      </c>
      <c r="T86" s="59">
        <f t="shared" si="88"/>
        <v>278.21741231699929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75.65318079510152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75.65318079510152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316.77360000000004</v>
      </c>
      <c r="AK86" s="13">
        <f t="shared" si="89"/>
        <v>74.681642981668006</v>
      </c>
      <c r="AL86" s="20">
        <f t="shared" si="58"/>
        <v>681.78454819307183</v>
      </c>
      <c r="AM86" s="59">
        <f t="shared" si="59"/>
        <v>975.1178815264052</v>
      </c>
      <c r="AN86" s="59">
        <f ca="1">AVERAGE(OFFSET($AM$3,0,0,'Données projet'!$E$10+1,1))-AVERAGE(OFFSET($H$3,0,0,'Données projet'!$E$10+1,1))</f>
        <v>487.18832528146936</v>
      </c>
      <c r="AO86" s="59">
        <f t="shared" si="90"/>
        <v>306.61893266146666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84.783737097958578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84.783737097958578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255.00000000000006</v>
      </c>
      <c r="BE86" s="13">
        <f>BD86*VLOOKUP('Données projet'!$B$11,Paramètres!$A$1:$I$89,3,0)*VLOOKUP('Données projet'!$B$11,Paramètres!$A$1:$I$89,5,0)</f>
        <v>186.96600000000004</v>
      </c>
      <c r="BF86" s="13">
        <f t="shared" si="91"/>
        <v>46.868551400324648</v>
      </c>
      <c r="BG86" s="20">
        <f t="shared" si="61"/>
        <v>407.26184368889881</v>
      </c>
      <c r="BH86" s="59">
        <f t="shared" si="62"/>
        <v>700.59517702223206</v>
      </c>
      <c r="BI86" s="59">
        <f ca="1">AVERAGE(OFFSET($BH$3,0,0,'Données projet'!$E$11+1,1))-AVERAGE(OFFSET($H$3,0,0,'Données projet'!$E$11+1,1))</f>
        <v>239.25212250019609</v>
      </c>
      <c r="BJ86" s="59">
        <f t="shared" si="92"/>
        <v>213.58492101729695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5.4</v>
      </c>
      <c r="BY86" s="12">
        <f>IF('Données projet'!$A$114&gt;35,BY85+BX86-CG85,IF(A86&lt;'Données projet'!$A$114,$BV$205^A86,IF(A86='Données projet'!$A$114,'Données projet'!$B$114,BY85+BX86-CG85)))</f>
        <v>255.2</v>
      </c>
      <c r="BZ86" s="13">
        <f>BY86*VLOOKUP('Données projet'!$B$12,Paramètres!$A$1:$I$89,3,0)*VLOOKUP('Données projet'!$B$12,Paramètres!$A$1:$I$89,5,0)</f>
        <v>242.84832</v>
      </c>
      <c r="CA86" s="13">
        <f t="shared" si="93"/>
        <v>59.051938970892948</v>
      </c>
      <c r="CB86" s="20">
        <f t="shared" si="64"/>
        <v>525.80961770763849</v>
      </c>
      <c r="CC86" s="59">
        <f t="shared" si="65"/>
        <v>819.14295104097187</v>
      </c>
      <c r="CD86" s="59">
        <f ca="1">AVERAGE(OFFSET($CC$3,0,0,'Données projet'!$E$12+1,1))-AVERAGE(OFFSET($H$3,0,0,'Données projet'!$E$12+1,1))</f>
        <v>448.94764480536713</v>
      </c>
      <c r="CE86" s="59">
        <f t="shared" si="94"/>
        <v>469.26760321719695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80.908639947770482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80.908639947770482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367.99999999999972</v>
      </c>
      <c r="CU86" s="17">
        <f>CT86*VLOOKUP('Données projet'!$B$13,Paramètres!$A$1:$I$89,3,0)*VLOOKUP('Données projet'!$B$13,Paramètres!$A$1:$I$89,5,0)</f>
        <v>298.52159999999981</v>
      </c>
      <c r="CV86" s="13">
        <f t="shared" si="95"/>
        <v>70.866444995542437</v>
      </c>
      <c r="CW86" s="20">
        <f t="shared" si="67"/>
        <v>643.35084503390271</v>
      </c>
      <c r="CX86" s="59">
        <f t="shared" si="68"/>
        <v>936.68417836723597</v>
      </c>
      <c r="CY86" s="59">
        <f ca="1">AVERAGE(OFFSET($CX$3,0,0,'Données projet'!$E$13+1,1))-AVERAGE(OFFSET($H$3,0,0,'Données projet'!$E$13+1,1))</f>
        <v>412.59676769258488</v>
      </c>
      <c r="CZ86" s="59">
        <f t="shared" si="96"/>
        <v>399.90063795152133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59.216360775920798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59.216360775920798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349.00000000000017</v>
      </c>
      <c r="DP86" s="17">
        <f>DO86*VLOOKUP('Données projet'!$B$14,Paramètres!$A$1:$I$89,3,0)*VLOOKUP('Données projet'!$B$14,Paramètres!$A$1:$I$89,5,0)</f>
        <v>272.22000000000014</v>
      </c>
      <c r="DQ86" s="13">
        <f t="shared" si="97"/>
        <v>65.320184547527205</v>
      </c>
      <c r="DR86" s="20">
        <f t="shared" si="70"/>
        <v>587.88248808694345</v>
      </c>
      <c r="DS86" s="59">
        <f t="shared" si="71"/>
        <v>881.21582142027682</v>
      </c>
      <c r="DT86" s="59">
        <f ca="1">AVERAGE(OFFSET($DS$3,0,0,'Données projet'!$E$14+1,1))-AVERAGE(OFFSET($H$3,0,0,'Données projet'!$E$14+1,1))</f>
        <v>357.65167206083379</v>
      </c>
      <c r="DU86" s="59">
        <f t="shared" si="98"/>
        <v>341.23389735986342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66.998219664741654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66.998219664741654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916.21962091279829</v>
      </c>
      <c r="S87" s="59">
        <f ca="1">AVERAGE(OFFSET($R$3,0,0,'Données projet'!$E$9+1,1))-AVERAGE(OFFSET($H$3,0,0,'Données projet'!$E$9+1,1))</f>
        <v>439.19854273764042</v>
      </c>
      <c r="T87" s="59">
        <f t="shared" si="88"/>
        <v>278.21741231699929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74.169668063593534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74.169668063593534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323.66880000000009</v>
      </c>
      <c r="AK87" s="13">
        <f t="shared" si="89"/>
        <v>76.11621164769852</v>
      </c>
      <c r="AL87" s="20">
        <f t="shared" si="58"/>
        <v>696.29222861974176</v>
      </c>
      <c r="AM87" s="59">
        <f t="shared" si="59"/>
        <v>989.62556195307502</v>
      </c>
      <c r="AN87" s="59">
        <f ca="1">AVERAGE(OFFSET($AM$3,0,0,'Données projet'!$E$10+1,1))-AVERAGE(OFFSET($H$3,0,0,'Données projet'!$E$10+1,1))</f>
        <v>487.18832528146936</v>
      </c>
      <c r="AO87" s="59">
        <f t="shared" si="90"/>
        <v>306.61893266146666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83.121179726441014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83.121179726441014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255.00000000000006</v>
      </c>
      <c r="BE87" s="13">
        <f>BD87*VLOOKUP('Données projet'!$B$11,Paramètres!$A$1:$I$89,3,0)*VLOOKUP('Données projet'!$B$11,Paramètres!$A$1:$I$89,5,0)</f>
        <v>186.96600000000004</v>
      </c>
      <c r="BF87" s="13">
        <f t="shared" si="91"/>
        <v>46.868551400324648</v>
      </c>
      <c r="BG87" s="20">
        <f t="shared" si="61"/>
        <v>407.26184368889881</v>
      </c>
      <c r="BH87" s="59">
        <f t="shared" si="62"/>
        <v>700.59517702223206</v>
      </c>
      <c r="BI87" s="59">
        <f ca="1">AVERAGE(OFFSET($BH$3,0,0,'Données projet'!$E$11+1,1))-AVERAGE(OFFSET($H$3,0,0,'Données projet'!$E$11+1,1))</f>
        <v>239.25212250019609</v>
      </c>
      <c r="BJ87" s="59">
        <f t="shared" si="92"/>
        <v>213.58492101729695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5.4</v>
      </c>
      <c r="BY87" s="12">
        <f>IF('Données projet'!$A$114&gt;35,BY86+BX87-CG86,IF(A87&lt;'Données projet'!$A$114,$BV$205^A87,IF(A87='Données projet'!$A$114,'Données projet'!$B$114,BY86+BX87-CG86)))</f>
        <v>260.59999999999997</v>
      </c>
      <c r="BZ87" s="13">
        <f>BY87*VLOOKUP('Données projet'!$B$12,Paramètres!$A$1:$I$89,3,0)*VLOOKUP('Données projet'!$B$12,Paramètres!$A$1:$I$89,5,0)</f>
        <v>247.98695999999998</v>
      </c>
      <c r="CA87" s="13">
        <f t="shared" si="93"/>
        <v>60.154676014844824</v>
      </c>
      <c r="CB87" s="20">
        <f t="shared" si="64"/>
        <v>536.68001605918801</v>
      </c>
      <c r="CC87" s="59">
        <f t="shared" si="65"/>
        <v>830.01334939252138</v>
      </c>
      <c r="CD87" s="59">
        <f ca="1">AVERAGE(OFFSET($CC$3,0,0,'Données projet'!$E$12+1,1))-AVERAGE(OFFSET($H$3,0,0,'Données projet'!$E$12+1,1))</f>
        <v>448.94764480536713</v>
      </c>
      <c r="CE87" s="59">
        <f t="shared" si="94"/>
        <v>469.26760321719695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79.32207086779222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79.32207086779222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367.99999999999972</v>
      </c>
      <c r="CU87" s="17">
        <f>CT87*VLOOKUP('Données projet'!$B$13,Paramètres!$A$1:$I$89,3,0)*VLOOKUP('Données projet'!$B$13,Paramètres!$A$1:$I$89,5,0)</f>
        <v>298.52159999999981</v>
      </c>
      <c r="CV87" s="13">
        <f t="shared" si="95"/>
        <v>70.866444995542437</v>
      </c>
      <c r="CW87" s="20">
        <f t="shared" si="67"/>
        <v>643.35084503390271</v>
      </c>
      <c r="CX87" s="59">
        <f t="shared" si="68"/>
        <v>936.68417836723597</v>
      </c>
      <c r="CY87" s="59">
        <f ca="1">AVERAGE(OFFSET($CX$3,0,0,'Données projet'!$E$13+1,1))-AVERAGE(OFFSET($H$3,0,0,'Données projet'!$E$13+1,1))</f>
        <v>412.59676769258488</v>
      </c>
      <c r="CZ87" s="59">
        <f t="shared" si="96"/>
        <v>399.90063795152133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58.055164059518667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58.055164059518667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349.00000000000017</v>
      </c>
      <c r="DP87" s="17">
        <f>DO87*VLOOKUP('Données projet'!$B$14,Paramètres!$A$1:$I$89,3,0)*VLOOKUP('Données projet'!$B$14,Paramètres!$A$1:$I$89,5,0)</f>
        <v>272.22000000000014</v>
      </c>
      <c r="DQ87" s="13">
        <f t="shared" si="97"/>
        <v>65.320184547527205</v>
      </c>
      <c r="DR87" s="20">
        <f t="shared" si="70"/>
        <v>587.88248808694345</v>
      </c>
      <c r="DS87" s="59">
        <f t="shared" si="71"/>
        <v>881.21582142027682</v>
      </c>
      <c r="DT87" s="59">
        <f ca="1">AVERAGE(OFFSET($DS$3,0,0,'Données projet'!$E$14+1,1))-AVERAGE(OFFSET($H$3,0,0,'Données projet'!$E$14+1,1))</f>
        <v>357.65167206083379</v>
      </c>
      <c r="DU87" s="59">
        <f t="shared" si="98"/>
        <v>341.23389735986342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65.684425441994989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65.684425441994989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439.19854273764042</v>
      </c>
      <c r="T88" s="59">
        <f t="shared" si="88"/>
        <v>278.21741231699929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84.758010488690019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84.758010488690019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330.56400000000008</v>
      </c>
      <c r="AK88" s="13">
        <f t="shared" si="89"/>
        <v>77.547227137682853</v>
      </c>
      <c r="AL88" s="20">
        <f t="shared" si="58"/>
        <v>710.79372059813113</v>
      </c>
      <c r="AM88" s="59">
        <f t="shared" si="59"/>
        <v>1004.1270539314644</v>
      </c>
      <c r="AN88" s="59">
        <f ca="1">AVERAGE(OFFSET($AM$3,0,0,'Données projet'!$E$10+1,1))-AVERAGE(OFFSET($H$3,0,0,'Données projet'!$E$10+1,1))</f>
        <v>487.18832528146936</v>
      </c>
      <c r="AO88" s="59">
        <f t="shared" si="90"/>
        <v>306.61893266146666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94.987425547669829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94.987425547669829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255.00000000000006</v>
      </c>
      <c r="BE88" s="13">
        <f>BD88*VLOOKUP('Données projet'!$B$11,Paramètres!$A$1:$I$89,3,0)*VLOOKUP('Données projet'!$B$11,Paramètres!$A$1:$I$89,5,0)</f>
        <v>186.96600000000004</v>
      </c>
      <c r="BF88" s="13">
        <f t="shared" si="91"/>
        <v>46.868551400324648</v>
      </c>
      <c r="BG88" s="20">
        <f t="shared" si="61"/>
        <v>407.26184368889881</v>
      </c>
      <c r="BH88" s="59">
        <f t="shared" si="62"/>
        <v>700.59517702223206</v>
      </c>
      <c r="BI88" s="59">
        <f ca="1">AVERAGE(OFFSET($BH$3,0,0,'Données projet'!$E$11+1,1))-AVERAGE(OFFSET($H$3,0,0,'Données projet'!$E$11+1,1))</f>
        <v>239.25212250019609</v>
      </c>
      <c r="BJ88" s="59">
        <f t="shared" si="92"/>
        <v>213.58492101729695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266</v>
      </c>
      <c r="BW88" s="12">
        <f>VLOOKUP(A88,'Données projet'!$A$113:$I$133,9,0)</f>
        <v>5.4</v>
      </c>
      <c r="BX88" s="12">
        <f t="array" ref="BX88">INDEX(BW:BW,MIN(IF(ISNUMBER(BW88:BW284),ROW(BW88:BW284),"")))</f>
        <v>5.4</v>
      </c>
      <c r="BY88" s="12">
        <f>IF('Données projet'!$A$114&gt;35,BY87+BX88-CG87,IF(A88&lt;'Données projet'!$A$114,$BV$205^A88,IF(A88='Données projet'!$A$114,'Données projet'!$B$114,BY87+BX88-CG87)))</f>
        <v>265.99999999999994</v>
      </c>
      <c r="BZ88" s="13">
        <f>BY88*VLOOKUP('Données projet'!$B$12,Paramètres!$A$1:$I$89,3,0)*VLOOKUP('Données projet'!$B$12,Paramètres!$A$1:$I$89,5,0)</f>
        <v>253.12559999999996</v>
      </c>
      <c r="CA88" s="13">
        <f t="shared" si="93"/>
        <v>61.254756291614335</v>
      </c>
      <c r="CB88" s="20">
        <f t="shared" si="64"/>
        <v>547.54578720789482</v>
      </c>
      <c r="CC88" s="59">
        <f t="shared" si="65"/>
        <v>840.87912054122808</v>
      </c>
      <c r="CD88" s="59">
        <f ca="1">AVERAGE(OFFSET($CC$3,0,0,'Données projet'!$E$12+1,1))-AVERAGE(OFFSET($H$3,0,0,'Données projet'!$E$12+1,1))</f>
        <v>448.94764480536713</v>
      </c>
      <c r="CE88" s="59">
        <f t="shared" si="94"/>
        <v>469.26760321719695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25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89.075243781268966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89.075243781268966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367.99999999999972</v>
      </c>
      <c r="CU88" s="17">
        <f>CT88*VLOOKUP('Données projet'!$B$13,Paramètres!$A$1:$I$89,3,0)*VLOOKUP('Données projet'!$B$13,Paramètres!$A$1:$I$89,5,0)</f>
        <v>298.52159999999981</v>
      </c>
      <c r="CV88" s="13">
        <f t="shared" si="95"/>
        <v>70.866444995542437</v>
      </c>
      <c r="CW88" s="20">
        <f t="shared" si="67"/>
        <v>643.35084503390271</v>
      </c>
      <c r="CX88" s="59">
        <f t="shared" si="68"/>
        <v>936.68417836723597</v>
      </c>
      <c r="CY88" s="59">
        <f ca="1">AVERAGE(OFFSET($CX$3,0,0,'Données projet'!$E$13+1,1))-AVERAGE(OFFSET($H$3,0,0,'Données projet'!$E$13+1,1))</f>
        <v>412.59676769258488</v>
      </c>
      <c r="CZ88" s="59">
        <f t="shared" si="96"/>
        <v>399.90063795152133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56.91673770246512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56.91673770246512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349.00000000000017</v>
      </c>
      <c r="DP88" s="17">
        <f>DO88*VLOOKUP('Données projet'!$B$14,Paramètres!$A$1:$I$89,3,0)*VLOOKUP('Données projet'!$B$14,Paramètres!$A$1:$I$89,5,0)</f>
        <v>272.22000000000014</v>
      </c>
      <c r="DQ88" s="13">
        <f t="shared" si="97"/>
        <v>65.320184547527205</v>
      </c>
      <c r="DR88" s="20">
        <f t="shared" si="70"/>
        <v>587.88248808694345</v>
      </c>
      <c r="DS88" s="59">
        <f t="shared" si="71"/>
        <v>881.21582142027682</v>
      </c>
      <c r="DT88" s="59">
        <f ca="1">AVERAGE(OFFSET($DS$3,0,0,'Données projet'!$E$14+1,1))-AVERAGE(OFFSET($H$3,0,0,'Données projet'!$E$14+1,1))</f>
        <v>357.65167206083379</v>
      </c>
      <c r="DU88" s="59">
        <f t="shared" si="98"/>
        <v>341.23389735986342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64.396393922621044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64.396393922621044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439.19854273764042</v>
      </c>
      <c r="T89" s="59">
        <f t="shared" si="88"/>
        <v>278.21741231699929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83.095957600288529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83.095957600288529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308.66160000000008</v>
      </c>
      <c r="AK89" s="13">
        <f t="shared" si="89"/>
        <v>72.98924863505313</v>
      </c>
      <c r="AL89" s="20">
        <f t="shared" si="58"/>
        <v>664.70856137271755</v>
      </c>
      <c r="AM89" s="59">
        <f t="shared" si="59"/>
        <v>958.04189470605093</v>
      </c>
      <c r="AN89" s="59">
        <f ca="1">AVERAGE(OFFSET($AM$3,0,0,'Données projet'!$E$10+1,1))-AVERAGE(OFFSET($H$3,0,0,'Données projet'!$E$10+1,1))</f>
        <v>487.18832528146936</v>
      </c>
      <c r="AO89" s="59">
        <f t="shared" si="90"/>
        <v>306.61893266146666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93.124780069288846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93.124780069288846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255.00000000000006</v>
      </c>
      <c r="BE89" s="13">
        <f>BD89*VLOOKUP('Données projet'!$B$11,Paramètres!$A$1:$I$89,3,0)*VLOOKUP('Données projet'!$B$11,Paramètres!$A$1:$I$89,5,0)</f>
        <v>186.96600000000004</v>
      </c>
      <c r="BF89" s="13">
        <f t="shared" si="91"/>
        <v>46.868551400324648</v>
      </c>
      <c r="BG89" s="20">
        <f t="shared" si="61"/>
        <v>407.26184368889881</v>
      </c>
      <c r="BH89" s="59">
        <f t="shared" si="62"/>
        <v>700.59517702223206</v>
      </c>
      <c r="BI89" s="59">
        <f ca="1">AVERAGE(OFFSET($BH$3,0,0,'Données projet'!$E$11+1,1))-AVERAGE(OFFSET($H$3,0,0,'Données projet'!$E$11+1,1))</f>
        <v>239.25212250019609</v>
      </c>
      <c r="BJ89" s="59">
        <f t="shared" si="92"/>
        <v>213.58492101729695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5.2</v>
      </c>
      <c r="BY89" s="12">
        <f>IF('Données projet'!$A$114&gt;35,BY88+BX89-CG88,IF(A89&lt;'Données projet'!$A$114,$BV$205^A89,IF(A89='Données projet'!$A$114,'Données projet'!$B$114,BY88+BX89-CG88)))</f>
        <v>246.19999999999993</v>
      </c>
      <c r="BZ89" s="13">
        <f>BY89*VLOOKUP('Données projet'!$B$12,Paramètres!$A$1:$I$89,3,0)*VLOOKUP('Données projet'!$B$12,Paramètres!$A$1:$I$89,5,0)</f>
        <v>234.28391999999994</v>
      </c>
      <c r="CA89" s="13">
        <f t="shared" si="93"/>
        <v>57.207967976960866</v>
      </c>
      <c r="CB89" s="20">
        <f t="shared" si="64"/>
        <v>507.68170489320681</v>
      </c>
      <c r="CC89" s="59">
        <f t="shared" si="65"/>
        <v>801.01503822654013</v>
      </c>
      <c r="CD89" s="59">
        <f ca="1">AVERAGE(OFFSET($CC$3,0,0,'Données projet'!$E$12+1,1))-AVERAGE(OFFSET($H$3,0,0,'Données projet'!$E$12+1,1))</f>
        <v>448.94764480536713</v>
      </c>
      <c r="CE89" s="59">
        <f t="shared" si="94"/>
        <v>469.26760321719695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87.32853258125229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87.32853258125229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367.99999999999972</v>
      </c>
      <c r="CU89" s="17">
        <f>CT89*VLOOKUP('Données projet'!$B$13,Paramètres!$A$1:$I$89,3,0)*VLOOKUP('Données projet'!$B$13,Paramètres!$A$1:$I$89,5,0)</f>
        <v>298.52159999999981</v>
      </c>
      <c r="CV89" s="13">
        <f t="shared" si="95"/>
        <v>70.866444995542437</v>
      </c>
      <c r="CW89" s="20">
        <f t="shared" si="67"/>
        <v>643.35084503390271</v>
      </c>
      <c r="CX89" s="59">
        <f t="shared" si="68"/>
        <v>936.68417836723597</v>
      </c>
      <c r="CY89" s="59">
        <f ca="1">AVERAGE(OFFSET($CX$3,0,0,'Données projet'!$E$13+1,1))-AVERAGE(OFFSET($H$3,0,0,'Données projet'!$E$13+1,1))</f>
        <v>412.59676769258488</v>
      </c>
      <c r="CZ89" s="59">
        <f t="shared" si="96"/>
        <v>399.90063795152133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55.800635191901875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55.800635191901875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349.00000000000017</v>
      </c>
      <c r="DP89" s="17">
        <f>DO89*VLOOKUP('Données projet'!$B$14,Paramètres!$A$1:$I$89,3,0)*VLOOKUP('Données projet'!$B$14,Paramètres!$A$1:$I$89,5,0)</f>
        <v>272.22000000000014</v>
      </c>
      <c r="DQ89" s="13">
        <f t="shared" si="97"/>
        <v>65.320184547527205</v>
      </c>
      <c r="DR89" s="20">
        <f t="shared" si="70"/>
        <v>587.88248808694345</v>
      </c>
      <c r="DS89" s="59">
        <f t="shared" si="71"/>
        <v>881.21582142027682</v>
      </c>
      <c r="DT89" s="59">
        <f ca="1">AVERAGE(OFFSET($DS$3,0,0,'Données projet'!$E$14+1,1))-AVERAGE(OFFSET($H$3,0,0,'Données projet'!$E$14+1,1))</f>
        <v>357.65167206083379</v>
      </c>
      <c r="DU89" s="59">
        <f t="shared" si="98"/>
        <v>341.23389735986342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63.133619915720367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63.133619915720367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439.19854273764042</v>
      </c>
      <c r="T90" s="59">
        <f t="shared" si="88"/>
        <v>278.21741231699929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81.466496555276422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81.466496555276422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315.15120000000002</v>
      </c>
      <c r="AK90" s="13">
        <f t="shared" si="89"/>
        <v>74.343571754005879</v>
      </c>
      <c r="AL90" s="20">
        <f t="shared" si="58"/>
        <v>678.37006080489357</v>
      </c>
      <c r="AM90" s="59">
        <f t="shared" si="59"/>
        <v>971.70339413822694</v>
      </c>
      <c r="AN90" s="59">
        <f ca="1">AVERAGE(OFFSET($AM$3,0,0,'Données projet'!$E$10+1,1))-AVERAGE(OFFSET($H$3,0,0,'Données projet'!$E$10+1,1))</f>
        <v>487.18832528146936</v>
      </c>
      <c r="AO90" s="59">
        <f t="shared" si="90"/>
        <v>306.61893266146666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91.298659932637349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91.298659932637349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255.00000000000006</v>
      </c>
      <c r="BE90" s="13">
        <f>BD90*VLOOKUP('Données projet'!$B$11,Paramètres!$A$1:$I$89,3,0)*VLOOKUP('Données projet'!$B$11,Paramètres!$A$1:$I$89,5,0)</f>
        <v>186.96600000000004</v>
      </c>
      <c r="BF90" s="13">
        <f t="shared" si="91"/>
        <v>46.868551400324648</v>
      </c>
      <c r="BG90" s="20">
        <f t="shared" si="61"/>
        <v>407.26184368889881</v>
      </c>
      <c r="BH90" s="59">
        <f t="shared" si="62"/>
        <v>700.59517702223206</v>
      </c>
      <c r="BI90" s="59">
        <f ca="1">AVERAGE(OFFSET($BH$3,0,0,'Données projet'!$E$11+1,1))-AVERAGE(OFFSET($H$3,0,0,'Données projet'!$E$11+1,1))</f>
        <v>239.25212250019609</v>
      </c>
      <c r="BJ90" s="59">
        <f t="shared" si="92"/>
        <v>213.58492101729695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5.2</v>
      </c>
      <c r="BY90" s="12">
        <f>IF('Données projet'!$A$114&gt;35,BY89+BX90-CG89,IF(A90&lt;'Données projet'!$A$114,$BV$205^A90,IF(A90='Données projet'!$A$114,'Données projet'!$B$114,BY89+BX90-CG89)))</f>
        <v>251.39999999999992</v>
      </c>
      <c r="BZ90" s="13">
        <f>BY90*VLOOKUP('Données projet'!$B$12,Paramètres!$A$1:$I$89,3,0)*VLOOKUP('Données projet'!$B$12,Paramètres!$A$1:$I$89,5,0)</f>
        <v>239.23223999999993</v>
      </c>
      <c r="CA90" s="13">
        <f t="shared" si="93"/>
        <v>58.274312386610639</v>
      </c>
      <c r="CB90" s="20">
        <f t="shared" si="64"/>
        <v>518.15724540667998</v>
      </c>
      <c r="CC90" s="59">
        <f t="shared" si="65"/>
        <v>811.49057874001323</v>
      </c>
      <c r="CD90" s="59">
        <f ca="1">AVERAGE(OFFSET($CC$3,0,0,'Données projet'!$E$12+1,1))-AVERAGE(OFFSET($H$3,0,0,'Données projet'!$E$12+1,1))</f>
        <v>448.94764480536713</v>
      </c>
      <c r="CE90" s="59">
        <f t="shared" si="94"/>
        <v>469.26760321719695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85.616073322479309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85.616073322479309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367.99999999999972</v>
      </c>
      <c r="CU90" s="17">
        <f>CT90*VLOOKUP('Données projet'!$B$13,Paramètres!$A$1:$I$89,3,0)*VLOOKUP('Données projet'!$B$13,Paramètres!$A$1:$I$89,5,0)</f>
        <v>298.52159999999981</v>
      </c>
      <c r="CV90" s="13">
        <f t="shared" si="95"/>
        <v>70.866444995542437</v>
      </c>
      <c r="CW90" s="20">
        <f t="shared" si="67"/>
        <v>643.35084503390271</v>
      </c>
      <c r="CX90" s="59">
        <f t="shared" si="68"/>
        <v>936.68417836723597</v>
      </c>
      <c r="CY90" s="59">
        <f ca="1">AVERAGE(OFFSET($CX$3,0,0,'Données projet'!$E$13+1,1))-AVERAGE(OFFSET($H$3,0,0,'Données projet'!$E$13+1,1))</f>
        <v>412.59676769258488</v>
      </c>
      <c r="CZ90" s="59">
        <f t="shared" si="96"/>
        <v>399.90063795152133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54.706418770815468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54.706418770815468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349.00000000000017</v>
      </c>
      <c r="DP90" s="17">
        <f>DO90*VLOOKUP('Données projet'!$B$14,Paramètres!$A$1:$I$89,3,0)*VLOOKUP('Données projet'!$B$14,Paramètres!$A$1:$I$89,5,0)</f>
        <v>272.22000000000014</v>
      </c>
      <c r="DQ90" s="13">
        <f t="shared" si="97"/>
        <v>65.320184547527205</v>
      </c>
      <c r="DR90" s="20">
        <f t="shared" si="70"/>
        <v>587.88248808694345</v>
      </c>
      <c r="DS90" s="59">
        <f t="shared" si="71"/>
        <v>881.21582142027682</v>
      </c>
      <c r="DT90" s="59">
        <f ca="1">AVERAGE(OFFSET($DS$3,0,0,'Données projet'!$E$14+1,1))-AVERAGE(OFFSET($H$3,0,0,'Données projet'!$E$14+1,1))</f>
        <v>357.65167206083379</v>
      </c>
      <c r="DU90" s="59">
        <f t="shared" si="98"/>
        <v>341.23389735986342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61.89560813687892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61.89560813687892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439.19854273764042</v>
      </c>
      <c r="T91" s="59">
        <f t="shared" si="88"/>
        <v>278.21741231699929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79.868988247483898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79.868988247483898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321.64080000000001</v>
      </c>
      <c r="AK91" s="13">
        <f t="shared" si="89"/>
        <v>75.694652325793228</v>
      </c>
      <c r="AL91" s="20">
        <f t="shared" si="58"/>
        <v>692.0259128007566</v>
      </c>
      <c r="AM91" s="59">
        <f t="shared" si="59"/>
        <v>985.35924613408997</v>
      </c>
      <c r="AN91" s="59">
        <f ca="1">AVERAGE(OFFSET($AM$3,0,0,'Données projet'!$E$10+1,1))-AVERAGE(OFFSET($H$3,0,0,'Données projet'!$E$10+1,1))</f>
        <v>487.18832528146936</v>
      </c>
      <c r="AO91" s="59">
        <f t="shared" si="90"/>
        <v>306.61893266146666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89.508348898042286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89.508348898042286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255.00000000000006</v>
      </c>
      <c r="BE91" s="13">
        <f>BD91*VLOOKUP('Données projet'!$B$11,Paramètres!$A$1:$I$89,3,0)*VLOOKUP('Données projet'!$B$11,Paramètres!$A$1:$I$89,5,0)</f>
        <v>186.96600000000004</v>
      </c>
      <c r="BF91" s="13">
        <f t="shared" si="91"/>
        <v>46.868551400324648</v>
      </c>
      <c r="BG91" s="20">
        <f t="shared" si="61"/>
        <v>407.26184368889881</v>
      </c>
      <c r="BH91" s="59">
        <f t="shared" si="62"/>
        <v>700.59517702223206</v>
      </c>
      <c r="BI91" s="59">
        <f ca="1">AVERAGE(OFFSET($BH$3,0,0,'Données projet'!$E$11+1,1))-AVERAGE(OFFSET($H$3,0,0,'Données projet'!$E$11+1,1))</f>
        <v>239.25212250019609</v>
      </c>
      <c r="BJ91" s="59">
        <f t="shared" si="92"/>
        <v>213.58492101729695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5.2</v>
      </c>
      <c r="BY91" s="12">
        <f>IF('Données projet'!$A$114&gt;35,BY90+BX91-CG90,IF(A91&lt;'Données projet'!$A$114,$BV$205^A91,IF(A91='Données projet'!$A$114,'Données projet'!$B$114,BY90+BX91-CG90)))</f>
        <v>256.59999999999991</v>
      </c>
      <c r="BZ91" s="13">
        <f>BY91*VLOOKUP('Données projet'!$B$12,Paramètres!$A$1:$I$89,3,0)*VLOOKUP('Données projet'!$B$12,Paramètres!$A$1:$I$89,5,0)</f>
        <v>244.18055999999993</v>
      </c>
      <c r="CA91" s="13">
        <f t="shared" si="93"/>
        <v>59.338092320635823</v>
      </c>
      <c r="CB91" s="20">
        <f t="shared" si="64"/>
        <v>528.62831945844061</v>
      </c>
      <c r="CC91" s="59">
        <f t="shared" si="65"/>
        <v>821.96165279177399</v>
      </c>
      <c r="CD91" s="59">
        <f ca="1">AVERAGE(OFFSET($CC$3,0,0,'Données projet'!$E$12+1,1))-AVERAGE(OFFSET($H$3,0,0,'Données projet'!$E$12+1,1))</f>
        <v>448.94764480536713</v>
      </c>
      <c r="CE91" s="59">
        <f t="shared" si="94"/>
        <v>469.26760321719695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83.937194345273852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83.937194345273852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367.99999999999972</v>
      </c>
      <c r="CU91" s="17">
        <f>CT91*VLOOKUP('Données projet'!$B$13,Paramètres!$A$1:$I$89,3,0)*VLOOKUP('Données projet'!$B$13,Paramètres!$A$1:$I$89,5,0)</f>
        <v>298.52159999999981</v>
      </c>
      <c r="CV91" s="13">
        <f t="shared" si="95"/>
        <v>70.866444995542437</v>
      </c>
      <c r="CW91" s="20">
        <f t="shared" si="67"/>
        <v>643.35084503390271</v>
      </c>
      <c r="CX91" s="59">
        <f t="shared" si="68"/>
        <v>936.68417836723597</v>
      </c>
      <c r="CY91" s="59">
        <f ca="1">AVERAGE(OFFSET($CX$3,0,0,'Données projet'!$E$13+1,1))-AVERAGE(OFFSET($H$3,0,0,'Données projet'!$E$13+1,1))</f>
        <v>412.59676769258488</v>
      </c>
      <c r="CZ91" s="59">
        <f t="shared" si="96"/>
        <v>399.90063795152133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53.633659266340445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53.633659266340445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349.00000000000017</v>
      </c>
      <c r="DP91" s="17">
        <f>DO91*VLOOKUP('Données projet'!$B$14,Paramètres!$A$1:$I$89,3,0)*VLOOKUP('Données projet'!$B$14,Paramètres!$A$1:$I$89,5,0)</f>
        <v>272.22000000000014</v>
      </c>
      <c r="DQ91" s="13">
        <f t="shared" si="97"/>
        <v>65.320184547527205</v>
      </c>
      <c r="DR91" s="20">
        <f t="shared" si="70"/>
        <v>587.88248808694345</v>
      </c>
      <c r="DS91" s="59">
        <f t="shared" si="71"/>
        <v>881.21582142027682</v>
      </c>
      <c r="DT91" s="59">
        <f ca="1">AVERAGE(OFFSET($DS$3,0,0,'Données projet'!$E$14+1,1))-AVERAGE(OFFSET($H$3,0,0,'Données projet'!$E$14+1,1))</f>
        <v>357.65167206083379</v>
      </c>
      <c r="DU91" s="59">
        <f t="shared" si="98"/>
        <v>341.23389735986342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60.681873013907932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60.681873013907932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439.19854273764042</v>
      </c>
      <c r="T92" s="59">
        <f t="shared" si="88"/>
        <v>278.21741231699929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78.302806103223332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78.302806103223332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328.13039999999995</v>
      </c>
      <c r="AK92" s="13">
        <f t="shared" si="89"/>
        <v>77.042563313388285</v>
      </c>
      <c r="AL92" s="20">
        <f t="shared" si="58"/>
        <v>705.67624443748446</v>
      </c>
      <c r="AM92" s="59">
        <f t="shared" si="59"/>
        <v>999.00957777081771</v>
      </c>
      <c r="AN92" s="59">
        <f ca="1">AVERAGE(OFFSET($AM$3,0,0,'Données projet'!$E$10+1,1))-AVERAGE(OFFSET($H$3,0,0,'Données projet'!$E$10+1,1))</f>
        <v>487.18832528146936</v>
      </c>
      <c r="AO92" s="59">
        <f t="shared" si="90"/>
        <v>306.61893266146666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87.753144770853723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87.753144770853723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255.00000000000006</v>
      </c>
      <c r="BE92" s="13">
        <f>BD92*VLOOKUP('Données projet'!$B$11,Paramètres!$A$1:$I$89,3,0)*VLOOKUP('Données projet'!$B$11,Paramètres!$A$1:$I$89,5,0)</f>
        <v>186.96600000000004</v>
      </c>
      <c r="BF92" s="13">
        <f t="shared" si="91"/>
        <v>46.868551400324648</v>
      </c>
      <c r="BG92" s="20">
        <f t="shared" si="61"/>
        <v>407.26184368889881</v>
      </c>
      <c r="BH92" s="59">
        <f t="shared" si="62"/>
        <v>700.59517702223206</v>
      </c>
      <c r="BI92" s="59">
        <f ca="1">AVERAGE(OFFSET($BH$3,0,0,'Données projet'!$E$11+1,1))-AVERAGE(OFFSET($H$3,0,0,'Données projet'!$E$11+1,1))</f>
        <v>239.25212250019609</v>
      </c>
      <c r="BJ92" s="59">
        <f t="shared" si="92"/>
        <v>213.58492101729695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5.2</v>
      </c>
      <c r="BY92" s="12">
        <f>IF('Données projet'!$A$114&gt;35,BY91+BX92-CG91,IF(A92&lt;'Données projet'!$A$114,$BV$205^A92,IF(A92='Données projet'!$A$114,'Données projet'!$B$114,BY91+BX92-CG91)))</f>
        <v>261.7999999999999</v>
      </c>
      <c r="BZ92" s="13">
        <f>BY92*VLOOKUP('Données projet'!$B$12,Paramètres!$A$1:$I$89,3,0)*VLOOKUP('Données projet'!$B$12,Paramètres!$A$1:$I$89,5,0)</f>
        <v>249.1288799999999</v>
      </c>
      <c r="CA92" s="13">
        <f t="shared" si="93"/>
        <v>60.399365736982055</v>
      </c>
      <c r="CB92" s="20">
        <f t="shared" si="64"/>
        <v>539.09502799191023</v>
      </c>
      <c r="CC92" s="59">
        <f t="shared" si="65"/>
        <v>832.42836132524349</v>
      </c>
      <c r="CD92" s="59">
        <f ca="1">AVERAGE(OFFSET($CC$3,0,0,'Données projet'!$E$12+1,1))-AVERAGE(OFFSET($H$3,0,0,'Données projet'!$E$12+1,1))</f>
        <v>448.94764480536713</v>
      </c>
      <c r="CE92" s="59">
        <f t="shared" si="94"/>
        <v>469.26760321719695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82.291237160796328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82.291237160796328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367.99999999999972</v>
      </c>
      <c r="CU92" s="17">
        <f>CT92*VLOOKUP('Données projet'!$B$13,Paramètres!$A$1:$I$89,3,0)*VLOOKUP('Données projet'!$B$13,Paramètres!$A$1:$I$89,5,0)</f>
        <v>298.52159999999981</v>
      </c>
      <c r="CV92" s="13">
        <f t="shared" si="95"/>
        <v>70.866444995542437</v>
      </c>
      <c r="CW92" s="20">
        <f t="shared" si="67"/>
        <v>643.35084503390271</v>
      </c>
      <c r="CX92" s="59">
        <f t="shared" si="68"/>
        <v>936.68417836723597</v>
      </c>
      <c r="CY92" s="59">
        <f ca="1">AVERAGE(OFFSET($CX$3,0,0,'Données projet'!$E$13+1,1))-AVERAGE(OFFSET($H$3,0,0,'Données projet'!$E$13+1,1))</f>
        <v>412.59676769258488</v>
      </c>
      <c r="CZ92" s="59">
        <f t="shared" si="96"/>
        <v>399.90063795152133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52.581935921429491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52.581935921429491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349.00000000000017</v>
      </c>
      <c r="DP92" s="17">
        <f>DO92*VLOOKUP('Données projet'!$B$14,Paramètres!$A$1:$I$89,3,0)*VLOOKUP('Données projet'!$B$14,Paramètres!$A$1:$I$89,5,0)</f>
        <v>272.22000000000014</v>
      </c>
      <c r="DQ92" s="13">
        <f t="shared" si="97"/>
        <v>65.320184547527205</v>
      </c>
      <c r="DR92" s="20">
        <f t="shared" si="70"/>
        <v>587.88248808694345</v>
      </c>
      <c r="DS92" s="59">
        <f t="shared" si="71"/>
        <v>881.21582142027682</v>
      </c>
      <c r="DT92" s="59">
        <f ca="1">AVERAGE(OFFSET($DS$3,0,0,'Données projet'!$E$14+1,1))-AVERAGE(OFFSET($H$3,0,0,'Données projet'!$E$14+1,1))</f>
        <v>357.65167206083379</v>
      </c>
      <c r="DU92" s="59">
        <f t="shared" si="98"/>
        <v>341.23389735986342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59.491938496393075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59.491938496393075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936.81565469749989</v>
      </c>
      <c r="S93" s="59">
        <f ca="1">AVERAGE(OFFSET($R$3,0,0,'Données projet'!$E$9+1,1))-AVERAGE(OFFSET($H$3,0,0,'Données projet'!$E$9+1,1))</f>
        <v>439.19854273764042</v>
      </c>
      <c r="T93" s="59">
        <f t="shared" si="88"/>
        <v>278.21741231699929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88.810100212327953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88.810100212327953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334.61999999999995</v>
      </c>
      <c r="AK93" s="13">
        <f t="shared" si="89"/>
        <v>78.387374628661505</v>
      </c>
      <c r="AL93" s="20">
        <f t="shared" si="58"/>
        <v>719.32117747825203</v>
      </c>
      <c r="AM93" s="59">
        <f t="shared" si="59"/>
        <v>1012.6545108115854</v>
      </c>
      <c r="AN93" s="59">
        <f ca="1">AVERAGE(OFFSET($AM$3,0,0,'Données projet'!$E$10+1,1))-AVERAGE(OFFSET($H$3,0,0,'Données projet'!$E$10+1,1))</f>
        <v>487.18832528146936</v>
      </c>
      <c r="AO93" s="59">
        <f t="shared" si="90"/>
        <v>306.61893266146666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99.528560582781324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99.528560582781324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255.00000000000006</v>
      </c>
      <c r="BE93" s="13">
        <f>BD93*VLOOKUP('Données projet'!$B$11,Paramètres!$A$1:$I$89,3,0)*VLOOKUP('Données projet'!$B$11,Paramètres!$A$1:$I$89,5,0)</f>
        <v>186.96600000000004</v>
      </c>
      <c r="BF93" s="13">
        <f t="shared" si="91"/>
        <v>46.868551400324648</v>
      </c>
      <c r="BG93" s="20">
        <f t="shared" si="61"/>
        <v>407.26184368889881</v>
      </c>
      <c r="BH93" s="59">
        <f t="shared" si="62"/>
        <v>700.59517702223206</v>
      </c>
      <c r="BI93" s="59">
        <f ca="1">AVERAGE(OFFSET($BH$3,0,0,'Données projet'!$E$11+1,1))-AVERAGE(OFFSET($H$3,0,0,'Données projet'!$E$11+1,1))</f>
        <v>239.25212250019609</v>
      </c>
      <c r="BJ93" s="59">
        <f t="shared" si="92"/>
        <v>213.58492101729695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267</v>
      </c>
      <c r="BW93" s="12">
        <f>VLOOKUP(A93,'Données projet'!$A$113:$I$133,9,0)</f>
        <v>5.2</v>
      </c>
      <c r="BX93" s="12">
        <f t="array" ref="BX93">INDEX(BW:BW,MIN(IF(ISNUMBER(BW93:BW289),ROW(BW93:BW289),"")))</f>
        <v>5.2</v>
      </c>
      <c r="BY93" s="12">
        <f>IF('Données projet'!$A$114&gt;35,BY92+BX93-CG92,IF(A93&lt;'Données projet'!$A$114,$BV$205^A93,IF(A93='Données projet'!$A$114,'Données projet'!$B$114,BY92+BX93-CG92)))</f>
        <v>266.99999999999989</v>
      </c>
      <c r="BZ93" s="13">
        <f>BY93*VLOOKUP('Données projet'!$B$12,Paramètres!$A$1:$I$89,3,0)*VLOOKUP('Données projet'!$B$12,Paramètres!$A$1:$I$89,5,0)</f>
        <v>254.07719999999989</v>
      </c>
      <c r="CA93" s="13">
        <f t="shared" si="93"/>
        <v>61.458188159552705</v>
      </c>
      <c r="CB93" s="20">
        <f t="shared" si="64"/>
        <v>549.55746771122074</v>
      </c>
      <c r="CC93" s="59">
        <f t="shared" si="65"/>
        <v>842.89080104455411</v>
      </c>
      <c r="CD93" s="59">
        <f ca="1">AVERAGE(OFFSET($CC$3,0,0,'Données projet'!$E$12+1,1))-AVERAGE(OFFSET($H$3,0,0,'Données projet'!$E$12+1,1))</f>
        <v>448.94764480536713</v>
      </c>
      <c r="CE93" s="59">
        <f t="shared" si="94"/>
        <v>469.26760321719695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24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91.533841320619558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91.533841320619558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367.99999999999972</v>
      </c>
      <c r="CU93" s="17">
        <f>CT93*VLOOKUP('Données projet'!$B$13,Paramètres!$A$1:$I$89,3,0)*VLOOKUP('Données projet'!$B$13,Paramètres!$A$1:$I$89,5,0)</f>
        <v>298.52159999999981</v>
      </c>
      <c r="CV93" s="13">
        <f t="shared" si="95"/>
        <v>70.866444995542437</v>
      </c>
      <c r="CW93" s="20">
        <f t="shared" si="67"/>
        <v>643.35084503390271</v>
      </c>
      <c r="CX93" s="59">
        <f t="shared" si="68"/>
        <v>936.68417836723597</v>
      </c>
      <c r="CY93" s="59">
        <f ca="1">AVERAGE(OFFSET($CX$3,0,0,'Données projet'!$E$13+1,1))-AVERAGE(OFFSET($H$3,0,0,'Données projet'!$E$13+1,1))</f>
        <v>412.59676769258488</v>
      </c>
      <c r="CZ93" s="59">
        <f t="shared" si="96"/>
        <v>399.90063795152133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51.550836229824341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51.550836229824341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349.00000000000017</v>
      </c>
      <c r="DP93" s="17">
        <f>DO93*VLOOKUP('Données projet'!$B$14,Paramètres!$A$1:$I$89,3,0)*VLOOKUP('Données projet'!$B$14,Paramètres!$A$1:$I$89,5,0)</f>
        <v>272.22000000000014</v>
      </c>
      <c r="DQ93" s="13">
        <f t="shared" si="97"/>
        <v>65.320184547527205</v>
      </c>
      <c r="DR93" s="20">
        <f t="shared" si="70"/>
        <v>587.88248808694345</v>
      </c>
      <c r="DS93" s="59">
        <f t="shared" si="71"/>
        <v>881.21582142027682</v>
      </c>
      <c r="DT93" s="59">
        <f ca="1">AVERAGE(OFFSET($DS$3,0,0,'Données projet'!$E$14+1,1))-AVERAGE(OFFSET($H$3,0,0,'Données projet'!$E$14+1,1))</f>
        <v>357.65167206083379</v>
      </c>
      <c r="DU93" s="59">
        <f t="shared" si="98"/>
        <v>341.23389735986342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58.325337868978295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58.325337868978295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895.22766399195007</v>
      </c>
      <c r="S94" s="59">
        <f ca="1">AVERAGE(OFFSET($R$3,0,0,'Données projet'!$E$9+1,1))-AVERAGE(OFFSET($H$3,0,0,'Données projet'!$E$9+1,1))</f>
        <v>439.19854273764042</v>
      </c>
      <c r="T94" s="59">
        <f t="shared" si="88"/>
        <v>278.21741231699929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87.068588315976612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87.068588315976612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312.51479999999992</v>
      </c>
      <c r="AK94" s="13">
        <f t="shared" si="89"/>
        <v>73.793773289024969</v>
      </c>
      <c r="AL94" s="20">
        <f t="shared" si="58"/>
        <v>672.82076514505172</v>
      </c>
      <c r="AM94" s="59">
        <f t="shared" si="59"/>
        <v>966.15409847838509</v>
      </c>
      <c r="AN94" s="59">
        <f ca="1">AVERAGE(OFFSET($AM$3,0,0,'Données projet'!$E$10+1,1))-AVERAGE(OFFSET($H$3,0,0,'Données projet'!$E$10+1,1))</f>
        <v>487.18832528146936</v>
      </c>
      <c r="AO94" s="59">
        <f t="shared" si="90"/>
        <v>306.61893266146666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97.576866216180676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97.576866216180676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255.00000000000006</v>
      </c>
      <c r="BE94" s="13">
        <f>BD94*VLOOKUP('Données projet'!$B$11,Paramètres!$A$1:$I$89,3,0)*VLOOKUP('Données projet'!$B$11,Paramètres!$A$1:$I$89,5,0)</f>
        <v>186.96600000000004</v>
      </c>
      <c r="BF94" s="13">
        <f t="shared" si="91"/>
        <v>46.868551400324648</v>
      </c>
      <c r="BG94" s="20">
        <f t="shared" si="61"/>
        <v>407.26184368889881</v>
      </c>
      <c r="BH94" s="59">
        <f t="shared" si="62"/>
        <v>700.59517702223206</v>
      </c>
      <c r="BI94" s="59">
        <f ca="1">AVERAGE(OFFSET($BH$3,0,0,'Données projet'!$E$11+1,1))-AVERAGE(OFFSET($H$3,0,0,'Données projet'!$E$11+1,1))</f>
        <v>239.25212250019609</v>
      </c>
      <c r="BJ94" s="59">
        <f t="shared" si="92"/>
        <v>213.58492101729695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4.8</v>
      </c>
      <c r="BY94" s="12">
        <f>IF('Données projet'!$A$114&gt;35,BY93+BX94-CG93,IF(A94&lt;'Données projet'!$A$114,$BV$205^A94,IF(A94='Données projet'!$A$114,'Données projet'!$B$114,BY93+BX94-CG93)))</f>
        <v>247.7999999999999</v>
      </c>
      <c r="BZ94" s="13">
        <f>BY94*VLOOKUP('Données projet'!$B$12,Paramètres!$A$1:$I$89,3,0)*VLOOKUP('Données projet'!$B$12,Paramètres!$A$1:$I$89,5,0)</f>
        <v>235.80647999999991</v>
      </c>
      <c r="CA94" s="13">
        <f t="shared" si="93"/>
        <v>57.5363506739358</v>
      </c>
      <c r="CB94" s="20">
        <f t="shared" si="64"/>
        <v>510.90543009043807</v>
      </c>
      <c r="CC94" s="59">
        <f t="shared" si="65"/>
        <v>804.23876342377139</v>
      </c>
      <c r="CD94" s="59">
        <f ca="1">AVERAGE(OFFSET($CC$3,0,0,'Données projet'!$E$12+1,1))-AVERAGE(OFFSET($H$3,0,0,'Données projet'!$E$12+1,1))</f>
        <v>448.94764480536713</v>
      </c>
      <c r="CE94" s="59">
        <f t="shared" si="94"/>
        <v>469.26760321719695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89.73891852245265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89.73891852245265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367.99999999999972</v>
      </c>
      <c r="CU94" s="17">
        <f>CT94*VLOOKUP('Données projet'!$B$13,Paramètres!$A$1:$I$89,3,0)*VLOOKUP('Données projet'!$B$13,Paramètres!$A$1:$I$89,5,0)</f>
        <v>298.52159999999981</v>
      </c>
      <c r="CV94" s="13">
        <f t="shared" si="95"/>
        <v>70.866444995542437</v>
      </c>
      <c r="CW94" s="20">
        <f t="shared" si="67"/>
        <v>643.35084503390271</v>
      </c>
      <c r="CX94" s="59">
        <f t="shared" si="68"/>
        <v>936.68417836723597</v>
      </c>
      <c r="CY94" s="59">
        <f ca="1">AVERAGE(OFFSET($CX$3,0,0,'Données projet'!$E$13+1,1))-AVERAGE(OFFSET($H$3,0,0,'Données projet'!$E$13+1,1))</f>
        <v>412.59676769258488</v>
      </c>
      <c r="CZ94" s="59">
        <f t="shared" si="96"/>
        <v>399.90063795152133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50.539955774262857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50.539955774262857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349.00000000000017</v>
      </c>
      <c r="DP94" s="17">
        <f>DO94*VLOOKUP('Données projet'!$B$14,Paramètres!$A$1:$I$89,3,0)*VLOOKUP('Données projet'!$B$14,Paramètres!$A$1:$I$89,5,0)</f>
        <v>272.22000000000014</v>
      </c>
      <c r="DQ94" s="13">
        <f t="shared" si="97"/>
        <v>65.320184547527205</v>
      </c>
      <c r="DR94" s="20">
        <f t="shared" si="70"/>
        <v>587.88248808694345</v>
      </c>
      <c r="DS94" s="59">
        <f t="shared" si="71"/>
        <v>881.21582142027682</v>
      </c>
      <c r="DT94" s="59">
        <f ca="1">AVERAGE(OFFSET($DS$3,0,0,'Données projet'!$E$14+1,1))-AVERAGE(OFFSET($H$3,0,0,'Données projet'!$E$14+1,1))</f>
        <v>357.65167206083379</v>
      </c>
      <c r="DU94" s="59">
        <f t="shared" si="98"/>
        <v>341.23389735986342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57.181613568310993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57.181613568310993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9">
        <f t="shared" si="55"/>
        <v>907.06132866343501</v>
      </c>
      <c r="S95" s="59">
        <f ca="1">AVERAGE(OFFSET($R$3,0,0,'Données projet'!$E$9+1,1))-AVERAGE(OFFSET($H$3,0,0,'Données projet'!$E$9+1,1))</f>
        <v>439.19854273764042</v>
      </c>
      <c r="T95" s="59">
        <f t="shared" si="88"/>
        <v>278.21741231699929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85.361226405695348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85.361226405695348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318.80159999999995</v>
      </c>
      <c r="AK95" s="13">
        <f t="shared" si="89"/>
        <v>75.103948812522063</v>
      </c>
      <c r="AL95" s="20">
        <f t="shared" si="58"/>
        <v>686.05216418180908</v>
      </c>
      <c r="AM95" s="59">
        <f t="shared" si="59"/>
        <v>979.38549751514233</v>
      </c>
      <c r="AN95" s="59">
        <f ca="1">AVERAGE(OFFSET($AM$3,0,0,'Données projet'!$E$10+1,1))-AVERAGE(OFFSET($H$3,0,0,'Données projet'!$E$10+1,1))</f>
        <v>487.18832528146936</v>
      </c>
      <c r="AO95" s="59">
        <f t="shared" si="90"/>
        <v>306.61893266146666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95.663443385693043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95.663443385693043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255.00000000000006</v>
      </c>
      <c r="BE95" s="13">
        <f>BD95*VLOOKUP('Données projet'!$B$11,Paramètres!$A$1:$I$89,3,0)*VLOOKUP('Données projet'!$B$11,Paramètres!$A$1:$I$89,5,0)</f>
        <v>186.96600000000004</v>
      </c>
      <c r="BF95" s="13">
        <f t="shared" si="91"/>
        <v>46.868551400324648</v>
      </c>
      <c r="BG95" s="20">
        <f t="shared" si="61"/>
        <v>407.26184368889881</v>
      </c>
      <c r="BH95" s="59">
        <f t="shared" si="62"/>
        <v>700.59517702223206</v>
      </c>
      <c r="BI95" s="59">
        <f ca="1">AVERAGE(OFFSET($BH$3,0,0,'Données projet'!$E$11+1,1))-AVERAGE(OFFSET($H$3,0,0,'Données projet'!$E$11+1,1))</f>
        <v>239.25212250019609</v>
      </c>
      <c r="BJ95" s="59">
        <f t="shared" si="92"/>
        <v>213.58492101729695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4.8</v>
      </c>
      <c r="BY95" s="12">
        <f>IF('Données projet'!$A$114&gt;35,BY94+BX95-CG94,IF(A95&lt;'Données projet'!$A$114,$BV$205^A95,IF(A95='Données projet'!$A$114,'Données projet'!$B$114,BY94+BX95-CG94)))</f>
        <v>252.59999999999991</v>
      </c>
      <c r="BZ95" s="13">
        <f>BY95*VLOOKUP('Données projet'!$B$12,Paramètres!$A$1:$I$89,3,0)*VLOOKUP('Données projet'!$B$12,Paramètres!$A$1:$I$89,5,0)</f>
        <v>240.3741599999999</v>
      </c>
      <c r="CA95" s="13">
        <f t="shared" si="93"/>
        <v>58.520025528844819</v>
      </c>
      <c r="CB95" s="20">
        <f t="shared" si="64"/>
        <v>520.57403979607113</v>
      </c>
      <c r="CC95" s="59">
        <f t="shared" si="65"/>
        <v>813.9073731294045</v>
      </c>
      <c r="CD95" s="59">
        <f ca="1">AVERAGE(OFFSET($CC$3,0,0,'Données projet'!$E$12+1,1))-AVERAGE(OFFSET($H$3,0,0,'Données projet'!$E$12+1,1))</f>
        <v>448.94764480536713</v>
      </c>
      <c r="CE95" s="59">
        <f t="shared" si="94"/>
        <v>469.26760321719695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87.979193065562981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87.979193065562981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367.99999999999972</v>
      </c>
      <c r="CU95" s="17">
        <f>CT95*VLOOKUP('Données projet'!$B$13,Paramètres!$A$1:$I$89,3,0)*VLOOKUP('Données projet'!$B$13,Paramètres!$A$1:$I$89,5,0)</f>
        <v>298.52159999999981</v>
      </c>
      <c r="CV95" s="13">
        <f t="shared" si="95"/>
        <v>70.866444995542437</v>
      </c>
      <c r="CW95" s="20">
        <f t="shared" si="67"/>
        <v>643.35084503390271</v>
      </c>
      <c r="CX95" s="59">
        <f t="shared" si="68"/>
        <v>936.68417836723597</v>
      </c>
      <c r="CY95" s="59">
        <f ca="1">AVERAGE(OFFSET($CX$3,0,0,'Données projet'!$E$13+1,1))-AVERAGE(OFFSET($H$3,0,0,'Données projet'!$E$13+1,1))</f>
        <v>412.59676769258488</v>
      </c>
      <c r="CZ95" s="59">
        <f t="shared" si="96"/>
        <v>399.90063795152133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49.548898067858737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49.548898067858737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349.00000000000017</v>
      </c>
      <c r="DP95" s="17">
        <f>DO95*VLOOKUP('Données projet'!$B$14,Paramètres!$A$1:$I$89,3,0)*VLOOKUP('Données projet'!$B$14,Paramètres!$A$1:$I$89,5,0)</f>
        <v>272.22000000000014</v>
      </c>
      <c r="DQ95" s="13">
        <f t="shared" si="97"/>
        <v>65.320184547527205</v>
      </c>
      <c r="DR95" s="20">
        <f t="shared" si="70"/>
        <v>587.88248808694345</v>
      </c>
      <c r="DS95" s="59">
        <f t="shared" si="71"/>
        <v>881.21582142027682</v>
      </c>
      <c r="DT95" s="59">
        <f ca="1">AVERAGE(OFFSET($DS$3,0,0,'Données projet'!$E$14+1,1))-AVERAGE(OFFSET($H$3,0,0,'Données projet'!$E$14+1,1))</f>
        <v>357.65167206083379</v>
      </c>
      <c r="DU95" s="59">
        <f t="shared" si="98"/>
        <v>341.23389735986342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56.060317003576841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56.060317003576841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9">
        <f t="shared" si="55"/>
        <v>918.89026222765256</v>
      </c>
      <c r="S96" s="59">
        <f ca="1">AVERAGE(OFFSET($R$3,0,0,'Données projet'!$E$9+1,1))-AVERAGE(OFFSET($H$3,0,0,'Données projet'!$E$9+1,1))</f>
        <v>439.19854273764042</v>
      </c>
      <c r="T96" s="59">
        <f t="shared" si="88"/>
        <v>278.21741231699929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83.687344821086754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83.687344821086754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325.08839999999992</v>
      </c>
      <c r="AK96" s="13">
        <f t="shared" si="89"/>
        <v>76.411120176279823</v>
      </c>
      <c r="AL96" s="20">
        <f t="shared" si="58"/>
        <v>699.27833097368728</v>
      </c>
      <c r="AM96" s="59">
        <f t="shared" si="59"/>
        <v>992.61166430702065</v>
      </c>
      <c r="AN96" s="59">
        <f ca="1">AVERAGE(OFFSET($AM$3,0,0,'Données projet'!$E$10+1,1))-AVERAGE(OFFSET($H$3,0,0,'Données projet'!$E$10+1,1))</f>
        <v>487.18832528146936</v>
      </c>
      <c r="AO96" s="59">
        <f t="shared" si="90"/>
        <v>306.61893266146666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93.787541609838584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93.787541609838584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255.00000000000006</v>
      </c>
      <c r="BE96" s="13">
        <f>BD96*VLOOKUP('Données projet'!$B$11,Paramètres!$A$1:$I$89,3,0)*VLOOKUP('Données projet'!$B$11,Paramètres!$A$1:$I$89,5,0)</f>
        <v>186.96600000000004</v>
      </c>
      <c r="BF96" s="13">
        <f t="shared" si="91"/>
        <v>46.868551400324648</v>
      </c>
      <c r="BG96" s="20">
        <f t="shared" si="61"/>
        <v>407.26184368889881</v>
      </c>
      <c r="BH96" s="59">
        <f t="shared" si="62"/>
        <v>700.59517702223206</v>
      </c>
      <c r="BI96" s="59">
        <f ca="1">AVERAGE(OFFSET($BH$3,0,0,'Données projet'!$E$11+1,1))-AVERAGE(OFFSET($H$3,0,0,'Données projet'!$E$11+1,1))</f>
        <v>239.25212250019609</v>
      </c>
      <c r="BJ96" s="59">
        <f t="shared" si="92"/>
        <v>213.58492101729695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4.8</v>
      </c>
      <c r="BY96" s="12">
        <f>IF('Données projet'!$A$114&gt;35,BY95+BX96-CG95,IF(A96&lt;'Données projet'!$A$114,$BV$205^A96,IF(A96='Données projet'!$A$114,'Données projet'!$B$114,BY95+BX96-CG95)))</f>
        <v>257.39999999999992</v>
      </c>
      <c r="BZ96" s="13">
        <f>BY96*VLOOKUP('Données projet'!$B$12,Paramètres!$A$1:$I$89,3,0)*VLOOKUP('Données projet'!$B$12,Paramètres!$A$1:$I$89,5,0)</f>
        <v>244.94183999999993</v>
      </c>
      <c r="CA96" s="13">
        <f t="shared" si="93"/>
        <v>59.501526882688026</v>
      </c>
      <c r="CB96" s="20">
        <f t="shared" si="64"/>
        <v>530.23886398734817</v>
      </c>
      <c r="CC96" s="59">
        <f t="shared" si="65"/>
        <v>823.57219732068143</v>
      </c>
      <c r="CD96" s="59">
        <f ca="1">AVERAGE(OFFSET($CC$3,0,0,'Données projet'!$E$12+1,1))-AVERAGE(OFFSET($H$3,0,0,'Données projet'!$E$12+1,1))</f>
        <v>448.94764480536713</v>
      </c>
      <c r="CE96" s="59">
        <f t="shared" si="94"/>
        <v>469.26760321719695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86.253974751556385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86.253974751556385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367.99999999999972</v>
      </c>
      <c r="CU96" s="17">
        <f>CT96*VLOOKUP('Données projet'!$B$13,Paramètres!$A$1:$I$89,3,0)*VLOOKUP('Données projet'!$B$13,Paramètres!$A$1:$I$89,5,0)</f>
        <v>298.52159999999981</v>
      </c>
      <c r="CV96" s="13">
        <f t="shared" si="95"/>
        <v>70.866444995542437</v>
      </c>
      <c r="CW96" s="20">
        <f t="shared" si="67"/>
        <v>643.35084503390271</v>
      </c>
      <c r="CX96" s="59">
        <f t="shared" si="68"/>
        <v>936.68417836723597</v>
      </c>
      <c r="CY96" s="59">
        <f ca="1">AVERAGE(OFFSET($CX$3,0,0,'Données projet'!$E$13+1,1))-AVERAGE(OFFSET($H$3,0,0,'Données projet'!$E$13+1,1))</f>
        <v>412.59676769258488</v>
      </c>
      <c r="CZ96" s="59">
        <f t="shared" si="96"/>
        <v>399.90063795152133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48.57727439859169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48.57727439859169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349.00000000000017</v>
      </c>
      <c r="DP96" s="17">
        <f>DO96*VLOOKUP('Données projet'!$B$14,Paramètres!$A$1:$I$89,3,0)*VLOOKUP('Données projet'!$B$14,Paramètres!$A$1:$I$89,5,0)</f>
        <v>272.22000000000014</v>
      </c>
      <c r="DQ96" s="13">
        <f t="shared" si="97"/>
        <v>65.320184547527205</v>
      </c>
      <c r="DR96" s="20">
        <f t="shared" si="70"/>
        <v>587.88248808694345</v>
      </c>
      <c r="DS96" s="59">
        <f t="shared" si="71"/>
        <v>881.21582142027682</v>
      </c>
      <c r="DT96" s="59">
        <f ca="1">AVERAGE(OFFSET($DS$3,0,0,'Données projet'!$E$14+1,1))-AVERAGE(OFFSET($H$3,0,0,'Données projet'!$E$14+1,1))</f>
        <v>357.65167206083379</v>
      </c>
      <c r="DU96" s="59">
        <f t="shared" si="98"/>
        <v>341.23389735986342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54.96100838055375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54.96100838055375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9">
        <f t="shared" si="55"/>
        <v>930.71456672607155</v>
      </c>
      <c r="S97" s="59">
        <f ca="1">AVERAGE(OFFSET($R$3,0,0,'Données projet'!$E$9+1,1))-AVERAGE(OFFSET($H$3,0,0,'Données projet'!$E$9+1,1))</f>
        <v>439.19854273764042</v>
      </c>
      <c r="T97" s="59">
        <f t="shared" si="88"/>
        <v>278.21741231699929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82.046287033385383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82.046287033385383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331.37519999999989</v>
      </c>
      <c r="AK97" s="13">
        <f t="shared" si="89"/>
        <v>77.715352174616896</v>
      </c>
      <c r="AL97" s="20">
        <f t="shared" si="58"/>
        <v>712.49937837079085</v>
      </c>
      <c r="AM97" s="59">
        <f t="shared" si="59"/>
        <v>1005.8327117041242</v>
      </c>
      <c r="AN97" s="59">
        <f ca="1">AVERAGE(OFFSET($AM$3,0,0,'Données projet'!$E$10+1,1))-AVERAGE(OFFSET($H$3,0,0,'Données projet'!$E$10+1,1))</f>
        <v>487.18832528146936</v>
      </c>
      <c r="AO97" s="59">
        <f t="shared" si="90"/>
        <v>306.61893266146666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91.948425123621533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91.948425123621533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255.00000000000006</v>
      </c>
      <c r="BE97" s="13">
        <f>BD97*VLOOKUP('Données projet'!$B$11,Paramètres!$A$1:$I$89,3,0)*VLOOKUP('Données projet'!$B$11,Paramètres!$A$1:$I$89,5,0)</f>
        <v>186.96600000000004</v>
      </c>
      <c r="BF97" s="13">
        <f t="shared" si="91"/>
        <v>46.868551400324648</v>
      </c>
      <c r="BG97" s="20">
        <f t="shared" si="61"/>
        <v>407.26184368889881</v>
      </c>
      <c r="BH97" s="59">
        <f t="shared" si="62"/>
        <v>700.59517702223206</v>
      </c>
      <c r="BI97" s="59">
        <f ca="1">AVERAGE(OFFSET($BH$3,0,0,'Données projet'!$E$11+1,1))-AVERAGE(OFFSET($H$3,0,0,'Données projet'!$E$11+1,1))</f>
        <v>239.25212250019609</v>
      </c>
      <c r="BJ97" s="59">
        <f t="shared" si="92"/>
        <v>213.58492101729695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4.8</v>
      </c>
      <c r="BY97" s="12">
        <f>IF('Données projet'!$A$114&gt;35,BY96+BX97-CG96,IF(A97&lt;'Données projet'!$A$114,$BV$205^A97,IF(A97='Données projet'!$A$114,'Données projet'!$B$114,BY96+BX97-CG96)))</f>
        <v>262.19999999999993</v>
      </c>
      <c r="BZ97" s="13">
        <f>BY97*VLOOKUP('Données projet'!$B$12,Paramètres!$A$1:$I$89,3,0)*VLOOKUP('Données projet'!$B$12,Paramètres!$A$1:$I$89,5,0)</f>
        <v>249.50951999999992</v>
      </c>
      <c r="CA97" s="13">
        <f t="shared" si="93"/>
        <v>60.48089994102925</v>
      </c>
      <c r="CB97" s="20">
        <f t="shared" si="64"/>
        <v>539.89998139729244</v>
      </c>
      <c r="CC97" s="59">
        <f t="shared" si="65"/>
        <v>833.23331473062581</v>
      </c>
      <c r="CD97" s="59">
        <f ca="1">AVERAGE(OFFSET($CC$3,0,0,'Données projet'!$E$12+1,1))-AVERAGE(OFFSET($H$3,0,0,'Données projet'!$E$12+1,1))</f>
        <v>448.94764480536713</v>
      </c>
      <c r="CE97" s="59">
        <f t="shared" si="94"/>
        <v>469.26760321719695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84.562586916408179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84.562586916408179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367.99999999999972</v>
      </c>
      <c r="CU97" s="17">
        <f>CT97*VLOOKUP('Données projet'!$B$13,Paramètres!$A$1:$I$89,3,0)*VLOOKUP('Données projet'!$B$13,Paramètres!$A$1:$I$89,5,0)</f>
        <v>298.52159999999981</v>
      </c>
      <c r="CV97" s="13">
        <f t="shared" si="95"/>
        <v>70.866444995542437</v>
      </c>
      <c r="CW97" s="20">
        <f t="shared" si="67"/>
        <v>643.35084503390271</v>
      </c>
      <c r="CX97" s="59">
        <f t="shared" si="68"/>
        <v>936.68417836723597</v>
      </c>
      <c r="CY97" s="59">
        <f ca="1">AVERAGE(OFFSET($CX$3,0,0,'Données projet'!$E$13+1,1))-AVERAGE(OFFSET($H$3,0,0,'Données projet'!$E$13+1,1))</f>
        <v>412.59676769258488</v>
      </c>
      <c r="CZ97" s="59">
        <f t="shared" si="96"/>
        <v>399.90063795152133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47.624703676847048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47.624703676847048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349.00000000000017</v>
      </c>
      <c r="DP97" s="17">
        <f>DO97*VLOOKUP('Données projet'!$B$14,Paramètres!$A$1:$I$89,3,0)*VLOOKUP('Données projet'!$B$14,Paramètres!$A$1:$I$89,5,0)</f>
        <v>272.22000000000014</v>
      </c>
      <c r="DQ97" s="13">
        <f t="shared" si="97"/>
        <v>65.320184547527205</v>
      </c>
      <c r="DR97" s="20">
        <f t="shared" si="70"/>
        <v>587.88248808694345</v>
      </c>
      <c r="DS97" s="59">
        <f t="shared" si="71"/>
        <v>881.21582142027682</v>
      </c>
      <c r="DT97" s="59">
        <f ca="1">AVERAGE(OFFSET($DS$3,0,0,'Données projet'!$E$14+1,1))-AVERAGE(OFFSET($H$3,0,0,'Données projet'!$E$14+1,1))</f>
        <v>357.65167206083379</v>
      </c>
      <c r="DU97" s="59">
        <f t="shared" si="98"/>
        <v>341.23389735986342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53.883256529116089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53.883256529116089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9">
        <f t="shared" si="55"/>
        <v>942.53434010677483</v>
      </c>
      <c r="S98" s="59">
        <f ca="1">AVERAGE(OFFSET($R$3,0,0,'Données projet'!$E$9+1,1))-AVERAGE(OFFSET($H$3,0,0,'Données projet'!$E$9+1,1))</f>
        <v>439.19854273764042</v>
      </c>
      <c r="T98" s="59">
        <f t="shared" si="88"/>
        <v>278.21741231699929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92.480173764747434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92.480173764747434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337.66199999999992</v>
      </c>
      <c r="AK98" s="13">
        <f t="shared" si="89"/>
        <v>79.016707002632685</v>
      </c>
      <c r="AL98" s="20">
        <f t="shared" si="58"/>
        <v>725.71541469625174</v>
      </c>
      <c r="AM98" s="59">
        <f t="shared" si="59"/>
        <v>1019.0487480295851</v>
      </c>
      <c r="AN98" s="59">
        <f ca="1">AVERAGE(OFFSET($AM$3,0,0,'Données projet'!$E$10+1,1))-AVERAGE(OFFSET($H$3,0,0,'Données projet'!$E$10+1,1))</f>
        <v>487.18832528146936</v>
      </c>
      <c r="AO98" s="59">
        <f t="shared" si="90"/>
        <v>306.61893266146666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103.6415740466997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103.6415740466997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255.00000000000006</v>
      </c>
      <c r="BE98" s="13">
        <f>BD98*VLOOKUP('Données projet'!$B$11,Paramètres!$A$1:$I$89,3,0)*VLOOKUP('Données projet'!$B$11,Paramètres!$A$1:$I$89,5,0)</f>
        <v>186.96600000000004</v>
      </c>
      <c r="BF98" s="13">
        <f t="shared" si="91"/>
        <v>46.868551400324648</v>
      </c>
      <c r="BG98" s="20">
        <f t="shared" si="61"/>
        <v>407.26184368889881</v>
      </c>
      <c r="BH98" s="59">
        <f t="shared" si="62"/>
        <v>700.59517702223206</v>
      </c>
      <c r="BI98" s="59">
        <f ca="1">AVERAGE(OFFSET($BH$3,0,0,'Données projet'!$E$11+1,1))-AVERAGE(OFFSET($H$3,0,0,'Données projet'!$E$11+1,1))</f>
        <v>239.25212250019609</v>
      </c>
      <c r="BJ98" s="59">
        <f t="shared" si="92"/>
        <v>213.58492101729695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267</v>
      </c>
      <c r="BW98" s="12">
        <f>VLOOKUP(A98,'Données projet'!$A$113:$I$133,9,0)</f>
        <v>4.8</v>
      </c>
      <c r="BX98" s="12">
        <f t="array" ref="BX98">INDEX(BW:BW,MIN(IF(ISNUMBER(BW98:BW294),ROW(BW98:BW294),"")))</f>
        <v>4.8</v>
      </c>
      <c r="BY98" s="12">
        <f>IF('Données projet'!$A$114&gt;35,BY97+BX98-CG97,IF(A98&lt;'Données projet'!$A$114,$BV$205^A98,IF(A98='Données projet'!$A$114,'Données projet'!$B$114,BY97+BX98-CG97)))</f>
        <v>266.99999999999994</v>
      </c>
      <c r="BZ98" s="13">
        <f>BY98*VLOOKUP('Données projet'!$B$12,Paramètres!$A$1:$I$89,3,0)*VLOOKUP('Données projet'!$B$12,Paramètres!$A$1:$I$89,5,0)</f>
        <v>254.07719999999992</v>
      </c>
      <c r="CA98" s="13">
        <f t="shared" si="93"/>
        <v>61.458188159552705</v>
      </c>
      <c r="CB98" s="20">
        <f t="shared" si="64"/>
        <v>549.55746771122074</v>
      </c>
      <c r="CC98" s="59">
        <f t="shared" si="65"/>
        <v>842.89080104455411</v>
      </c>
      <c r="CD98" s="59">
        <f ca="1">AVERAGE(OFFSET($CC$3,0,0,'Données projet'!$E$12+1,1))-AVERAGE(OFFSET($H$3,0,0,'Données projet'!$E$12+1,1))</f>
        <v>448.94764480536713</v>
      </c>
      <c r="CE98" s="59">
        <f t="shared" si="94"/>
        <v>469.26760321719695</v>
      </c>
      <c r="CF98" s="15">
        <f>IF(ISNA(VLOOKUP(A98,'Données projet'!$A$113:$I$133,3,0)),0,VLOOKUP(A98,'Données projet'!$A$113:$I$133,3,0))</f>
        <v>18</v>
      </c>
      <c r="CG98" s="15">
        <f>IF(ISNA(VLOOKUP(A98,'Données projet'!$A$113:$I$133,4,0)),0,VLOOKUP(A98,'Données projet'!$A$113:$I$133,4,0))</f>
        <v>23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93.308306079250087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93.308306079250087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367.99999999999972</v>
      </c>
      <c r="CU98" s="17">
        <f>CT98*VLOOKUP('Données projet'!$B$13,Paramètres!$A$1:$I$89,3,0)*VLOOKUP('Données projet'!$B$13,Paramètres!$A$1:$I$89,5,0)</f>
        <v>298.52159999999981</v>
      </c>
      <c r="CV98" s="13">
        <f t="shared" si="95"/>
        <v>70.866444995542437</v>
      </c>
      <c r="CW98" s="20">
        <f t="shared" si="67"/>
        <v>643.35084503390271</v>
      </c>
      <c r="CX98" s="59">
        <f t="shared" si="68"/>
        <v>936.68417836723597</v>
      </c>
      <c r="CY98" s="59">
        <f ca="1">AVERAGE(OFFSET($CX$3,0,0,'Données projet'!$E$13+1,1))-AVERAGE(OFFSET($H$3,0,0,'Données projet'!$E$13+1,1))</f>
        <v>412.59676769258488</v>
      </c>
      <c r="CZ98" s="59">
        <f t="shared" si="96"/>
        <v>399.90063795152133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46.69081228594505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46.69081228594505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349.00000000000017</v>
      </c>
      <c r="DP98" s="17">
        <f>DO98*VLOOKUP('Données projet'!$B$14,Paramètres!$A$1:$I$89,3,0)*VLOOKUP('Données projet'!$B$14,Paramètres!$A$1:$I$89,5,0)</f>
        <v>272.22000000000014</v>
      </c>
      <c r="DQ98" s="13">
        <f t="shared" si="97"/>
        <v>65.320184547527205</v>
      </c>
      <c r="DR98" s="20">
        <f t="shared" si="70"/>
        <v>587.88248808694345</v>
      </c>
      <c r="DS98" s="59">
        <f t="shared" si="71"/>
        <v>881.21582142027682</v>
      </c>
      <c r="DT98" s="59">
        <f ca="1">AVERAGE(OFFSET($DS$3,0,0,'Données projet'!$E$14+1,1))-AVERAGE(OFFSET($H$3,0,0,'Données projet'!$E$14+1,1))</f>
        <v>357.65167206083379</v>
      </c>
      <c r="DU98" s="59">
        <f t="shared" si="98"/>
        <v>341.23389735986342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52.826638734121403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52.826638734121403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9">
        <f t="shared" si="55"/>
        <v>899.80900533362956</v>
      </c>
      <c r="S99" s="59">
        <f ca="1">AVERAGE(OFFSET($R$3,0,0,'Données projet'!$E$9+1,1))-AVERAGE(OFFSET($H$3,0,0,'Données projet'!$E$9+1,1))</f>
        <v>439.19854273764042</v>
      </c>
      <c r="T99" s="59">
        <f t="shared" si="88"/>
        <v>278.21741231699929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90.66669396455697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90.66669396455697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314.94839999999994</v>
      </c>
      <c r="AK99" s="13">
        <f t="shared" si="89"/>
        <v>74.301298626081149</v>
      </c>
      <c r="AL99" s="20">
        <f t="shared" si="58"/>
        <v>677.94322510709128</v>
      </c>
      <c r="AM99" s="59">
        <f t="shared" si="59"/>
        <v>971.27655844042465</v>
      </c>
      <c r="AN99" s="59">
        <f ca="1">AVERAGE(OFFSET($AM$3,0,0,'Données projet'!$E$10+1,1))-AVERAGE(OFFSET($H$3,0,0,'Données projet'!$E$10+1,1))</f>
        <v>487.18832528146936</v>
      </c>
      <c r="AO99" s="59">
        <f t="shared" si="90"/>
        <v>306.61893266146666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101.60922599476211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101.60922599476211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255.00000000000006</v>
      </c>
      <c r="BE99" s="13">
        <f>BD99*VLOOKUP('Données projet'!$B$11,Paramètres!$A$1:$I$89,3,0)*VLOOKUP('Données projet'!$B$11,Paramètres!$A$1:$I$89,5,0)</f>
        <v>186.96600000000004</v>
      </c>
      <c r="BF99" s="13">
        <f t="shared" si="91"/>
        <v>46.868551400324648</v>
      </c>
      <c r="BG99" s="20">
        <f t="shared" si="61"/>
        <v>407.26184368889881</v>
      </c>
      <c r="BH99" s="59">
        <f t="shared" si="62"/>
        <v>700.59517702223206</v>
      </c>
      <c r="BI99" s="59">
        <f ca="1">AVERAGE(OFFSET($BH$3,0,0,'Données projet'!$E$11+1,1))-AVERAGE(OFFSET($H$3,0,0,'Données projet'!$E$11+1,1))</f>
        <v>239.25212250019609</v>
      </c>
      <c r="BJ99" s="59">
        <f t="shared" si="92"/>
        <v>213.58492101729695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4.5999999999999996</v>
      </c>
      <c r="BY99" s="12">
        <f>IF('Données projet'!$A$114&gt;35,BY98+BX99-CG98,IF(A99&lt;'Données projet'!$A$114,$BV$205^A99,IF(A99='Données projet'!$A$114,'Données projet'!$B$114,BY98+BX99-CG98)))</f>
        <v>248.59999999999997</v>
      </c>
      <c r="BZ99" s="13">
        <f>BY99*VLOOKUP('Données projet'!$B$12,Paramètres!$A$1:$I$89,3,0)*VLOOKUP('Données projet'!$B$12,Paramètres!$A$1:$I$89,5,0)</f>
        <v>236.56775999999999</v>
      </c>
      <c r="CA99" s="13">
        <f t="shared" si="93"/>
        <v>57.700449394109818</v>
      </c>
      <c r="CB99" s="20">
        <f t="shared" si="64"/>
        <v>512.51713136140791</v>
      </c>
      <c r="CC99" s="59">
        <f t="shared" si="65"/>
        <v>805.85046469474128</v>
      </c>
      <c r="CD99" s="59">
        <f ca="1">AVERAGE(OFFSET($CC$3,0,0,'Données projet'!$E$12+1,1))-AVERAGE(OFFSET($H$3,0,0,'Données projet'!$E$12+1,1))</f>
        <v>448.94764480536713</v>
      </c>
      <c r="CE99" s="59">
        <f t="shared" si="94"/>
        <v>469.26760321719695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91.478587109483058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91.478587109483058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367.99999999999972</v>
      </c>
      <c r="CU99" s="17">
        <f>CT99*VLOOKUP('Données projet'!$B$13,Paramètres!$A$1:$I$89,3,0)*VLOOKUP('Données projet'!$B$13,Paramètres!$A$1:$I$89,5,0)</f>
        <v>298.52159999999981</v>
      </c>
      <c r="CV99" s="13">
        <f t="shared" si="95"/>
        <v>70.866444995542437</v>
      </c>
      <c r="CW99" s="20">
        <f t="shared" si="67"/>
        <v>643.35084503390271</v>
      </c>
      <c r="CX99" s="59">
        <f t="shared" si="68"/>
        <v>936.68417836723597</v>
      </c>
      <c r="CY99" s="59">
        <f ca="1">AVERAGE(OFFSET($CX$3,0,0,'Données projet'!$E$13+1,1))-AVERAGE(OFFSET($H$3,0,0,'Données projet'!$E$13+1,1))</f>
        <v>412.59676769258488</v>
      </c>
      <c r="CZ99" s="59">
        <f t="shared" si="96"/>
        <v>399.90063795152133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45.775233935601136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45.775233935601136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349.00000000000017</v>
      </c>
      <c r="DP99" s="17">
        <f>DO99*VLOOKUP('Données projet'!$B$14,Paramètres!$A$1:$I$89,3,0)*VLOOKUP('Données projet'!$B$14,Paramètres!$A$1:$I$89,5,0)</f>
        <v>272.22000000000014</v>
      </c>
      <c r="DQ99" s="13">
        <f t="shared" si="97"/>
        <v>65.320184547527205</v>
      </c>
      <c r="DR99" s="20">
        <f t="shared" si="70"/>
        <v>587.88248808694345</v>
      </c>
      <c r="DS99" s="59">
        <f t="shared" si="71"/>
        <v>881.21582142027682</v>
      </c>
      <c r="DT99" s="59">
        <f ca="1">AVERAGE(OFFSET($DS$3,0,0,'Données projet'!$E$14+1,1))-AVERAGE(OFFSET($H$3,0,0,'Données projet'!$E$14+1,1))</f>
        <v>357.65167206083379</v>
      </c>
      <c r="DU99" s="59">
        <f t="shared" si="98"/>
        <v>341.23389735986342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51.790740569613341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51.790740569613341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9">
        <f t="shared" si="55"/>
        <v>910.49601796841853</v>
      </c>
      <c r="S100" s="59">
        <f ca="1">AVERAGE(OFFSET($R$3,0,0,'Données projet'!$E$9+1,1))-AVERAGE(OFFSET($H$3,0,0,'Données projet'!$E$9+1,1))</f>
        <v>439.19854273764042</v>
      </c>
      <c r="T100" s="59">
        <f t="shared" si="88"/>
        <v>278.21741231699929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88.888775397134779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88.888775397134779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320.62679999999995</v>
      </c>
      <c r="AK100" s="13">
        <f t="shared" si="89"/>
        <v>75.483756735990909</v>
      </c>
      <c r="AL100" s="20">
        <f t="shared" si="58"/>
        <v>689.89255298185071</v>
      </c>
      <c r="AM100" s="59">
        <f t="shared" si="59"/>
        <v>983.22588631518397</v>
      </c>
      <c r="AN100" s="59">
        <f ca="1">AVERAGE(OFFSET($AM$3,0,0,'Données projet'!$E$10+1,1))-AVERAGE(OFFSET($H$3,0,0,'Données projet'!$E$10+1,1))</f>
        <v>487.18832528146936</v>
      </c>
      <c r="AO100" s="59">
        <f t="shared" si="90"/>
        <v>306.61893266146666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99.616731048513117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99.616731048513117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255.00000000000006</v>
      </c>
      <c r="BE100" s="13">
        <f>BD100*VLOOKUP('Données projet'!$B$11,Paramètres!$A$1:$I$89,3,0)*VLOOKUP('Données projet'!$B$11,Paramètres!$A$1:$I$89,5,0)</f>
        <v>186.96600000000004</v>
      </c>
      <c r="BF100" s="13">
        <f t="shared" si="91"/>
        <v>46.868551400324648</v>
      </c>
      <c r="BG100" s="20">
        <f t="shared" si="61"/>
        <v>407.26184368889881</v>
      </c>
      <c r="BH100" s="59">
        <f t="shared" si="62"/>
        <v>700.59517702223206</v>
      </c>
      <c r="BI100" s="59">
        <f ca="1">AVERAGE(OFFSET($BH$3,0,0,'Données projet'!$E$11+1,1))-AVERAGE(OFFSET($H$3,0,0,'Données projet'!$E$11+1,1))</f>
        <v>239.25212250019609</v>
      </c>
      <c r="BJ100" s="59">
        <f t="shared" si="92"/>
        <v>213.58492101729695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4.5999999999999996</v>
      </c>
      <c r="BY100" s="12">
        <f>IF('Données projet'!$A$114&gt;35,BY99+BX100-CG99,IF(A100&lt;'Données projet'!$A$114,$BV$205^A100,IF(A100='Données projet'!$A$114,'Données projet'!$B$114,BY99+BX100-CG99)))</f>
        <v>253.19999999999996</v>
      </c>
      <c r="BZ100" s="13">
        <f>BY100*VLOOKUP('Données projet'!$B$12,Paramètres!$A$1:$I$89,3,0)*VLOOKUP('Données projet'!$B$12,Paramètres!$A$1:$I$89,5,0)</f>
        <v>240.94511999999997</v>
      </c>
      <c r="CA100" s="13">
        <f t="shared" si="93"/>
        <v>58.642831116957332</v>
      </c>
      <c r="CB100" s="20">
        <f t="shared" si="64"/>
        <v>521.78234819536726</v>
      </c>
      <c r="CC100" s="59">
        <f t="shared" si="65"/>
        <v>815.11568152870063</v>
      </c>
      <c r="CD100" s="59">
        <f ca="1">AVERAGE(OFFSET($CC$3,0,0,'Données projet'!$E$12+1,1))-AVERAGE(OFFSET($H$3,0,0,'Données projet'!$E$12+1,1))</f>
        <v>448.94764480536713</v>
      </c>
      <c r="CE100" s="59">
        <f t="shared" si="94"/>
        <v>469.26760321719695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89.684747812694795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89.684747812694795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367.99999999999972</v>
      </c>
      <c r="CU100" s="17">
        <f>CT100*VLOOKUP('Données projet'!$B$13,Paramètres!$A$1:$I$89,3,0)*VLOOKUP('Données projet'!$B$13,Paramètres!$A$1:$I$89,5,0)</f>
        <v>298.52159999999981</v>
      </c>
      <c r="CV100" s="13">
        <f t="shared" si="95"/>
        <v>70.866444995542437</v>
      </c>
      <c r="CW100" s="20">
        <f t="shared" si="67"/>
        <v>643.35084503390271</v>
      </c>
      <c r="CX100" s="59">
        <f t="shared" si="68"/>
        <v>936.68417836723597</v>
      </c>
      <c r="CY100" s="59">
        <f ca="1">AVERAGE(OFFSET($CX$3,0,0,'Données projet'!$E$13+1,1))-AVERAGE(OFFSET($H$3,0,0,'Données projet'!$E$13+1,1))</f>
        <v>412.59676769258488</v>
      </c>
      <c r="CZ100" s="59">
        <f t="shared" si="96"/>
        <v>399.90063795152133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44.877609518259817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44.877609518259817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349.00000000000017</v>
      </c>
      <c r="DP100" s="17">
        <f>DO100*VLOOKUP('Données projet'!$B$14,Paramètres!$A$1:$I$89,3,0)*VLOOKUP('Données projet'!$B$14,Paramètres!$A$1:$I$89,5,0)</f>
        <v>272.22000000000014</v>
      </c>
      <c r="DQ100" s="13">
        <f t="shared" si="97"/>
        <v>65.320184547527205</v>
      </c>
      <c r="DR100" s="20">
        <f t="shared" si="70"/>
        <v>587.88248808694345</v>
      </c>
      <c r="DS100" s="59">
        <f t="shared" si="71"/>
        <v>881.21582142027682</v>
      </c>
      <c r="DT100" s="59">
        <f ca="1">AVERAGE(OFFSET($DS$3,0,0,'Données projet'!$E$14+1,1))-AVERAGE(OFFSET($H$3,0,0,'Données projet'!$E$14+1,1))</f>
        <v>357.65167206083379</v>
      </c>
      <c r="DU100" s="59">
        <f t="shared" si="98"/>
        <v>341.23389735986342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50.775155736275792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50.775155736275792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921.17919546416738</v>
      </c>
      <c r="S101" s="59">
        <f ca="1">AVERAGE(OFFSET($R$3,0,0,'Données projet'!$E$9+1,1))-AVERAGE(OFFSET($H$3,0,0,'Données projet'!$E$9+1,1))</f>
        <v>439.19854273764042</v>
      </c>
      <c r="T101" s="59">
        <f t="shared" si="88"/>
        <v>278.21741231699929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87.145720728396498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87.145720728396498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326.30520000000001</v>
      </c>
      <c r="AK101" s="13">
        <f t="shared" si="89"/>
        <v>76.663779608302349</v>
      </c>
      <c r="AL101" s="20">
        <f t="shared" si="58"/>
        <v>701.83763948445983</v>
      </c>
      <c r="AM101" s="59">
        <f t="shared" si="59"/>
        <v>995.1709728177932</v>
      </c>
      <c r="AN101" s="59">
        <f ca="1">AVERAGE(OFFSET($AM$3,0,0,'Données projet'!$E$10+1,1))-AVERAGE(OFFSET($H$3,0,0,'Données projet'!$E$10+1,1))</f>
        <v>487.18832528146936</v>
      </c>
      <c r="AO101" s="59">
        <f t="shared" si="90"/>
        <v>306.61893266146666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97.663307712858142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97.663307712858142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255.00000000000006</v>
      </c>
      <c r="BE101" s="13">
        <f>BD101*VLOOKUP('Données projet'!$B$11,Paramètres!$A$1:$I$89,3,0)*VLOOKUP('Données projet'!$B$11,Paramètres!$A$1:$I$89,5,0)</f>
        <v>186.96600000000004</v>
      </c>
      <c r="BF101" s="13">
        <f t="shared" si="91"/>
        <v>46.868551400324648</v>
      </c>
      <c r="BG101" s="20">
        <f t="shared" si="61"/>
        <v>407.26184368889881</v>
      </c>
      <c r="BH101" s="59">
        <f t="shared" si="62"/>
        <v>700.59517702223206</v>
      </c>
      <c r="BI101" s="59">
        <f ca="1">AVERAGE(OFFSET($BH$3,0,0,'Données projet'!$E$11+1,1))-AVERAGE(OFFSET($H$3,0,0,'Données projet'!$E$11+1,1))</f>
        <v>239.25212250019609</v>
      </c>
      <c r="BJ101" s="59">
        <f t="shared" si="92"/>
        <v>213.58492101729695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4.5999999999999996</v>
      </c>
      <c r="BY101" s="12">
        <f>IF('Données projet'!$A$114&gt;35,BY100+BX101-CG100,IF(A101&lt;'Données projet'!$A$114,$BV$205^A101,IF(A101='Données projet'!$A$114,'Données projet'!$B$114,BY100+BX101-CG100)))</f>
        <v>257.79999999999995</v>
      </c>
      <c r="BZ101" s="13">
        <f>BY101*VLOOKUP('Données projet'!$B$12,Paramètres!$A$1:$I$89,3,0)*VLOOKUP('Données projet'!$B$12,Paramètres!$A$1:$I$89,5,0)</f>
        <v>245.32247999999998</v>
      </c>
      <c r="CA101" s="13">
        <f t="shared" si="93"/>
        <v>59.583221982635983</v>
      </c>
      <c r="CB101" s="20">
        <f t="shared" si="64"/>
        <v>531.04409761975751</v>
      </c>
      <c r="CC101" s="59">
        <f t="shared" si="65"/>
        <v>824.37743095309088</v>
      </c>
      <c r="CD101" s="59">
        <f ca="1">AVERAGE(OFFSET($CC$3,0,0,'Données projet'!$E$12+1,1))-AVERAGE(OFFSET($H$3,0,0,'Données projet'!$E$12+1,1))</f>
        <v>448.94764480536713</v>
      </c>
      <c r="CE101" s="59">
        <f t="shared" si="94"/>
        <v>469.26760321719695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87.926084610382617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87.926084610382617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367.99999999999972</v>
      </c>
      <c r="CU101" s="17">
        <f>CT101*VLOOKUP('Données projet'!$B$13,Paramètres!$A$1:$I$89,3,0)*VLOOKUP('Données projet'!$B$13,Paramètres!$A$1:$I$89,5,0)</f>
        <v>298.52159999999981</v>
      </c>
      <c r="CV101" s="13">
        <f t="shared" si="95"/>
        <v>70.866444995542437</v>
      </c>
      <c r="CW101" s="20">
        <f t="shared" si="67"/>
        <v>643.35084503390271</v>
      </c>
      <c r="CX101" s="59">
        <f t="shared" si="68"/>
        <v>936.68417836723597</v>
      </c>
      <c r="CY101" s="59">
        <f ca="1">AVERAGE(OFFSET($CX$3,0,0,'Données projet'!$E$13+1,1))-AVERAGE(OFFSET($H$3,0,0,'Données projet'!$E$13+1,1))</f>
        <v>412.59676769258488</v>
      </c>
      <c r="CZ101" s="59">
        <f t="shared" si="96"/>
        <v>399.90063795152133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43.997586968245727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43.997586968245727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349.00000000000017</v>
      </c>
      <c r="DP101" s="17">
        <f>DO101*VLOOKUP('Données projet'!$B$14,Paramètres!$A$1:$I$89,3,0)*VLOOKUP('Données projet'!$B$14,Paramètres!$A$1:$I$89,5,0)</f>
        <v>272.22000000000014</v>
      </c>
      <c r="DQ101" s="13">
        <f t="shared" si="97"/>
        <v>65.320184547527205</v>
      </c>
      <c r="DR101" s="20">
        <f t="shared" si="70"/>
        <v>587.88248808694345</v>
      </c>
      <c r="DS101" s="59">
        <f t="shared" si="71"/>
        <v>881.21582142027682</v>
      </c>
      <c r="DT101" s="59">
        <f ca="1">AVERAGE(OFFSET($DS$3,0,0,'Données projet'!$E$14+1,1))-AVERAGE(OFFSET($H$3,0,0,'Données projet'!$E$14+1,1))</f>
        <v>357.65167206083379</v>
      </c>
      <c r="DU101" s="59">
        <f t="shared" si="98"/>
        <v>341.23389735986342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49.779485902074413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49.779485902074413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931.85861226104294</v>
      </c>
      <c r="S102" s="59">
        <f ca="1">AVERAGE(OFFSET($R$3,0,0,'Données projet'!$E$9+1,1))-AVERAGE(OFFSET($H$3,0,0,'Données projet'!$E$9+1,1))</f>
        <v>439.19854273764042</v>
      </c>
      <c r="T102" s="59">
        <f t="shared" si="88"/>
        <v>278.21741231699929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85.436846298553803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85.436846298553803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331.98360000000002</v>
      </c>
      <c r="AK102" s="13">
        <f t="shared" si="89"/>
        <v>77.841414511052207</v>
      </c>
      <c r="AL102" s="20">
        <f t="shared" si="58"/>
        <v>713.77856694008267</v>
      </c>
      <c r="AM102" s="59">
        <f t="shared" si="59"/>
        <v>1007.111900273416</v>
      </c>
      <c r="AN102" s="59">
        <f ca="1">AVERAGE(OFFSET($AM$3,0,0,'Données projet'!$E$10+1,1))-AVERAGE(OFFSET($H$3,0,0,'Données projet'!$E$10+1,1))</f>
        <v>487.18832528146936</v>
      </c>
      <c r="AO102" s="59">
        <f t="shared" si="90"/>
        <v>306.61893266146666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95.74818981734478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95.74818981734478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255.00000000000006</v>
      </c>
      <c r="BE102" s="13">
        <f>BD102*VLOOKUP('Données projet'!$B$11,Paramètres!$A$1:$I$89,3,0)*VLOOKUP('Données projet'!$B$11,Paramètres!$A$1:$I$89,5,0)</f>
        <v>186.96600000000004</v>
      </c>
      <c r="BF102" s="13">
        <f t="shared" si="91"/>
        <v>46.868551400324648</v>
      </c>
      <c r="BG102" s="20">
        <f t="shared" si="61"/>
        <v>407.26184368889881</v>
      </c>
      <c r="BH102" s="59">
        <f t="shared" si="62"/>
        <v>700.59517702223206</v>
      </c>
      <c r="BI102" s="59">
        <f ca="1">AVERAGE(OFFSET($BH$3,0,0,'Données projet'!$E$11+1,1))-AVERAGE(OFFSET($H$3,0,0,'Données projet'!$E$11+1,1))</f>
        <v>239.25212250019609</v>
      </c>
      <c r="BJ102" s="59">
        <f t="shared" si="92"/>
        <v>213.58492101729695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4.5999999999999996</v>
      </c>
      <c r="BY102" s="12">
        <f>IF('Données projet'!$A$114&gt;35,BY101+BX102-CG101,IF(A102&lt;'Données projet'!$A$114,$BV$205^A102,IF(A102='Données projet'!$A$114,'Données projet'!$B$114,BY101+BX102-CG101)))</f>
        <v>262.39999999999998</v>
      </c>
      <c r="BZ102" s="13">
        <f>BY102*VLOOKUP('Données projet'!$B$12,Paramètres!$A$1:$I$89,3,0)*VLOOKUP('Données projet'!$B$12,Paramètres!$A$1:$I$89,5,0)</f>
        <v>249.69983999999999</v>
      </c>
      <c r="CA102" s="13">
        <f t="shared" si="93"/>
        <v>60.521661612597903</v>
      </c>
      <c r="CB102" s="20">
        <f t="shared" si="64"/>
        <v>540.30244864194128</v>
      </c>
      <c r="CC102" s="59">
        <f t="shared" si="65"/>
        <v>833.63578197527454</v>
      </c>
      <c r="CD102" s="59">
        <f ca="1">AVERAGE(OFFSET($CC$3,0,0,'Données projet'!$E$12+1,1))-AVERAGE(OFFSET($H$3,0,0,'Données projet'!$E$12+1,1))</f>
        <v>448.94764480536713</v>
      </c>
      <c r="CE102" s="59">
        <f t="shared" si="94"/>
        <v>469.26760321719695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86.201907720789137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86.201907720789137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367.99999999999972</v>
      </c>
      <c r="CU102" s="17">
        <f>CT102*VLOOKUP('Données projet'!$B$13,Paramètres!$A$1:$I$89,3,0)*VLOOKUP('Données projet'!$B$13,Paramètres!$A$1:$I$89,5,0)</f>
        <v>298.52159999999981</v>
      </c>
      <c r="CV102" s="13">
        <f t="shared" si="95"/>
        <v>70.866444995542437</v>
      </c>
      <c r="CW102" s="20">
        <f t="shared" si="67"/>
        <v>643.35084503390271</v>
      </c>
      <c r="CX102" s="59">
        <f t="shared" si="68"/>
        <v>936.68417836723597</v>
      </c>
      <c r="CY102" s="59">
        <f ca="1">AVERAGE(OFFSET($CX$3,0,0,'Données projet'!$E$13+1,1))-AVERAGE(OFFSET($H$3,0,0,'Données projet'!$E$13+1,1))</f>
        <v>412.59676769258488</v>
      </c>
      <c r="CZ102" s="59">
        <f t="shared" si="96"/>
        <v>399.90063795152133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43.134821123676659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43.134821123676659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349.00000000000017</v>
      </c>
      <c r="DP102" s="17">
        <f>DO102*VLOOKUP('Données projet'!$B$14,Paramètres!$A$1:$I$89,3,0)*VLOOKUP('Données projet'!$B$14,Paramètres!$A$1:$I$89,5,0)</f>
        <v>272.22000000000014</v>
      </c>
      <c r="DQ102" s="13">
        <f t="shared" si="97"/>
        <v>65.320184547527205</v>
      </c>
      <c r="DR102" s="20">
        <f t="shared" si="70"/>
        <v>587.88248808694345</v>
      </c>
      <c r="DS102" s="59">
        <f t="shared" si="71"/>
        <v>881.21582142027682</v>
      </c>
      <c r="DT102" s="59">
        <f ca="1">AVERAGE(OFFSET($DS$3,0,0,'Données projet'!$E$14+1,1))-AVERAGE(OFFSET($H$3,0,0,'Données projet'!$E$14+1,1))</f>
        <v>357.65167206083379</v>
      </c>
      <c r="DU102" s="59">
        <f t="shared" si="98"/>
        <v>341.23389735986342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48.803340546023087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48.803340546023087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439.19854273764042</v>
      </c>
      <c r="T103" s="59">
        <f t="shared" si="88"/>
        <v>278.21741231699929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95.374147503020254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95.374147503020254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337.66200000000003</v>
      </c>
      <c r="AK103" s="13">
        <f t="shared" si="89"/>
        <v>79.016707002632685</v>
      </c>
      <c r="AL103" s="20">
        <f t="shared" si="58"/>
        <v>725.71541469625208</v>
      </c>
      <c r="AM103" s="59">
        <f t="shared" si="59"/>
        <v>1019.0487480295853</v>
      </c>
      <c r="AN103" s="59">
        <f ca="1">AVERAGE(OFFSET($AM$3,0,0,'Données projet'!$E$10+1,1))-AVERAGE(OFFSET($H$3,0,0,'Données projet'!$E$10+1,1))</f>
        <v>487.18832528146936</v>
      </c>
      <c r="AO103" s="59">
        <f t="shared" si="90"/>
        <v>306.61893266146666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106.88482047752269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106.88482047752269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255.00000000000006</v>
      </c>
      <c r="BE103" s="13">
        <f>BD103*VLOOKUP('Données projet'!$B$11,Paramètres!$A$1:$I$89,3,0)*VLOOKUP('Données projet'!$B$11,Paramètres!$A$1:$I$89,5,0)</f>
        <v>186.96600000000004</v>
      </c>
      <c r="BF103" s="13">
        <f t="shared" si="91"/>
        <v>46.868551400324648</v>
      </c>
      <c r="BG103" s="20">
        <f t="shared" si="61"/>
        <v>407.26184368889881</v>
      </c>
      <c r="BH103" s="59">
        <f t="shared" si="62"/>
        <v>700.59517702223206</v>
      </c>
      <c r="BI103" s="59">
        <f ca="1">AVERAGE(OFFSET($BH$3,0,0,'Données projet'!$E$11+1,1))-AVERAGE(OFFSET($H$3,0,0,'Données projet'!$E$11+1,1))</f>
        <v>239.25212250019609</v>
      </c>
      <c r="BJ103" s="59">
        <f t="shared" si="92"/>
        <v>213.58492101729695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267</v>
      </c>
      <c r="BW103" s="12">
        <f>VLOOKUP(A103,'Données projet'!$A$113:$I$133,9,0)</f>
        <v>4.5999999999999996</v>
      </c>
      <c r="BX103" s="12">
        <f t="array" ref="BX103">INDEX(BW:BW,MIN(IF(ISNUMBER(BW103:BW299),ROW(BW103:BW299),"")))</f>
        <v>4.5999999999999996</v>
      </c>
      <c r="BY103" s="12">
        <f>IF('Données projet'!$A$114&gt;35,BY102+BX103-CG102,IF(A103&lt;'Données projet'!$A$114,$BV$205^A103,IF(A103='Données projet'!$A$114,'Données projet'!$B$114,BY102+BX103-CG102)))</f>
        <v>267</v>
      </c>
      <c r="BZ103" s="13">
        <f>BY103*VLOOKUP('Données projet'!$B$12,Paramètres!$A$1:$I$89,3,0)*VLOOKUP('Données projet'!$B$12,Paramètres!$A$1:$I$89,5,0)</f>
        <v>254.0772</v>
      </c>
      <c r="CA103" s="13">
        <f t="shared" si="93"/>
        <v>61.458188159552755</v>
      </c>
      <c r="CB103" s="20">
        <f t="shared" si="64"/>
        <v>549.55746771122097</v>
      </c>
      <c r="CC103" s="59">
        <f t="shared" si="65"/>
        <v>842.89080104455434</v>
      </c>
      <c r="CD103" s="59">
        <f ca="1">AVERAGE(OFFSET($CC$3,0,0,'Données projet'!$E$12+1,1))-AVERAGE(OFFSET($H$3,0,0,'Données projet'!$E$12+1,1))</f>
        <v>448.94764480536713</v>
      </c>
      <c r="CE103" s="59">
        <f t="shared" si="94"/>
        <v>469.26760321719695</v>
      </c>
      <c r="CF103" s="15">
        <f>IF(ISNA(VLOOKUP(A103,'Données projet'!$A$113:$I$133,3,0)),0,VLOOKUP(A103,'Données projet'!$A$113:$I$133,3,0))</f>
        <v>19</v>
      </c>
      <c r="CG103" s="15">
        <f>IF(ISNA(VLOOKUP(A103,'Données projet'!$A$113:$I$133,4,0)),0,VLOOKUP(A103,'Données projet'!$A$113:$I$133,4,0))</f>
        <v>22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94.463135588883773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94.463135588883773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367.99999999999972</v>
      </c>
      <c r="CU103" s="17">
        <f>CT103*VLOOKUP('Données projet'!$B$13,Paramètres!$A$1:$I$89,3,0)*VLOOKUP('Données projet'!$B$13,Paramètres!$A$1:$I$89,5,0)</f>
        <v>298.52159999999981</v>
      </c>
      <c r="CV103" s="13">
        <f t="shared" si="95"/>
        <v>70.866444995542437</v>
      </c>
      <c r="CW103" s="20">
        <f t="shared" si="67"/>
        <v>643.35084503390271</v>
      </c>
      <c r="CX103" s="59">
        <f t="shared" si="68"/>
        <v>936.68417836723597</v>
      </c>
      <c r="CY103" s="59">
        <f ca="1">AVERAGE(OFFSET($CX$3,0,0,'Données projet'!$E$13+1,1))-AVERAGE(OFFSET($H$3,0,0,'Données projet'!$E$13+1,1))</f>
        <v>412.59676769258488</v>
      </c>
      <c r="CZ103" s="59">
        <f t="shared" si="96"/>
        <v>399.90063795152133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42.288973591084385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42.288973591084385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349.00000000000017</v>
      </c>
      <c r="DP103" s="17">
        <f>DO103*VLOOKUP('Données projet'!$B$14,Paramètres!$A$1:$I$89,3,0)*VLOOKUP('Données projet'!$B$14,Paramètres!$A$1:$I$89,5,0)</f>
        <v>272.22000000000014</v>
      </c>
      <c r="DQ103" s="13">
        <f t="shared" si="97"/>
        <v>65.320184547527205</v>
      </c>
      <c r="DR103" s="20">
        <f t="shared" si="70"/>
        <v>587.88248808694345</v>
      </c>
      <c r="DS103" s="59">
        <f t="shared" si="71"/>
        <v>881.21582142027682</v>
      </c>
      <c r="DT103" s="59">
        <f ca="1">AVERAGE(OFFSET($DS$3,0,0,'Données projet'!$E$14+1,1))-AVERAGE(OFFSET($H$3,0,0,'Données projet'!$E$14+1,1))</f>
        <v>357.65167206083379</v>
      </c>
      <c r="DU103" s="59">
        <f t="shared" si="98"/>
        <v>341.23389735986342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47.846336805014047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47.846336805014047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281.75471999999996</v>
      </c>
      <c r="P104" s="13">
        <f t="shared" si="87"/>
        <v>67.337696723120317</v>
      </c>
      <c r="Q104" s="20">
        <f t="shared" si="107"/>
        <v>608.00262579276773</v>
      </c>
      <c r="R104" s="59">
        <f t="shared" si="55"/>
        <v>901.33595912610099</v>
      </c>
      <c r="S104" s="59">
        <f ca="1">AVERAGE(OFFSET($R$3,0,0,'Données projet'!$E$9+1,1))-AVERAGE(OFFSET($H$3,0,0,'Données projet'!$E$9+1,1))</f>
        <v>439.19854273764042</v>
      </c>
      <c r="T104" s="59">
        <f t="shared" si="88"/>
        <v>278.21741231699929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93.503918642971954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93.503918642971954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315.75959999999998</v>
      </c>
      <c r="AK104" s="13">
        <f t="shared" si="89"/>
        <v>74.470372149154613</v>
      </c>
      <c r="AL104" s="20">
        <f t="shared" si="58"/>
        <v>679.6505348264443</v>
      </c>
      <c r="AM104" s="59">
        <f t="shared" si="59"/>
        <v>972.98386815977756</v>
      </c>
      <c r="AN104" s="59">
        <f ca="1">AVERAGE(OFFSET($AM$3,0,0,'Données projet'!$E$10+1,1))-AVERAGE(OFFSET($H$3,0,0,'Données projet'!$E$10+1,1))</f>
        <v>487.18832528146936</v>
      </c>
      <c r="AO104" s="59">
        <f t="shared" si="90"/>
        <v>306.61893266146666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104.78887434126166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104.78887434126166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255.00000000000006</v>
      </c>
      <c r="BE104" s="13">
        <f>BD104*VLOOKUP('Données projet'!$B$11,Paramètres!$A$1:$I$89,3,0)*VLOOKUP('Données projet'!$B$11,Paramètres!$A$1:$I$89,5,0)</f>
        <v>186.96600000000004</v>
      </c>
      <c r="BF104" s="13">
        <f t="shared" si="91"/>
        <v>46.868551400324648</v>
      </c>
      <c r="BG104" s="20">
        <f t="shared" si="61"/>
        <v>407.26184368889881</v>
      </c>
      <c r="BH104" s="59">
        <f t="shared" si="62"/>
        <v>700.59517702223206</v>
      </c>
      <c r="BI104" s="59">
        <f ca="1">AVERAGE(OFFSET($BH$3,0,0,'Données projet'!$E$11+1,1))-AVERAGE(OFFSET($H$3,0,0,'Données projet'!$E$11+1,1))</f>
        <v>239.25212250019609</v>
      </c>
      <c r="BJ104" s="59">
        <f t="shared" si="92"/>
        <v>213.58492101729695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249.39999999999998</v>
      </c>
      <c r="BZ104" s="13">
        <f>BY104*VLOOKUP('Données projet'!$B$12,Paramètres!$A$1:$I$89,3,0)*VLOOKUP('Données projet'!$B$12,Paramètres!$A$1:$I$89,5,0)</f>
        <v>237.32903999999999</v>
      </c>
      <c r="CA104" s="13">
        <f t="shared" si="93"/>
        <v>57.864486657972002</v>
      </c>
      <c r="CB104" s="20">
        <f t="shared" si="64"/>
        <v>514.12872559596781</v>
      </c>
      <c r="CC104" s="59">
        <f t="shared" si="65"/>
        <v>807.46205892930107</v>
      </c>
      <c r="CD104" s="59">
        <f ca="1">AVERAGE(OFFSET($CC$3,0,0,'Données projet'!$E$12+1,1))-AVERAGE(OFFSET($H$3,0,0,'Données projet'!$E$12+1,1))</f>
        <v>448.94764480536713</v>
      </c>
      <c r="CE104" s="59">
        <f t="shared" si="94"/>
        <v>469.26760321719695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92.610771116809289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92.610771116809289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367.99999999999972</v>
      </c>
      <c r="CU104" s="17">
        <f>CT104*VLOOKUP('Données projet'!$B$13,Paramètres!$A$1:$I$89,3,0)*VLOOKUP('Données projet'!$B$13,Paramètres!$A$1:$I$89,5,0)</f>
        <v>298.52159999999981</v>
      </c>
      <c r="CV104" s="13">
        <f t="shared" si="95"/>
        <v>70.866444995542437</v>
      </c>
      <c r="CW104" s="20">
        <f t="shared" si="67"/>
        <v>643.35084503390271</v>
      </c>
      <c r="CX104" s="59">
        <f t="shared" si="68"/>
        <v>936.68417836723597</v>
      </c>
      <c r="CY104" s="59">
        <f ca="1">AVERAGE(OFFSET($CX$3,0,0,'Données projet'!$E$13+1,1))-AVERAGE(OFFSET($H$3,0,0,'Données projet'!$E$13+1,1))</f>
        <v>412.59676769258488</v>
      </c>
      <c r="CZ104" s="59">
        <f t="shared" si="96"/>
        <v>399.90063795152133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41.45971261269019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41.45971261269019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349.00000000000017</v>
      </c>
      <c r="DP104" s="17">
        <f>DO104*VLOOKUP('Données projet'!$B$14,Paramètres!$A$1:$I$89,3,0)*VLOOKUP('Données projet'!$B$14,Paramètres!$A$1:$I$89,5,0)</f>
        <v>272.22000000000014</v>
      </c>
      <c r="DQ104" s="13">
        <f t="shared" si="97"/>
        <v>65.320184547527205</v>
      </c>
      <c r="DR104" s="20">
        <f t="shared" si="70"/>
        <v>587.88248808694345</v>
      </c>
      <c r="DS104" s="59">
        <f t="shared" si="71"/>
        <v>881.21582142027682</v>
      </c>
      <c r="DT104" s="59">
        <f ca="1">AVERAGE(OFFSET($DS$3,0,0,'Données projet'!$E$14+1,1))-AVERAGE(OFFSET($H$3,0,0,'Données projet'!$E$14+1,1))</f>
        <v>357.65167206083379</v>
      </c>
      <c r="DU104" s="59">
        <f t="shared" si="98"/>
        <v>341.23389735986342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46.908099323651555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46.908099323651555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286.64063999999996</v>
      </c>
      <c r="P105" s="13">
        <f t="shared" si="87"/>
        <v>68.368446832003599</v>
      </c>
      <c r="Q105" s="20">
        <f t="shared" si="107"/>
        <v>618.30749289907283</v>
      </c>
      <c r="R105" s="59">
        <f t="shared" si="55"/>
        <v>911.6408262324062</v>
      </c>
      <c r="S105" s="59">
        <f ca="1">AVERAGE(OFFSET($R$3,0,0,'Données projet'!$E$9+1,1))-AVERAGE(OFFSET($H$3,0,0,'Données projet'!$E$9+1,1))</f>
        <v>439.19854273764042</v>
      </c>
      <c r="T105" s="59">
        <f t="shared" si="88"/>
        <v>278.21741231699929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91.670363830142222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91.670363830142222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321.23519999999996</v>
      </c>
      <c r="AK105" s="13">
        <f t="shared" si="89"/>
        <v>75.610303390297929</v>
      </c>
      <c r="AL105" s="20">
        <f t="shared" si="58"/>
        <v>691.17258507143549</v>
      </c>
      <c r="AM105" s="59">
        <f t="shared" si="59"/>
        <v>984.50591840476886</v>
      </c>
      <c r="AN105" s="59">
        <f ca="1">AVERAGE(OFFSET($AM$3,0,0,'Données projet'!$E$10+1,1))-AVERAGE(OFFSET($H$3,0,0,'Données projet'!$E$10+1,1))</f>
        <v>487.18832528146936</v>
      </c>
      <c r="AO105" s="59">
        <f t="shared" si="90"/>
        <v>306.61893266146666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102.73402843033179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102.73402843033179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255.00000000000006</v>
      </c>
      <c r="BE105" s="13">
        <f>BD105*VLOOKUP('Données projet'!$B$11,Paramètres!$A$1:$I$89,3,0)*VLOOKUP('Données projet'!$B$11,Paramètres!$A$1:$I$89,5,0)</f>
        <v>186.96600000000004</v>
      </c>
      <c r="BF105" s="13">
        <f t="shared" si="91"/>
        <v>46.868551400324648</v>
      </c>
      <c r="BG105" s="20">
        <f t="shared" si="61"/>
        <v>407.26184368889881</v>
      </c>
      <c r="BH105" s="59">
        <f t="shared" si="62"/>
        <v>700.59517702223206</v>
      </c>
      <c r="BI105" s="59">
        <f ca="1">AVERAGE(OFFSET($BH$3,0,0,'Données projet'!$E$11+1,1))-AVERAGE(OFFSET($H$3,0,0,'Données projet'!$E$11+1,1))</f>
        <v>239.25212250019609</v>
      </c>
      <c r="BJ105" s="59">
        <f t="shared" si="92"/>
        <v>213.58492101729695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253.79999999999998</v>
      </c>
      <c r="BZ105" s="13">
        <f>BY105*VLOOKUP('Données projet'!$B$12,Paramètres!$A$1:$I$89,3,0)*VLOOKUP('Données projet'!$B$12,Paramètres!$A$1:$I$89,5,0)</f>
        <v>241.51607999999999</v>
      </c>
      <c r="CA105" s="13">
        <f t="shared" si="93"/>
        <v>58.765602836317846</v>
      </c>
      <c r="CB105" s="20">
        <f t="shared" si="64"/>
        <v>522.9905976065869</v>
      </c>
      <c r="CC105" s="59">
        <f t="shared" si="65"/>
        <v>816.32393093992027</v>
      </c>
      <c r="CD105" s="59">
        <f ca="1">AVERAGE(OFFSET($CC$3,0,0,'Données projet'!$E$12+1,1))-AVERAGE(OFFSET($H$3,0,0,'Données projet'!$E$12+1,1))</f>
        <v>448.94764480536713</v>
      </c>
      <c r="CE105" s="59">
        <f t="shared" si="94"/>
        <v>469.26760321719695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90.794730382201408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90.794730382201408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367.99999999999972</v>
      </c>
      <c r="CU105" s="17">
        <f>CT105*VLOOKUP('Données projet'!$B$13,Paramètres!$A$1:$I$89,3,0)*VLOOKUP('Données projet'!$B$13,Paramètres!$A$1:$I$89,5,0)</f>
        <v>298.52159999999981</v>
      </c>
      <c r="CV105" s="13">
        <f t="shared" si="95"/>
        <v>70.866444995542437</v>
      </c>
      <c r="CW105" s="20">
        <f t="shared" si="67"/>
        <v>643.35084503390271</v>
      </c>
      <c r="CX105" s="59">
        <f t="shared" si="68"/>
        <v>936.68417836723597</v>
      </c>
      <c r="CY105" s="59">
        <f ca="1">AVERAGE(OFFSET($CX$3,0,0,'Données projet'!$E$13+1,1))-AVERAGE(OFFSET($H$3,0,0,'Données projet'!$E$13+1,1))</f>
        <v>412.59676769258488</v>
      </c>
      <c r="CZ105" s="59">
        <f t="shared" si="96"/>
        <v>399.90063795152133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40.646712936283052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40.646712936283052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349.00000000000017</v>
      </c>
      <c r="DP105" s="17">
        <f>DO105*VLOOKUP('Données projet'!$B$14,Paramètres!$A$1:$I$89,3,0)*VLOOKUP('Données projet'!$B$14,Paramètres!$A$1:$I$89,5,0)</f>
        <v>272.22000000000014</v>
      </c>
      <c r="DQ105" s="13">
        <f t="shared" si="97"/>
        <v>65.320184547527205</v>
      </c>
      <c r="DR105" s="20">
        <f t="shared" si="70"/>
        <v>587.88248808694345</v>
      </c>
      <c r="DS105" s="59">
        <f t="shared" si="71"/>
        <v>881.21582142027682</v>
      </c>
      <c r="DT105" s="59">
        <f ca="1">AVERAGE(OFFSET($DS$3,0,0,'Données projet'!$E$14+1,1))-AVERAGE(OFFSET($H$3,0,0,'Données projet'!$E$14+1,1))</f>
        <v>357.65167206083379</v>
      </c>
      <c r="DU105" s="59">
        <f t="shared" si="98"/>
        <v>341.23389735986342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45.988260107030221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45.988260107030221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9">
        <f t="shared" si="55"/>
        <v>921.94213480190115</v>
      </c>
      <c r="S106" s="59">
        <f ca="1">AVERAGE(OFFSET($R$3,0,0,'Données projet'!$E$9+1,1))-AVERAGE(OFFSET($H$3,0,0,'Données projet'!$E$9+1,1))</f>
        <v>439.19854273764042</v>
      </c>
      <c r="T106" s="59">
        <f t="shared" si="88"/>
        <v>278.21741231699929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89.872763908834074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89.872763908834074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326.71079999999995</v>
      </c>
      <c r="AK106" s="13">
        <f t="shared" si="89"/>
        <v>76.747975030799893</v>
      </c>
      <c r="AL106" s="20">
        <f t="shared" si="58"/>
        <v>702.69069984530972</v>
      </c>
      <c r="AM106" s="59">
        <f t="shared" si="59"/>
        <v>996.02403317864309</v>
      </c>
      <c r="AN106" s="59">
        <f ca="1">AVERAGE(OFFSET($AM$3,0,0,'Données projet'!$E$10+1,1))-AVERAGE(OFFSET($H$3,0,0,'Données projet'!$E$10+1,1))</f>
        <v>487.18832528146936</v>
      </c>
      <c r="AO106" s="59">
        <f t="shared" si="90"/>
        <v>306.61893266146666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100.71947679438301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100.71947679438301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255.00000000000006</v>
      </c>
      <c r="BE106" s="13">
        <f>BD106*VLOOKUP('Données projet'!$B$11,Paramètres!$A$1:$I$89,3,0)*VLOOKUP('Données projet'!$B$11,Paramètres!$A$1:$I$89,5,0)</f>
        <v>186.96600000000004</v>
      </c>
      <c r="BF106" s="13">
        <f t="shared" si="91"/>
        <v>46.868551400324648</v>
      </c>
      <c r="BG106" s="20">
        <f t="shared" si="61"/>
        <v>407.26184368889881</v>
      </c>
      <c r="BH106" s="59">
        <f t="shared" si="62"/>
        <v>700.59517702223206</v>
      </c>
      <c r="BI106" s="59">
        <f ca="1">AVERAGE(OFFSET($BH$3,0,0,'Données projet'!$E$11+1,1))-AVERAGE(OFFSET($H$3,0,0,'Données projet'!$E$11+1,1))</f>
        <v>239.25212250019609</v>
      </c>
      <c r="BJ106" s="59">
        <f t="shared" si="92"/>
        <v>213.58492101729695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258.2</v>
      </c>
      <c r="BZ106" s="13">
        <f>BY106*VLOOKUP('Données projet'!$B$12,Paramètres!$A$1:$I$89,3,0)*VLOOKUP('Données projet'!$B$12,Paramètres!$A$1:$I$89,5,0)</f>
        <v>245.70311999999998</v>
      </c>
      <c r="CA106" s="13">
        <f t="shared" si="93"/>
        <v>59.664902329356607</v>
      </c>
      <c r="CB106" s="20">
        <f t="shared" si="64"/>
        <v>531.84930555696269</v>
      </c>
      <c r="CC106" s="59">
        <f t="shared" si="65"/>
        <v>825.18263889029595</v>
      </c>
      <c r="CD106" s="59">
        <f ca="1">AVERAGE(OFFSET($CC$3,0,0,'Données projet'!$E$12+1,1))-AVERAGE(OFFSET($H$3,0,0,'Données projet'!$E$12+1,1))</f>
        <v>448.94764480536713</v>
      </c>
      <c r="CE106" s="59">
        <f t="shared" si="94"/>
        <v>469.26760321719695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89.01430109872372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89.01430109872372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367.99999999999972</v>
      </c>
      <c r="CU106" s="17">
        <f>CT106*VLOOKUP('Données projet'!$B$13,Paramètres!$A$1:$I$89,3,0)*VLOOKUP('Données projet'!$B$13,Paramètres!$A$1:$I$89,5,0)</f>
        <v>298.52159999999981</v>
      </c>
      <c r="CV106" s="13">
        <f t="shared" si="95"/>
        <v>70.866444995542437</v>
      </c>
      <c r="CW106" s="20">
        <f t="shared" si="67"/>
        <v>643.35084503390271</v>
      </c>
      <c r="CX106" s="59">
        <f t="shared" si="68"/>
        <v>936.68417836723597</v>
      </c>
      <c r="CY106" s="59">
        <f ca="1">AVERAGE(OFFSET($CX$3,0,0,'Données projet'!$E$13+1,1))-AVERAGE(OFFSET($H$3,0,0,'Données projet'!$E$13+1,1))</f>
        <v>412.59676769258488</v>
      </c>
      <c r="CZ106" s="59">
        <f t="shared" si="96"/>
        <v>399.90063795152133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39.849655687649424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39.849655687649424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349.00000000000017</v>
      </c>
      <c r="DP106" s="17">
        <f>DO106*VLOOKUP('Données projet'!$B$14,Paramètres!$A$1:$I$89,3,0)*VLOOKUP('Données projet'!$B$14,Paramètres!$A$1:$I$89,5,0)</f>
        <v>272.22000000000014</v>
      </c>
      <c r="DQ106" s="13">
        <f t="shared" si="97"/>
        <v>65.320184547527205</v>
      </c>
      <c r="DR106" s="20">
        <f t="shared" si="70"/>
        <v>587.88248808694345</v>
      </c>
      <c r="DS106" s="59">
        <f t="shared" si="71"/>
        <v>881.21582142027682</v>
      </c>
      <c r="DT106" s="59">
        <f ca="1">AVERAGE(OFFSET($DS$3,0,0,'Données projet'!$E$14+1,1))-AVERAGE(OFFSET($H$3,0,0,'Données projet'!$E$14+1,1))</f>
        <v>357.65167206083379</v>
      </c>
      <c r="DU106" s="59">
        <f t="shared" si="98"/>
        <v>341.23389735986342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45.086458376400309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45.086458376400309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296.4124799999999</v>
      </c>
      <c r="P107" s="13">
        <f t="shared" si="87"/>
        <v>70.423855708154704</v>
      </c>
      <c r="Q107" s="20">
        <f t="shared" si="107"/>
        <v>638.90661802503598</v>
      </c>
      <c r="R107" s="59">
        <f t="shared" si="55"/>
        <v>932.23995135836935</v>
      </c>
      <c r="S107" s="59">
        <f ca="1">AVERAGE(OFFSET($R$3,0,0,'Données projet'!$E$9+1,1))-AVERAGE(OFFSET($H$3,0,0,'Données projet'!$E$9+1,1))</f>
        <v>439.19854273764042</v>
      </c>
      <c r="T107" s="59">
        <f t="shared" si="88"/>
        <v>278.21741231699929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88.110413825555099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88.110413825555099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332.18639999999994</v>
      </c>
      <c r="AK107" s="13">
        <f t="shared" si="89"/>
        <v>77.88342931194974</v>
      </c>
      <c r="AL107" s="20">
        <f t="shared" si="58"/>
        <v>714.20495271831226</v>
      </c>
      <c r="AM107" s="59">
        <f t="shared" si="59"/>
        <v>1007.5382860516456</v>
      </c>
      <c r="AN107" s="59">
        <f ca="1">AVERAGE(OFFSET($AM$3,0,0,'Données projet'!$E$10+1,1))-AVERAGE(OFFSET($H$3,0,0,'Données projet'!$E$10+1,1))</f>
        <v>487.18832528146936</v>
      </c>
      <c r="AO107" s="59">
        <f t="shared" si="90"/>
        <v>306.61893266146666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98.744429287260019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98.744429287260019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255.00000000000006</v>
      </c>
      <c r="BE107" s="13">
        <f>BD107*VLOOKUP('Données projet'!$B$11,Paramètres!$A$1:$I$89,3,0)*VLOOKUP('Données projet'!$B$11,Paramètres!$A$1:$I$89,5,0)</f>
        <v>186.96600000000004</v>
      </c>
      <c r="BF107" s="13">
        <f t="shared" si="91"/>
        <v>46.868551400324648</v>
      </c>
      <c r="BG107" s="20">
        <f t="shared" si="61"/>
        <v>407.26184368889881</v>
      </c>
      <c r="BH107" s="59">
        <f t="shared" si="62"/>
        <v>700.59517702223206</v>
      </c>
      <c r="BI107" s="59">
        <f ca="1">AVERAGE(OFFSET($BH$3,0,0,'Données projet'!$E$11+1,1))-AVERAGE(OFFSET($H$3,0,0,'Données projet'!$E$11+1,1))</f>
        <v>239.25212250019609</v>
      </c>
      <c r="BJ107" s="59">
        <f t="shared" si="92"/>
        <v>213.58492101729695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262.59999999999997</v>
      </c>
      <c r="BZ107" s="13">
        <f>BY107*VLOOKUP('Données projet'!$B$12,Paramètres!$A$1:$I$89,3,0)*VLOOKUP('Données projet'!$B$12,Paramètres!$A$1:$I$89,5,0)</f>
        <v>249.89015999999998</v>
      </c>
      <c r="CA107" s="13">
        <f t="shared" si="93"/>
        <v>60.562419667970957</v>
      </c>
      <c r="CB107" s="20">
        <f t="shared" si="64"/>
        <v>540.70490958838275</v>
      </c>
      <c r="CC107" s="59">
        <f t="shared" si="65"/>
        <v>834.03824292171612</v>
      </c>
      <c r="CD107" s="59">
        <f ca="1">AVERAGE(OFFSET($CC$3,0,0,'Données projet'!$E$12+1,1))-AVERAGE(OFFSET($H$3,0,0,'Données projet'!$E$12+1,1))</f>
        <v>448.94764480536713</v>
      </c>
      <c r="CE107" s="59">
        <f t="shared" si="94"/>
        <v>469.26760321719695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87.268784947540397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87.268784947540397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367.99999999999972</v>
      </c>
      <c r="CU107" s="17">
        <f>CT107*VLOOKUP('Données projet'!$B$13,Paramètres!$A$1:$I$89,3,0)*VLOOKUP('Données projet'!$B$13,Paramètres!$A$1:$I$89,5,0)</f>
        <v>298.52159999999981</v>
      </c>
      <c r="CV107" s="13">
        <f t="shared" si="95"/>
        <v>70.866444995542437</v>
      </c>
      <c r="CW107" s="20">
        <f t="shared" si="67"/>
        <v>643.35084503390271</v>
      </c>
      <c r="CX107" s="59">
        <f t="shared" si="68"/>
        <v>936.68417836723597</v>
      </c>
      <c r="CY107" s="59">
        <f ca="1">AVERAGE(OFFSET($CX$3,0,0,'Données projet'!$E$13+1,1))-AVERAGE(OFFSET($H$3,0,0,'Données projet'!$E$13+1,1))</f>
        <v>412.59676769258488</v>
      </c>
      <c r="CZ107" s="59">
        <f t="shared" si="96"/>
        <v>399.90063795152133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39.068228245504578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39.068228245504578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349.00000000000017</v>
      </c>
      <c r="DP107" s="17">
        <f>DO107*VLOOKUP('Données projet'!$B$14,Paramètres!$A$1:$I$89,3,0)*VLOOKUP('Données projet'!$B$14,Paramètres!$A$1:$I$89,5,0)</f>
        <v>272.22000000000014</v>
      </c>
      <c r="DQ107" s="13">
        <f t="shared" si="97"/>
        <v>65.320184547527205</v>
      </c>
      <c r="DR107" s="20">
        <f t="shared" si="70"/>
        <v>587.88248808694345</v>
      </c>
      <c r="DS107" s="59">
        <f t="shared" si="71"/>
        <v>881.21582142027682</v>
      </c>
      <c r="DT107" s="59">
        <f ca="1">AVERAGE(OFFSET($DS$3,0,0,'Données projet'!$E$14+1,1))-AVERAGE(OFFSET($H$3,0,0,'Données projet'!$E$14+1,1))</f>
        <v>357.65167206083379</v>
      </c>
      <c r="DU107" s="59">
        <f t="shared" si="98"/>
        <v>341.23389735986342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44.202340427663309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44.202340427663309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301.2983999999999</v>
      </c>
      <c r="P108" s="13">
        <f t="shared" si="87"/>
        <v>71.448589534990518</v>
      </c>
      <c r="Q108" s="20">
        <f t="shared" si="107"/>
        <v>649.20100677344158</v>
      </c>
      <c r="R108" s="59">
        <f t="shared" si="55"/>
        <v>942.53434010677483</v>
      </c>
      <c r="S108" s="59">
        <f ca="1">AVERAGE(OFFSET($R$3,0,0,'Données projet'!$E$9+1,1))-AVERAGE(OFFSET($H$3,0,0,'Données projet'!$E$9+1,1))</f>
        <v>439.19854273764042</v>
      </c>
      <c r="T108" s="59">
        <f t="shared" si="88"/>
        <v>278.21741231699929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97.565189273789613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97.565189273789613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337.66199999999992</v>
      </c>
      <c r="AK108" s="13">
        <f t="shared" si="89"/>
        <v>79.016707002632685</v>
      </c>
      <c r="AL108" s="20">
        <f t="shared" si="58"/>
        <v>725.71541469625174</v>
      </c>
      <c r="AM108" s="59">
        <f t="shared" si="59"/>
        <v>1019.0487480295851</v>
      </c>
      <c r="AN108" s="59">
        <f ca="1">AVERAGE(OFFSET($AM$3,0,0,'Données projet'!$E$10+1,1))-AVERAGE(OFFSET($H$3,0,0,'Données projet'!$E$10+1,1))</f>
        <v>487.18832528146936</v>
      </c>
      <c r="AO108" s="59">
        <f t="shared" si="90"/>
        <v>306.61893266146666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109.34029832407457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109.34029832407457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255.00000000000006</v>
      </c>
      <c r="BE108" s="13">
        <f>BD108*VLOOKUP('Données projet'!$B$11,Paramètres!$A$1:$I$89,3,0)*VLOOKUP('Données projet'!$B$11,Paramètres!$A$1:$I$89,5,0)</f>
        <v>186.96600000000004</v>
      </c>
      <c r="BF108" s="13">
        <f t="shared" si="91"/>
        <v>46.868551400324648</v>
      </c>
      <c r="BG108" s="20">
        <f t="shared" si="61"/>
        <v>407.26184368889881</v>
      </c>
      <c r="BH108" s="59">
        <f t="shared" si="62"/>
        <v>700.59517702223206</v>
      </c>
      <c r="BI108" s="59">
        <f ca="1">AVERAGE(OFFSET($BH$3,0,0,'Données projet'!$E$11+1,1))-AVERAGE(OFFSET($H$3,0,0,'Données projet'!$E$11+1,1))</f>
        <v>239.25212250019609</v>
      </c>
      <c r="BJ108" s="59">
        <f t="shared" si="92"/>
        <v>213.58492101729695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267</v>
      </c>
      <c r="BW108" s="12">
        <f>VLOOKUP(A108,'Données projet'!$A$113:$I$133,9,0)</f>
        <v>4.4000000000000004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266.99999999999994</v>
      </c>
      <c r="BZ108" s="13">
        <f>BY108*VLOOKUP('Données projet'!$B$12,Paramètres!$A$1:$I$89,3,0)*VLOOKUP('Données projet'!$B$12,Paramètres!$A$1:$I$89,5,0)</f>
        <v>254.07719999999992</v>
      </c>
      <c r="CA108" s="13">
        <f t="shared" si="93"/>
        <v>61.458188159552705</v>
      </c>
      <c r="CB108" s="20">
        <f t="shared" si="64"/>
        <v>549.55746771122074</v>
      </c>
      <c r="CC108" s="59">
        <f t="shared" si="65"/>
        <v>842.89080104455411</v>
      </c>
      <c r="CD108" s="59">
        <f ca="1">AVERAGE(OFFSET($CC$3,0,0,'Données projet'!$E$12+1,1))-AVERAGE(OFFSET($H$3,0,0,'Données projet'!$E$12+1,1))</f>
        <v>448.94764480536713</v>
      </c>
      <c r="CE108" s="59">
        <f t="shared" si="94"/>
        <v>469.26760321719695</v>
      </c>
      <c r="CF108" s="15">
        <f>IF(ISNA(VLOOKUP(A108,'Données projet'!$A$113:$I$133,3,0)),0,VLOOKUP(A108,'Données projet'!$A$113:$I$133,3,0))</f>
        <v>20</v>
      </c>
      <c r="CG108" s="15">
        <f>IF(ISNA(VLOOKUP(A108,'Données projet'!$A$113:$I$133,4,0)),0,VLOOKUP(A108,'Données projet'!$A$113:$I$133,4,0))</f>
        <v>21</v>
      </c>
      <c r="CH108" s="16">
        <f>IF(ISNA(VLOOKUP(A108,'Données projet'!$A$113:$I$133,5,0)),0%,VLOOKUP(A108,'Données projet'!$A$113:$I$133,5,0)*VLOOKUP('Données projet'!$B$12,Paramètres!$A$1:$I$89,7,0))</f>
        <v>0.43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95.056746790288955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95.056746790288955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367.99999999999972</v>
      </c>
      <c r="CU108" s="17">
        <f>CT108*VLOOKUP('Données projet'!$B$13,Paramètres!$A$1:$I$89,3,0)*VLOOKUP('Données projet'!$B$13,Paramètres!$A$1:$I$89,5,0)</f>
        <v>298.52159999999981</v>
      </c>
      <c r="CV108" s="13">
        <f t="shared" si="95"/>
        <v>70.866444995542437</v>
      </c>
      <c r="CW108" s="20">
        <f t="shared" si="67"/>
        <v>643.35084503390271</v>
      </c>
      <c r="CX108" s="59">
        <f t="shared" si="68"/>
        <v>936.68417836723597</v>
      </c>
      <c r="CY108" s="59">
        <f ca="1">AVERAGE(OFFSET($CX$3,0,0,'Données projet'!$E$13+1,1))-AVERAGE(OFFSET($H$3,0,0,'Données projet'!$E$13+1,1))</f>
        <v>412.59676769258488</v>
      </c>
      <c r="CZ108" s="59">
        <f t="shared" si="96"/>
        <v>399.90063795152133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38.30212411887652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38.30212411887652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349.00000000000017</v>
      </c>
      <c r="DP108" s="17">
        <f>DO108*VLOOKUP('Données projet'!$B$14,Paramètres!$A$1:$I$89,3,0)*VLOOKUP('Données projet'!$B$14,Paramètres!$A$1:$I$89,5,0)</f>
        <v>272.22000000000014</v>
      </c>
      <c r="DQ108" s="13">
        <f t="shared" si="97"/>
        <v>65.320184547527205</v>
      </c>
      <c r="DR108" s="20">
        <f t="shared" si="70"/>
        <v>587.88248808694345</v>
      </c>
      <c r="DS108" s="59">
        <f t="shared" si="71"/>
        <v>881.21582142027682</v>
      </c>
      <c r="DT108" s="59">
        <f ca="1">AVERAGE(OFFSET($DS$3,0,0,'Données projet'!$E$14+1,1))-AVERAGE(OFFSET($H$3,0,0,'Données projet'!$E$14+1,1))</f>
        <v>357.65167206083379</v>
      </c>
      <c r="DU108" s="59">
        <f t="shared" si="98"/>
        <v>341.23389735986342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43.335559492642339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43.335559492642339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282.29759999999987</v>
      </c>
      <c r="P109" s="13">
        <f t="shared" si="87"/>
        <v>67.452326629470178</v>
      </c>
      <c r="Q109" s="20">
        <f t="shared" si="107"/>
        <v>609.14778887966042</v>
      </c>
      <c r="R109" s="59">
        <f t="shared" si="55"/>
        <v>902.4811222129938</v>
      </c>
      <c r="S109" s="59">
        <f ca="1">AVERAGE(OFFSET($R$3,0,0,'Données projet'!$E$9+1,1))-AVERAGE(OFFSET($H$3,0,0,'Données projet'!$E$9+1,1))</f>
        <v>439.19854273764042</v>
      </c>
      <c r="T109" s="59">
        <f t="shared" si="88"/>
        <v>278.21741231699929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95.651995421020047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95.651995421020047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316.36799999999988</v>
      </c>
      <c r="AK109" s="13">
        <f t="shared" si="89"/>
        <v>74.597144109003438</v>
      </c>
      <c r="AL109" s="20">
        <f t="shared" si="58"/>
        <v>680.93095932318067</v>
      </c>
      <c r="AM109" s="59">
        <f t="shared" si="59"/>
        <v>974.26429265651404</v>
      </c>
      <c r="AN109" s="59">
        <f ca="1">AVERAGE(OFFSET($AM$3,0,0,'Données projet'!$E$10+1,1))-AVERAGE(OFFSET($H$3,0,0,'Données projet'!$E$10+1,1))</f>
        <v>487.18832528146936</v>
      </c>
      <c r="AO109" s="59">
        <f t="shared" si="90"/>
        <v>306.61893266146666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107.19620176493625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107.19620176493625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255.00000000000006</v>
      </c>
      <c r="BE109" s="13">
        <f>BD109*VLOOKUP('Données projet'!$B$11,Paramètres!$A$1:$I$89,3,0)*VLOOKUP('Données projet'!$B$11,Paramètres!$A$1:$I$89,5,0)</f>
        <v>186.96600000000004</v>
      </c>
      <c r="BF109" s="13">
        <f t="shared" si="91"/>
        <v>46.868551400324648</v>
      </c>
      <c r="BG109" s="20">
        <f t="shared" si="61"/>
        <v>407.26184368889881</v>
      </c>
      <c r="BH109" s="59">
        <f t="shared" si="62"/>
        <v>700.59517702223206</v>
      </c>
      <c r="BI109" s="59">
        <f ca="1">AVERAGE(OFFSET($BH$3,0,0,'Données projet'!$E$11+1,1))-AVERAGE(OFFSET($H$3,0,0,'Données projet'!$E$11+1,1))</f>
        <v>239.25212250019609</v>
      </c>
      <c r="BJ109" s="59">
        <f t="shared" si="92"/>
        <v>213.58492101729695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245.99999999999994</v>
      </c>
      <c r="BZ109" s="13">
        <f>BY109*VLOOKUP('Données projet'!$B$12,Paramètres!$A$1:$I$89,3,0)*VLOOKUP('Données projet'!$B$12,Paramètres!$A$1:$I$89,5,0)</f>
        <v>234.09359999999998</v>
      </c>
      <c r="CA109" s="13">
        <f t="shared" si="93"/>
        <v>57.166902703920208</v>
      </c>
      <c r="CB109" s="20">
        <f t="shared" si="64"/>
        <v>507.27870887599425</v>
      </c>
      <c r="CC109" s="59">
        <f t="shared" si="65"/>
        <v>800.61204220932757</v>
      </c>
      <c r="CD109" s="59">
        <f ca="1">AVERAGE(OFFSET($CC$3,0,0,'Données projet'!$E$12+1,1))-AVERAGE(OFFSET($H$3,0,0,'Données projet'!$E$12+1,1))</f>
        <v>448.94764480536713</v>
      </c>
      <c r="CE109" s="59">
        <f t="shared" si="94"/>
        <v>469.26760321719695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93.192741964621987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93.192741964621987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367.99999999999972</v>
      </c>
      <c r="CU109" s="17">
        <f>CT109*VLOOKUP('Données projet'!$B$13,Paramètres!$A$1:$I$89,3,0)*VLOOKUP('Données projet'!$B$13,Paramètres!$A$1:$I$89,5,0)</f>
        <v>298.52159999999981</v>
      </c>
      <c r="CV109" s="13">
        <f t="shared" si="95"/>
        <v>70.866444995542437</v>
      </c>
      <c r="CW109" s="20">
        <f t="shared" si="67"/>
        <v>643.35084503390271</v>
      </c>
      <c r="CX109" s="59">
        <f t="shared" si="68"/>
        <v>936.68417836723597</v>
      </c>
      <c r="CY109" s="59">
        <f ca="1">AVERAGE(OFFSET($CX$3,0,0,'Données projet'!$E$13+1,1))-AVERAGE(OFFSET($H$3,0,0,'Données projet'!$E$13+1,1))</f>
        <v>412.59676769258488</v>
      </c>
      <c r="CZ109" s="59">
        <f t="shared" si="96"/>
        <v>399.90063795152133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37.55104282689426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37.55104282689426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349.00000000000017</v>
      </c>
      <c r="DP109" s="17">
        <f>DO109*VLOOKUP('Données projet'!$B$14,Paramètres!$A$1:$I$89,3,0)*VLOOKUP('Données projet'!$B$14,Paramètres!$A$1:$I$89,5,0)</f>
        <v>272.22000000000014</v>
      </c>
      <c r="DQ109" s="13">
        <f t="shared" si="97"/>
        <v>65.320184547527205</v>
      </c>
      <c r="DR109" s="20">
        <f t="shared" si="70"/>
        <v>587.88248808694345</v>
      </c>
      <c r="DS109" s="59">
        <f t="shared" si="71"/>
        <v>881.21582142027682</v>
      </c>
      <c r="DT109" s="59">
        <f ca="1">AVERAGE(OFFSET($DS$3,0,0,'Données projet'!$E$14+1,1))-AVERAGE(OFFSET($H$3,0,0,'Données projet'!$E$14+1,1))</f>
        <v>357.65167206083379</v>
      </c>
      <c r="DU109" s="59">
        <f t="shared" si="98"/>
        <v>341.23389735986342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42.485775603072959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42.485775603072959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9">
        <f t="shared" si="55"/>
        <v>912.02241922024518</v>
      </c>
      <c r="S110" s="59">
        <f ca="1">AVERAGE(OFFSET($R$3,0,0,'Données projet'!$E$9+1,1))-AVERAGE(OFFSET($H$3,0,0,'Données projet'!$E$9+1,1))</f>
        <v>439.19854273764042</v>
      </c>
      <c r="T110" s="59">
        <f t="shared" si="88"/>
        <v>278.21741231699929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93.776318132770257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93.776318132770257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321.43799999999987</v>
      </c>
      <c r="AK110" s="13">
        <f t="shared" si="89"/>
        <v>75.652479406660177</v>
      </c>
      <c r="AL110" s="20">
        <f t="shared" si="58"/>
        <v>691.59925163326625</v>
      </c>
      <c r="AM110" s="59">
        <f t="shared" si="59"/>
        <v>984.93258496659951</v>
      </c>
      <c r="AN110" s="59">
        <f ca="1">AVERAGE(OFFSET($AM$3,0,0,'Données projet'!$E$10+1,1))-AVERAGE(OFFSET($H$3,0,0,'Données projet'!$E$10+1,1))</f>
        <v>487.18832528146936</v>
      </c>
      <c r="AO110" s="59">
        <f t="shared" si="90"/>
        <v>306.61893266146666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105.09414963155287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105.09414963155287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255.00000000000006</v>
      </c>
      <c r="BE110" s="13">
        <f>BD110*VLOOKUP('Données projet'!$B$11,Paramètres!$A$1:$I$89,3,0)*VLOOKUP('Données projet'!$B$11,Paramètres!$A$1:$I$89,5,0)</f>
        <v>186.96600000000004</v>
      </c>
      <c r="BF110" s="13">
        <f t="shared" si="91"/>
        <v>46.868551400324648</v>
      </c>
      <c r="BG110" s="20">
        <f t="shared" si="61"/>
        <v>407.26184368889881</v>
      </c>
      <c r="BH110" s="59">
        <f t="shared" si="62"/>
        <v>700.59517702223206</v>
      </c>
      <c r="BI110" s="59">
        <f ca="1">AVERAGE(OFFSET($BH$3,0,0,'Données projet'!$E$11+1,1))-AVERAGE(OFFSET($H$3,0,0,'Données projet'!$E$11+1,1))</f>
        <v>239.25212250019609</v>
      </c>
      <c r="BJ110" s="59">
        <f t="shared" si="92"/>
        <v>213.58492101729695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245.99999999999994</v>
      </c>
      <c r="BZ110" s="13">
        <f>BY110*VLOOKUP('Données projet'!$B$12,Paramètres!$A$1:$I$89,3,0)*VLOOKUP('Données projet'!$B$12,Paramètres!$A$1:$I$89,5,0)</f>
        <v>234.09359999999998</v>
      </c>
      <c r="CA110" s="13">
        <f t="shared" si="93"/>
        <v>57.166902703920208</v>
      </c>
      <c r="CB110" s="20">
        <f t="shared" si="64"/>
        <v>507.27870887599425</v>
      </c>
      <c r="CC110" s="59">
        <f t="shared" si="65"/>
        <v>800.61204220932757</v>
      </c>
      <c r="CD110" s="59">
        <f ca="1">AVERAGE(OFFSET($CC$3,0,0,'Données projet'!$E$12+1,1))-AVERAGE(OFFSET($H$3,0,0,'Données projet'!$E$12+1,1))</f>
        <v>448.94764480536713</v>
      </c>
      <c r="CE110" s="59">
        <f t="shared" si="94"/>
        <v>469.26760321719695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91.365289136655676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91.365289136655676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367.99999999999972</v>
      </c>
      <c r="CU110" s="17">
        <f>CT110*VLOOKUP('Données projet'!$B$13,Paramètres!$A$1:$I$89,3,0)*VLOOKUP('Données projet'!$B$13,Paramètres!$A$1:$I$89,5,0)</f>
        <v>298.52159999999981</v>
      </c>
      <c r="CV110" s="13">
        <f t="shared" si="95"/>
        <v>70.866444995542437</v>
      </c>
      <c r="CW110" s="20">
        <f t="shared" si="67"/>
        <v>643.35084503390271</v>
      </c>
      <c r="CX110" s="59">
        <f t="shared" si="68"/>
        <v>936.68417836723597</v>
      </c>
      <c r="CY110" s="59">
        <f ca="1">AVERAGE(OFFSET($CX$3,0,0,'Données projet'!$E$13+1,1))-AVERAGE(OFFSET($H$3,0,0,'Données projet'!$E$13+1,1))</f>
        <v>412.59676769258488</v>
      </c>
      <c r="CZ110" s="59">
        <f t="shared" si="96"/>
        <v>399.90063795152133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36.814689780933421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36.814689780933421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349.00000000000017</v>
      </c>
      <c r="DP110" s="17">
        <f>DO110*VLOOKUP('Données projet'!$B$14,Paramètres!$A$1:$I$89,3,0)*VLOOKUP('Données projet'!$B$14,Paramètres!$A$1:$I$89,5,0)</f>
        <v>272.22000000000014</v>
      </c>
      <c r="DQ110" s="13">
        <f t="shared" si="97"/>
        <v>65.320184547527205</v>
      </c>
      <c r="DR110" s="20">
        <f t="shared" si="70"/>
        <v>587.88248808694345</v>
      </c>
      <c r="DS110" s="59">
        <f t="shared" si="71"/>
        <v>881.21582142027682</v>
      </c>
      <c r="DT110" s="59">
        <f ca="1">AVERAGE(OFFSET($DS$3,0,0,'Données projet'!$E$14+1,1))-AVERAGE(OFFSET($H$3,0,0,'Données projet'!$E$14+1,1))</f>
        <v>357.65167206083379</v>
      </c>
      <c r="DU110" s="59">
        <f t="shared" si="98"/>
        <v>341.23389735986342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41.652655457261048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41.652655457261048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291.34559999999993</v>
      </c>
      <c r="P111" s="13">
        <f t="shared" si="87"/>
        <v>69.359089490698707</v>
      </c>
      <c r="Q111" s="20">
        <f t="shared" si="107"/>
        <v>628.22733419630015</v>
      </c>
      <c r="R111" s="59">
        <f t="shared" si="55"/>
        <v>921.56066752963352</v>
      </c>
      <c r="S111" s="59">
        <f ca="1">AVERAGE(OFFSET($R$3,0,0,'Données projet'!$E$9+1,1))-AVERAGE(OFFSET($H$3,0,0,'Données projet'!$E$9+1,1))</f>
        <v>439.19854273764042</v>
      </c>
      <c r="T111" s="59">
        <f t="shared" si="88"/>
        <v>278.21741231699929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91.937421732092872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91.937421732092872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326.50799999999987</v>
      </c>
      <c r="AK111" s="13">
        <f t="shared" si="89"/>
        <v>76.705878841344258</v>
      </c>
      <c r="AL111" s="20">
        <f t="shared" si="58"/>
        <v>702.26417231534106</v>
      </c>
      <c r="AM111" s="59">
        <f t="shared" si="59"/>
        <v>995.59750564867431</v>
      </c>
      <c r="AN111" s="59">
        <f ca="1">AVERAGE(OFFSET($AM$3,0,0,'Données projet'!$E$10+1,1))-AVERAGE(OFFSET($H$3,0,0,'Données projet'!$E$10+1,1))</f>
        <v>487.18832528146936</v>
      </c>
      <c r="AO111" s="59">
        <f t="shared" si="90"/>
        <v>306.61893266146666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103.03331745837993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103.03331745837993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255.00000000000006</v>
      </c>
      <c r="BE111" s="13">
        <f>BD111*VLOOKUP('Données projet'!$B$11,Paramètres!$A$1:$I$89,3,0)*VLOOKUP('Données projet'!$B$11,Paramètres!$A$1:$I$89,5,0)</f>
        <v>186.96600000000004</v>
      </c>
      <c r="BF111" s="13">
        <f t="shared" si="91"/>
        <v>46.868551400324648</v>
      </c>
      <c r="BG111" s="20">
        <f t="shared" si="61"/>
        <v>407.26184368889881</v>
      </c>
      <c r="BH111" s="59">
        <f t="shared" si="62"/>
        <v>700.59517702223206</v>
      </c>
      <c r="BI111" s="59">
        <f ca="1">AVERAGE(OFFSET($BH$3,0,0,'Données projet'!$E$11+1,1))-AVERAGE(OFFSET($H$3,0,0,'Données projet'!$E$11+1,1))</f>
        <v>239.25212250019609</v>
      </c>
      <c r="BJ111" s="59">
        <f t="shared" si="92"/>
        <v>213.58492101729695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245.99999999999994</v>
      </c>
      <c r="BZ111" s="13">
        <f>BY111*VLOOKUP('Données projet'!$B$12,Paramètres!$A$1:$I$89,3,0)*VLOOKUP('Données projet'!$B$12,Paramètres!$A$1:$I$89,5,0)</f>
        <v>234.09359999999998</v>
      </c>
      <c r="CA111" s="13">
        <f t="shared" si="93"/>
        <v>57.166902703920208</v>
      </c>
      <c r="CB111" s="20">
        <f t="shared" si="64"/>
        <v>507.27870887599425</v>
      </c>
      <c r="CC111" s="59">
        <f t="shared" si="65"/>
        <v>800.61204220932757</v>
      </c>
      <c r="CD111" s="59">
        <f ca="1">AVERAGE(OFFSET($CC$3,0,0,'Données projet'!$E$12+1,1))-AVERAGE(OFFSET($H$3,0,0,'Données projet'!$E$12+1,1))</f>
        <v>448.94764480536713</v>
      </c>
      <c r="CE111" s="59">
        <f t="shared" si="94"/>
        <v>469.26760321719695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89.573671544009613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89.573671544009613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367.99999999999972</v>
      </c>
      <c r="CU111" s="17">
        <f>CT111*VLOOKUP('Données projet'!$B$13,Paramètres!$A$1:$I$89,3,0)*VLOOKUP('Données projet'!$B$13,Paramètres!$A$1:$I$89,5,0)</f>
        <v>298.52159999999981</v>
      </c>
      <c r="CV111" s="13">
        <f t="shared" si="95"/>
        <v>70.866444995542437</v>
      </c>
      <c r="CW111" s="20">
        <f t="shared" si="67"/>
        <v>643.35084503390271</v>
      </c>
      <c r="CX111" s="59">
        <f t="shared" si="68"/>
        <v>936.68417836723597</v>
      </c>
      <c r="CY111" s="59">
        <f ca="1">AVERAGE(OFFSET($CX$3,0,0,'Données projet'!$E$13+1,1))-AVERAGE(OFFSET($H$3,0,0,'Données projet'!$E$13+1,1))</f>
        <v>412.59676769258488</v>
      </c>
      <c r="CZ111" s="59">
        <f t="shared" si="96"/>
        <v>399.90063795152133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36.092776169072863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36.092776169072863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349.00000000000017</v>
      </c>
      <c r="DP111" s="17">
        <f>DO111*VLOOKUP('Données projet'!$B$14,Paramètres!$A$1:$I$89,3,0)*VLOOKUP('Données projet'!$B$14,Paramètres!$A$1:$I$89,5,0)</f>
        <v>272.22000000000014</v>
      </c>
      <c r="DQ111" s="13">
        <f t="shared" si="97"/>
        <v>65.320184547527205</v>
      </c>
      <c r="DR111" s="20">
        <f t="shared" si="70"/>
        <v>587.88248808694345</v>
      </c>
      <c r="DS111" s="59">
        <f t="shared" si="71"/>
        <v>881.21582142027682</v>
      </c>
      <c r="DT111" s="59">
        <f ca="1">AVERAGE(OFFSET($DS$3,0,0,'Données projet'!$E$14+1,1))-AVERAGE(OFFSET($H$3,0,0,'Données projet'!$E$14+1,1))</f>
        <v>357.65167206083379</v>
      </c>
      <c r="DU111" s="59">
        <f t="shared" si="98"/>
        <v>341.23389735986342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40.835872289355393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40.835872289355393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295.86959999999988</v>
      </c>
      <c r="P112" s="13">
        <f t="shared" si="87"/>
        <v>70.309875568291218</v>
      </c>
      <c r="Q112" s="20">
        <f t="shared" si="107"/>
        <v>637.76258661477357</v>
      </c>
      <c r="R112" s="59">
        <f t="shared" si="55"/>
        <v>931.09591994810694</v>
      </c>
      <c r="S112" s="59">
        <f ca="1">AVERAGE(OFFSET($R$3,0,0,'Données projet'!$E$9+1,1))-AVERAGE(OFFSET($H$3,0,0,'Données projet'!$E$9+1,1))</f>
        <v>439.19854273764042</v>
      </c>
      <c r="T112" s="59">
        <f t="shared" si="88"/>
        <v>278.21741231699929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90.134584968216714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90.134584968216714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331.57799999999992</v>
      </c>
      <c r="AK112" s="13">
        <f t="shared" si="89"/>
        <v>77.75737594442586</v>
      </c>
      <c r="AL112" s="20">
        <f t="shared" si="58"/>
        <v>712.92577976987479</v>
      </c>
      <c r="AM112" s="59">
        <f t="shared" si="59"/>
        <v>1006.2591131032082</v>
      </c>
      <c r="AN112" s="59">
        <f ca="1">AVERAGE(OFFSET($AM$3,0,0,'Données projet'!$E$10+1,1))-AVERAGE(OFFSET($H$3,0,0,'Données projet'!$E$10+1,1))</f>
        <v>487.18832528146936</v>
      </c>
      <c r="AO112" s="59">
        <f t="shared" si="90"/>
        <v>306.61893266146666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101.01289694713941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101.01289694713941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255.00000000000006</v>
      </c>
      <c r="BE112" s="13">
        <f>BD112*VLOOKUP('Données projet'!$B$11,Paramètres!$A$1:$I$89,3,0)*VLOOKUP('Données projet'!$B$11,Paramètres!$A$1:$I$89,5,0)</f>
        <v>186.96600000000004</v>
      </c>
      <c r="BF112" s="13">
        <f t="shared" si="91"/>
        <v>46.868551400324648</v>
      </c>
      <c r="BG112" s="20">
        <f t="shared" si="61"/>
        <v>407.26184368889881</v>
      </c>
      <c r="BH112" s="59">
        <f t="shared" si="62"/>
        <v>700.59517702223206</v>
      </c>
      <c r="BI112" s="59">
        <f ca="1">AVERAGE(OFFSET($BH$3,0,0,'Données projet'!$E$11+1,1))-AVERAGE(OFFSET($H$3,0,0,'Données projet'!$E$11+1,1))</f>
        <v>239.25212250019609</v>
      </c>
      <c r="BJ112" s="59">
        <f t="shared" si="92"/>
        <v>213.58492101729695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245.99999999999994</v>
      </c>
      <c r="BZ112" s="13">
        <f>BY112*VLOOKUP('Données projet'!$B$12,Paramètres!$A$1:$I$89,3,0)*VLOOKUP('Données projet'!$B$12,Paramètres!$A$1:$I$89,5,0)</f>
        <v>234.09359999999998</v>
      </c>
      <c r="CA112" s="13">
        <f t="shared" si="93"/>
        <v>57.166902703920208</v>
      </c>
      <c r="CB112" s="20">
        <f t="shared" si="64"/>
        <v>507.27870887599425</v>
      </c>
      <c r="CC112" s="59">
        <f t="shared" si="65"/>
        <v>800.61204220932757</v>
      </c>
      <c r="CD112" s="59">
        <f ca="1">AVERAGE(OFFSET($CC$3,0,0,'Données projet'!$E$12+1,1))-AVERAGE(OFFSET($H$3,0,0,'Données projet'!$E$12+1,1))</f>
        <v>448.94764480536713</v>
      </c>
      <c r="CE112" s="59">
        <f t="shared" si="94"/>
        <v>469.26760321719695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87.81718647957652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87.81718647957652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367.99999999999972</v>
      </c>
      <c r="CU112" s="17">
        <f>CT112*VLOOKUP('Données projet'!$B$13,Paramètres!$A$1:$I$89,3,0)*VLOOKUP('Données projet'!$B$13,Paramètres!$A$1:$I$89,5,0)</f>
        <v>298.52159999999981</v>
      </c>
      <c r="CV112" s="13">
        <f t="shared" si="95"/>
        <v>70.866444995542437</v>
      </c>
      <c r="CW112" s="20">
        <f t="shared" si="67"/>
        <v>643.35084503390271</v>
      </c>
      <c r="CX112" s="59">
        <f t="shared" si="68"/>
        <v>936.68417836723597</v>
      </c>
      <c r="CY112" s="59">
        <f ca="1">AVERAGE(OFFSET($CX$3,0,0,'Données projet'!$E$13+1,1))-AVERAGE(OFFSET($H$3,0,0,'Données projet'!$E$13+1,1))</f>
        <v>412.59676769258488</v>
      </c>
      <c r="CZ112" s="59">
        <f t="shared" si="96"/>
        <v>399.90063795152133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35.385018842817061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35.385018842817061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349.00000000000017</v>
      </c>
      <c r="DP112" s="17">
        <f>DO112*VLOOKUP('Données projet'!$B$14,Paramètres!$A$1:$I$89,3,0)*VLOOKUP('Données projet'!$B$14,Paramètres!$A$1:$I$89,5,0)</f>
        <v>272.22000000000014</v>
      </c>
      <c r="DQ112" s="13">
        <f t="shared" si="97"/>
        <v>65.320184547527205</v>
      </c>
      <c r="DR112" s="20">
        <f t="shared" si="70"/>
        <v>587.88248808694345</v>
      </c>
      <c r="DS112" s="59">
        <f t="shared" si="71"/>
        <v>881.21582142027682</v>
      </c>
      <c r="DT112" s="59">
        <f ca="1">AVERAGE(OFFSET($DS$3,0,0,'Données projet'!$E$14+1,1))-AVERAGE(OFFSET($H$3,0,0,'Données projet'!$E$14+1,1))</f>
        <v>357.65167206083379</v>
      </c>
      <c r="DU112" s="59">
        <f t="shared" si="98"/>
        <v>341.23389735986342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40.035105741183827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40.035105741183827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300.39359999999988</v>
      </c>
      <c r="P113" s="13">
        <f t="shared" si="87"/>
        <v>71.258970856492667</v>
      </c>
      <c r="Q113" s="20">
        <f t="shared" si="107"/>
        <v>647.29489424172459</v>
      </c>
      <c r="R113" s="59">
        <f t="shared" si="55"/>
        <v>940.62822757505796</v>
      </c>
      <c r="S113" s="59">
        <f ca="1">AVERAGE(OFFSET($R$3,0,0,'Données projet'!$E$9+1,1))-AVERAGE(OFFSET($H$3,0,0,'Données projet'!$E$9+1,1))</f>
        <v>439.19854273764042</v>
      </c>
      <c r="T113" s="59">
        <f t="shared" si="88"/>
        <v>278.21741231699929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99.119568927223511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99.119568927223511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336.64799999999991</v>
      </c>
      <c r="AK113" s="13">
        <f t="shared" si="89"/>
        <v>78.807003163010307</v>
      </c>
      <c r="AL113" s="20">
        <f t="shared" si="58"/>
        <v>723.58413050890942</v>
      </c>
      <c r="AM113" s="59">
        <f t="shared" si="59"/>
        <v>1016.9174638422428</v>
      </c>
      <c r="AN113" s="59">
        <f ca="1">AVERAGE(OFFSET($AM$3,0,0,'Données projet'!$E$10+1,1))-AVERAGE(OFFSET($H$3,0,0,'Données projet'!$E$10+1,1))</f>
        <v>487.18832528146936</v>
      </c>
      <c r="AO113" s="59">
        <f t="shared" si="90"/>
        <v>306.61893266146666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111.08227552188841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111.08227552188841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255.00000000000006</v>
      </c>
      <c r="BE113" s="13">
        <f>BD113*VLOOKUP('Données projet'!$B$11,Paramètres!$A$1:$I$89,3,0)*VLOOKUP('Données projet'!$B$11,Paramètres!$A$1:$I$89,5,0)</f>
        <v>186.96600000000004</v>
      </c>
      <c r="BF113" s="13">
        <f t="shared" si="91"/>
        <v>46.868551400324648</v>
      </c>
      <c r="BG113" s="20">
        <f t="shared" si="61"/>
        <v>407.26184368889881</v>
      </c>
      <c r="BH113" s="59">
        <f t="shared" si="62"/>
        <v>700.59517702223206</v>
      </c>
      <c r="BI113" s="59">
        <f ca="1">AVERAGE(OFFSET($BH$3,0,0,'Données projet'!$E$11+1,1))-AVERAGE(OFFSET($H$3,0,0,'Données projet'!$E$11+1,1))</f>
        <v>239.25212250019609</v>
      </c>
      <c r="BJ113" s="59">
        <f t="shared" si="92"/>
        <v>213.58492101729695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245.99999999999994</v>
      </c>
      <c r="BZ113" s="13">
        <f>BY113*VLOOKUP('Données projet'!$B$12,Paramètres!$A$1:$I$89,3,0)*VLOOKUP('Données projet'!$B$12,Paramètres!$A$1:$I$89,5,0)</f>
        <v>234.09359999999998</v>
      </c>
      <c r="CA113" s="13">
        <f t="shared" si="93"/>
        <v>57.166902703920208</v>
      </c>
      <c r="CB113" s="20">
        <f t="shared" si="64"/>
        <v>507.27870887599425</v>
      </c>
      <c r="CC113" s="59">
        <f t="shared" si="65"/>
        <v>800.61204220932757</v>
      </c>
      <c r="CD113" s="59">
        <f ca="1">AVERAGE(OFFSET($CC$3,0,0,'Données projet'!$E$12+1,1))-AVERAGE(OFFSET($H$3,0,0,'Données projet'!$E$12+1,1))</f>
        <v>448.94764480536713</v>
      </c>
      <c r="CE113" s="59">
        <f t="shared" si="94"/>
        <v>469.26760321719695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86.095145015906851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86.095145015906851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367.99999999999972</v>
      </c>
      <c r="CU113" s="17">
        <f>CT113*VLOOKUP('Données projet'!$B$13,Paramètres!$A$1:$I$89,3,0)*VLOOKUP('Données projet'!$B$13,Paramètres!$A$1:$I$89,5,0)</f>
        <v>298.52159999999981</v>
      </c>
      <c r="CV113" s="13">
        <f t="shared" si="95"/>
        <v>70.866444995542437</v>
      </c>
      <c r="CW113" s="20">
        <f t="shared" si="67"/>
        <v>643.35084503390271</v>
      </c>
      <c r="CX113" s="59">
        <f t="shared" si="68"/>
        <v>936.68417836723597</v>
      </c>
      <c r="CY113" s="59">
        <f ca="1">AVERAGE(OFFSET($CX$3,0,0,'Données projet'!$E$13+1,1))-AVERAGE(OFFSET($H$3,0,0,'Données projet'!$E$13+1,1))</f>
        <v>412.59676769258488</v>
      </c>
      <c r="CZ113" s="59">
        <f t="shared" si="96"/>
        <v>399.90063795152133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34.691140206039798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34.691140206039798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349.00000000000017</v>
      </c>
      <c r="DP113" s="17">
        <f>DO113*VLOOKUP('Données projet'!$B$14,Paramètres!$A$1:$I$89,3,0)*VLOOKUP('Données projet'!$B$14,Paramètres!$A$1:$I$89,5,0)</f>
        <v>272.22000000000014</v>
      </c>
      <c r="DQ113" s="13">
        <f t="shared" si="97"/>
        <v>65.320184547527205</v>
      </c>
      <c r="DR113" s="20">
        <f t="shared" si="70"/>
        <v>587.88248808694345</v>
      </c>
      <c r="DS113" s="59">
        <f t="shared" si="71"/>
        <v>881.21582142027682</v>
      </c>
      <c r="DT113" s="59">
        <f ca="1">AVERAGE(OFFSET($DS$3,0,0,'Données projet'!$E$14+1,1))-AVERAGE(OFFSET($H$3,0,0,'Données projet'!$E$14+1,1))</f>
        <v>357.65167206083379</v>
      </c>
      <c r="DU113" s="59">
        <f t="shared" si="98"/>
        <v>341.23389735986342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39.25004173660254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39.25004173660254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282.1166399999999</v>
      </c>
      <c r="P114" s="13">
        <f t="shared" si="87"/>
        <v>67.414119514142243</v>
      </c>
      <c r="Q114" s="20">
        <f t="shared" si="107"/>
        <v>608.76607282046416</v>
      </c>
      <c r="R114" s="59">
        <f t="shared" si="55"/>
        <v>902.09940615379742</v>
      </c>
      <c r="S114" s="59">
        <f ca="1">AVERAGE(OFFSET($R$3,0,0,'Données projet'!$E$9+1,1))-AVERAGE(OFFSET($H$3,0,0,'Données projet'!$E$9+1,1))</f>
        <v>439.19854273764042</v>
      </c>
      <c r="T114" s="59">
        <f t="shared" si="88"/>
        <v>278.21741231699929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97.175894637528074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97.175894637528074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316.16519999999991</v>
      </c>
      <c r="AK114" s="13">
        <f t="shared" si="89"/>
        <v>74.554889944758472</v>
      </c>
      <c r="AL114" s="20">
        <f t="shared" si="58"/>
        <v>680.50415665378762</v>
      </c>
      <c r="AM114" s="59">
        <f t="shared" si="59"/>
        <v>973.83748998712099</v>
      </c>
      <c r="AN114" s="59">
        <f ca="1">AVERAGE(OFFSET($AM$3,0,0,'Données projet'!$E$10+1,1))-AVERAGE(OFFSET($H$3,0,0,'Données projet'!$E$10+1,1))</f>
        <v>487.18832528146936</v>
      </c>
      <c r="AO114" s="59">
        <f t="shared" si="90"/>
        <v>306.61893266146666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108.90401985240214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108.90401985240214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255.00000000000006</v>
      </c>
      <c r="BE114" s="13">
        <f>BD114*VLOOKUP('Données projet'!$B$11,Paramètres!$A$1:$I$89,3,0)*VLOOKUP('Données projet'!$B$11,Paramètres!$A$1:$I$89,5,0)</f>
        <v>186.96600000000004</v>
      </c>
      <c r="BF114" s="13">
        <f t="shared" si="91"/>
        <v>46.868551400324648</v>
      </c>
      <c r="BG114" s="20">
        <f t="shared" si="61"/>
        <v>407.26184368889881</v>
      </c>
      <c r="BH114" s="59">
        <f t="shared" si="62"/>
        <v>700.59517702223206</v>
      </c>
      <c r="BI114" s="59">
        <f ca="1">AVERAGE(OFFSET($BH$3,0,0,'Données projet'!$E$11+1,1))-AVERAGE(OFFSET($H$3,0,0,'Données projet'!$E$11+1,1))</f>
        <v>239.25212250019609</v>
      </c>
      <c r="BJ114" s="59">
        <f t="shared" si="92"/>
        <v>213.58492101729695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245.99999999999994</v>
      </c>
      <c r="BZ114" s="13">
        <f>BY114*VLOOKUP('Données projet'!$B$12,Paramètres!$A$1:$I$89,3,0)*VLOOKUP('Données projet'!$B$12,Paramètres!$A$1:$I$89,5,0)</f>
        <v>234.09359999999998</v>
      </c>
      <c r="CA114" s="13">
        <f t="shared" si="93"/>
        <v>57.166902703920208</v>
      </c>
      <c r="CB114" s="20">
        <f t="shared" si="64"/>
        <v>507.27870887599425</v>
      </c>
      <c r="CC114" s="59">
        <f t="shared" si="65"/>
        <v>800.61204220932757</v>
      </c>
      <c r="CD114" s="59">
        <f ca="1">AVERAGE(OFFSET($CC$3,0,0,'Données projet'!$E$12+1,1))-AVERAGE(OFFSET($H$3,0,0,'Données projet'!$E$12+1,1))</f>
        <v>448.94764480536713</v>
      </c>
      <c r="CE114" s="59">
        <f t="shared" si="94"/>
        <v>469.26760321719695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84.406871734998163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84.406871734998163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367.99999999999972</v>
      </c>
      <c r="CU114" s="17">
        <f>CT114*VLOOKUP('Données projet'!$B$13,Paramètres!$A$1:$I$89,3,0)*VLOOKUP('Données projet'!$B$13,Paramètres!$A$1:$I$89,5,0)</f>
        <v>298.52159999999981</v>
      </c>
      <c r="CV114" s="13">
        <f t="shared" si="95"/>
        <v>70.866444995542437</v>
      </c>
      <c r="CW114" s="20">
        <f t="shared" si="67"/>
        <v>643.35084503390271</v>
      </c>
      <c r="CX114" s="59">
        <f t="shared" si="68"/>
        <v>936.68417836723597</v>
      </c>
      <c r="CY114" s="59">
        <f ca="1">AVERAGE(OFFSET($CX$3,0,0,'Données projet'!$E$13+1,1))-AVERAGE(OFFSET($H$3,0,0,'Données projet'!$E$13+1,1))</f>
        <v>412.59676769258488</v>
      </c>
      <c r="CZ114" s="59">
        <f t="shared" si="96"/>
        <v>399.90063795152133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34.010868106105555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34.010868106105555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349.00000000000017</v>
      </c>
      <c r="DP114" s="17">
        <f>DO114*VLOOKUP('Données projet'!$B$14,Paramètres!$A$1:$I$89,3,0)*VLOOKUP('Données projet'!$B$14,Paramètres!$A$1:$I$89,5,0)</f>
        <v>272.22000000000014</v>
      </c>
      <c r="DQ114" s="13">
        <f t="shared" si="97"/>
        <v>65.320184547527205</v>
      </c>
      <c r="DR114" s="20">
        <f t="shared" si="70"/>
        <v>587.88248808694345</v>
      </c>
      <c r="DS114" s="59">
        <f t="shared" si="71"/>
        <v>881.21582142027682</v>
      </c>
      <c r="DT114" s="59">
        <f ca="1">AVERAGE(OFFSET($DS$3,0,0,'Données projet'!$E$14+1,1))-AVERAGE(OFFSET($H$3,0,0,'Données projet'!$E$14+1,1))</f>
        <v>357.65167206083379</v>
      </c>
      <c r="DU114" s="59">
        <f t="shared" si="98"/>
        <v>341.23389735986342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38.480372358309332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38.480372358309332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9">
        <f t="shared" si="55"/>
        <v>911.2592283634508</v>
      </c>
      <c r="S115" s="59">
        <f ca="1">AVERAGE(OFFSET($R$3,0,0,'Données projet'!$E$9+1,1))-AVERAGE(OFFSET($H$3,0,0,'Données projet'!$E$9+1,1))</f>
        <v>439.19854273764042</v>
      </c>
      <c r="T115" s="59">
        <f t="shared" si="88"/>
        <v>278.21741231699929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95.270334615129315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95.270334615129315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321.03239999999988</v>
      </c>
      <c r="AK115" s="13">
        <f t="shared" si="89"/>
        <v>75.568124274523356</v>
      </c>
      <c r="AL115" s="20">
        <f t="shared" si="58"/>
        <v>690.74591311146139</v>
      </c>
      <c r="AM115" s="59">
        <f t="shared" si="59"/>
        <v>984.07924644479476</v>
      </c>
      <c r="AN115" s="59">
        <f ca="1">AVERAGE(OFFSET($AM$3,0,0,'Données projet'!$E$10+1,1))-AVERAGE(OFFSET($H$3,0,0,'Données projet'!$E$10+1,1))</f>
        <v>487.18832528146936</v>
      </c>
      <c r="AO115" s="59">
        <f t="shared" si="90"/>
        <v>306.61893266146666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106.76847844798974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106.76847844798974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255.00000000000006</v>
      </c>
      <c r="BE115" s="13">
        <f>BD115*VLOOKUP('Données projet'!$B$11,Paramètres!$A$1:$I$89,3,0)*VLOOKUP('Données projet'!$B$11,Paramètres!$A$1:$I$89,5,0)</f>
        <v>186.96600000000004</v>
      </c>
      <c r="BF115" s="13">
        <f t="shared" si="91"/>
        <v>46.868551400324648</v>
      </c>
      <c r="BG115" s="20">
        <f t="shared" si="61"/>
        <v>407.26184368889881</v>
      </c>
      <c r="BH115" s="59">
        <f t="shared" si="62"/>
        <v>700.59517702223206</v>
      </c>
      <c r="BI115" s="59">
        <f ca="1">AVERAGE(OFFSET($BH$3,0,0,'Données projet'!$E$11+1,1))-AVERAGE(OFFSET($H$3,0,0,'Données projet'!$E$11+1,1))</f>
        <v>239.25212250019609</v>
      </c>
      <c r="BJ115" s="59">
        <f t="shared" si="92"/>
        <v>213.58492101729695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245.99999999999994</v>
      </c>
      <c r="BZ115" s="13">
        <f>BY115*VLOOKUP('Données projet'!$B$12,Paramètres!$A$1:$I$89,3,0)*VLOOKUP('Données projet'!$B$12,Paramètres!$A$1:$I$89,5,0)</f>
        <v>234.09359999999998</v>
      </c>
      <c r="CA115" s="13">
        <f t="shared" si="93"/>
        <v>57.166902703920208</v>
      </c>
      <c r="CB115" s="20">
        <f t="shared" si="64"/>
        <v>507.27870887599425</v>
      </c>
      <c r="CC115" s="59">
        <f t="shared" si="65"/>
        <v>800.61204220932757</v>
      </c>
      <c r="CD115" s="59">
        <f ca="1">AVERAGE(OFFSET($CC$3,0,0,'Données projet'!$E$12+1,1))-AVERAGE(OFFSET($H$3,0,0,'Données projet'!$E$12+1,1))</f>
        <v>448.94764480536713</v>
      </c>
      <c r="CE115" s="59">
        <f t="shared" si="94"/>
        <v>469.26760321719695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82.751704463383078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82.751704463383078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367.99999999999972</v>
      </c>
      <c r="CU115" s="17">
        <f>CT115*VLOOKUP('Données projet'!$B$13,Paramètres!$A$1:$I$89,3,0)*VLOOKUP('Données projet'!$B$13,Paramètres!$A$1:$I$89,5,0)</f>
        <v>298.52159999999981</v>
      </c>
      <c r="CV115" s="13">
        <f t="shared" si="95"/>
        <v>70.866444995542437</v>
      </c>
      <c r="CW115" s="20">
        <f t="shared" si="67"/>
        <v>643.35084503390271</v>
      </c>
      <c r="CX115" s="59">
        <f t="shared" si="68"/>
        <v>936.68417836723597</v>
      </c>
      <c r="CY115" s="59">
        <f ca="1">AVERAGE(OFFSET($CX$3,0,0,'Données projet'!$E$13+1,1))-AVERAGE(OFFSET($H$3,0,0,'Données projet'!$E$13+1,1))</f>
        <v>412.59676769258488</v>
      </c>
      <c r="CZ115" s="59">
        <f t="shared" si="96"/>
        <v>399.90063795152133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33.343935727126009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33.343935727126009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349.00000000000017</v>
      </c>
      <c r="DP115" s="17">
        <f>DO115*VLOOKUP('Données projet'!$B$14,Paramètres!$A$1:$I$89,3,0)*VLOOKUP('Données projet'!$B$14,Paramètres!$A$1:$I$89,5,0)</f>
        <v>272.22000000000014</v>
      </c>
      <c r="DQ115" s="13">
        <f t="shared" si="97"/>
        <v>65.320184547527205</v>
      </c>
      <c r="DR115" s="20">
        <f t="shared" si="70"/>
        <v>587.88248808694345</v>
      </c>
      <c r="DS115" s="59">
        <f t="shared" si="71"/>
        <v>881.21582142027682</v>
      </c>
      <c r="DT115" s="59">
        <f ca="1">AVERAGE(OFFSET($DS$3,0,0,'Données projet'!$E$14+1,1))-AVERAGE(OFFSET($H$3,0,0,'Données projet'!$E$14+1,1))</f>
        <v>357.65167206083379</v>
      </c>
      <c r="DU115" s="59">
        <f t="shared" si="98"/>
        <v>341.23389735986342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37.725795727072487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37.725795727072487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9">
        <f t="shared" si="55"/>
        <v>920.41623694033274</v>
      </c>
      <c r="S116" s="59">
        <f ca="1">AVERAGE(OFFSET($R$3,0,0,'Données projet'!$E$9+1,1))-AVERAGE(OFFSET($H$3,0,0,'Données projet'!$E$9+1,1))</f>
        <v>439.19854273764042</v>
      </c>
      <c r="T116" s="59">
        <f t="shared" si="88"/>
        <v>278.21741231699929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93.402141462492935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93.402141462492935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325.89959999999996</v>
      </c>
      <c r="AK116" s="13">
        <f t="shared" si="89"/>
        <v>76.579572003009503</v>
      </c>
      <c r="AL116" s="20">
        <f t="shared" si="58"/>
        <v>700.98455790524133</v>
      </c>
      <c r="AM116" s="59">
        <f t="shared" si="59"/>
        <v>994.3178912385747</v>
      </c>
      <c r="AN116" s="59">
        <f ca="1">AVERAGE(OFFSET($AM$3,0,0,'Données projet'!$E$10+1,1))-AVERAGE(OFFSET($H$3,0,0,'Données projet'!$E$10+1,1))</f>
        <v>487.18832528146936</v>
      </c>
      <c r="AO116" s="59">
        <f t="shared" si="90"/>
        <v>306.61893266146666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104.67481370796621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104.67481370796621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255.00000000000006</v>
      </c>
      <c r="BE116" s="13">
        <f>BD116*VLOOKUP('Données projet'!$B$11,Paramètres!$A$1:$I$89,3,0)*VLOOKUP('Données projet'!$B$11,Paramètres!$A$1:$I$89,5,0)</f>
        <v>186.96600000000004</v>
      </c>
      <c r="BF116" s="13">
        <f t="shared" si="91"/>
        <v>46.868551400324648</v>
      </c>
      <c r="BG116" s="20">
        <f t="shared" si="61"/>
        <v>407.26184368889881</v>
      </c>
      <c r="BH116" s="59">
        <f t="shared" si="62"/>
        <v>700.59517702223206</v>
      </c>
      <c r="BI116" s="59">
        <f ca="1">AVERAGE(OFFSET($BH$3,0,0,'Données projet'!$E$11+1,1))-AVERAGE(OFFSET($H$3,0,0,'Données projet'!$E$11+1,1))</f>
        <v>239.25212250019609</v>
      </c>
      <c r="BJ116" s="59">
        <f t="shared" si="92"/>
        <v>213.58492101729695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245.99999999999994</v>
      </c>
      <c r="BZ116" s="13">
        <f>BY116*VLOOKUP('Données projet'!$B$12,Paramètres!$A$1:$I$89,3,0)*VLOOKUP('Données projet'!$B$12,Paramètres!$A$1:$I$89,5,0)</f>
        <v>234.09359999999998</v>
      </c>
      <c r="CA116" s="13">
        <f t="shared" si="93"/>
        <v>57.166902703920208</v>
      </c>
      <c r="CB116" s="20">
        <f t="shared" si="64"/>
        <v>507.27870887599425</v>
      </c>
      <c r="CC116" s="59">
        <f t="shared" si="65"/>
        <v>800.61204220932757</v>
      </c>
      <c r="CD116" s="59">
        <f ca="1">AVERAGE(OFFSET($CC$3,0,0,'Données projet'!$E$12+1,1))-AVERAGE(OFFSET($H$3,0,0,'Données projet'!$E$12+1,1))</f>
        <v>448.94764480536713</v>
      </c>
      <c r="CE116" s="59">
        <f t="shared" si="94"/>
        <v>469.26760321719695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81.128994012412008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81.128994012412008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367.99999999999972</v>
      </c>
      <c r="CU116" s="17">
        <f>CT116*VLOOKUP('Données projet'!$B$13,Paramètres!$A$1:$I$89,3,0)*VLOOKUP('Données projet'!$B$13,Paramètres!$A$1:$I$89,5,0)</f>
        <v>298.52159999999981</v>
      </c>
      <c r="CV116" s="13">
        <f t="shared" si="95"/>
        <v>70.866444995542437</v>
      </c>
      <c r="CW116" s="20">
        <f t="shared" si="67"/>
        <v>643.35084503390271</v>
      </c>
      <c r="CX116" s="59">
        <f t="shared" si="68"/>
        <v>936.68417836723597</v>
      </c>
      <c r="CY116" s="59">
        <f ca="1">AVERAGE(OFFSET($CX$3,0,0,'Données projet'!$E$13+1,1))-AVERAGE(OFFSET($H$3,0,0,'Données projet'!$E$13+1,1))</f>
        <v>412.59676769258488</v>
      </c>
      <c r="CZ116" s="59">
        <f t="shared" si="96"/>
        <v>399.90063795152133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32.690081485309669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32.690081485309669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349.00000000000017</v>
      </c>
      <c r="DP116" s="17">
        <f>DO116*VLOOKUP('Données projet'!$B$14,Paramètres!$A$1:$I$89,3,0)*VLOOKUP('Données projet'!$B$14,Paramètres!$A$1:$I$89,5,0)</f>
        <v>272.22000000000014</v>
      </c>
      <c r="DQ116" s="13">
        <f t="shared" si="97"/>
        <v>65.320184547527205</v>
      </c>
      <c r="DR116" s="20">
        <f t="shared" si="70"/>
        <v>587.88248808694345</v>
      </c>
      <c r="DS116" s="59">
        <f t="shared" si="71"/>
        <v>881.21582142027682</v>
      </c>
      <c r="DT116" s="59">
        <f ca="1">AVERAGE(OFFSET($DS$3,0,0,'Données projet'!$E$14+1,1))-AVERAGE(OFFSET($H$3,0,0,'Données projet'!$E$14+1,1))</f>
        <v>357.65167206083379</v>
      </c>
      <c r="DU116" s="59">
        <f t="shared" si="98"/>
        <v>341.23389735986342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36.986015883327894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36.986015883327894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295.14575999999994</v>
      </c>
      <c r="P117" s="13">
        <f t="shared" si="87"/>
        <v>70.157864167878188</v>
      </c>
      <c r="Q117" s="20">
        <f t="shared" si="107"/>
        <v>636.237145425721</v>
      </c>
      <c r="R117" s="59">
        <f t="shared" si="55"/>
        <v>929.57047875905437</v>
      </c>
      <c r="S117" s="59">
        <f ca="1">AVERAGE(OFFSET($R$3,0,0,'Données projet'!$E$9+1,1))-AVERAGE(OFFSET($H$3,0,0,'Données projet'!$E$9+1,1))</f>
        <v>439.19854273764042</v>
      </c>
      <c r="T117" s="59">
        <f t="shared" si="88"/>
        <v>278.21741231699929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91.570582438094448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91.570582438094448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330.76679999999999</v>
      </c>
      <c r="AK117" s="13">
        <f t="shared" si="89"/>
        <v>77.589262894669872</v>
      </c>
      <c r="AL117" s="20">
        <f t="shared" si="58"/>
        <v>711.22014287488344</v>
      </c>
      <c r="AM117" s="59">
        <f t="shared" si="59"/>
        <v>1004.5534762082168</v>
      </c>
      <c r="AN117" s="59">
        <f ca="1">AVERAGE(OFFSET($AM$3,0,0,'Données projet'!$E$10+1,1))-AVERAGE(OFFSET($H$3,0,0,'Données projet'!$E$10+1,1))</f>
        <v>487.18832528146936</v>
      </c>
      <c r="AO117" s="59">
        <f t="shared" si="90"/>
        <v>306.61893266146666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102.62220445648515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102.62220445648515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255.00000000000006</v>
      </c>
      <c r="BE117" s="13">
        <f>BD117*VLOOKUP('Données projet'!$B$11,Paramètres!$A$1:$I$89,3,0)*VLOOKUP('Données projet'!$B$11,Paramètres!$A$1:$I$89,5,0)</f>
        <v>186.96600000000004</v>
      </c>
      <c r="BF117" s="13">
        <f t="shared" si="91"/>
        <v>46.868551400324648</v>
      </c>
      <c r="BG117" s="20">
        <f t="shared" si="61"/>
        <v>407.26184368889881</v>
      </c>
      <c r="BH117" s="59">
        <f t="shared" si="62"/>
        <v>700.59517702223206</v>
      </c>
      <c r="BI117" s="59">
        <f ca="1">AVERAGE(OFFSET($BH$3,0,0,'Données projet'!$E$11+1,1))-AVERAGE(OFFSET($H$3,0,0,'Données projet'!$E$11+1,1))</f>
        <v>239.25212250019609</v>
      </c>
      <c r="BJ117" s="59">
        <f t="shared" si="92"/>
        <v>213.58492101729695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245.99999999999994</v>
      </c>
      <c r="BZ117" s="13">
        <f>BY117*VLOOKUP('Données projet'!$B$12,Paramètres!$A$1:$I$89,3,0)*VLOOKUP('Données projet'!$B$12,Paramètres!$A$1:$I$89,5,0)</f>
        <v>234.09359999999998</v>
      </c>
      <c r="CA117" s="13">
        <f t="shared" si="93"/>
        <v>57.166902703920208</v>
      </c>
      <c r="CB117" s="20">
        <f t="shared" si="64"/>
        <v>507.27870887599425</v>
      </c>
      <c r="CC117" s="59">
        <f t="shared" si="65"/>
        <v>800.61204220932757</v>
      </c>
      <c r="CD117" s="59">
        <f ca="1">AVERAGE(OFFSET($CC$3,0,0,'Données projet'!$E$12+1,1))-AVERAGE(OFFSET($H$3,0,0,'Données projet'!$E$12+1,1))</f>
        <v>448.94764480536713</v>
      </c>
      <c r="CE117" s="59">
        <f t="shared" si="94"/>
        <v>469.26760321719695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79.538103923628839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79.538103923628839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367.99999999999972</v>
      </c>
      <c r="CU117" s="17">
        <f>CT117*VLOOKUP('Données projet'!$B$13,Paramètres!$A$1:$I$89,3,0)*VLOOKUP('Données projet'!$B$13,Paramètres!$A$1:$I$89,5,0)</f>
        <v>298.52159999999981</v>
      </c>
      <c r="CV117" s="13">
        <f t="shared" si="95"/>
        <v>70.866444995542437</v>
      </c>
      <c r="CW117" s="20">
        <f t="shared" si="67"/>
        <v>643.35084503390271</v>
      </c>
      <c r="CX117" s="59">
        <f t="shared" si="68"/>
        <v>936.68417836723597</v>
      </c>
      <c r="CY117" s="59">
        <f ca="1">AVERAGE(OFFSET($CX$3,0,0,'Données projet'!$E$13+1,1))-AVERAGE(OFFSET($H$3,0,0,'Données projet'!$E$13+1,1))</f>
        <v>412.59676769258488</v>
      </c>
      <c r="CZ117" s="59">
        <f t="shared" si="96"/>
        <v>399.90063795152133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32.049048926363639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32.049048926363639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349.00000000000017</v>
      </c>
      <c r="DP117" s="17">
        <f>DO117*VLOOKUP('Données projet'!$B$14,Paramètres!$A$1:$I$89,3,0)*VLOOKUP('Données projet'!$B$14,Paramètres!$A$1:$I$89,5,0)</f>
        <v>272.22000000000014</v>
      </c>
      <c r="DQ117" s="13">
        <f t="shared" si="97"/>
        <v>65.320184547527205</v>
      </c>
      <c r="DR117" s="20">
        <f t="shared" si="70"/>
        <v>587.88248808694345</v>
      </c>
      <c r="DS117" s="59">
        <f t="shared" si="71"/>
        <v>881.21582142027682</v>
      </c>
      <c r="DT117" s="59">
        <f ca="1">AVERAGE(OFFSET($DS$3,0,0,'Données projet'!$E$14+1,1))-AVERAGE(OFFSET($H$3,0,0,'Données projet'!$E$14+1,1))</f>
        <v>357.65167206083379</v>
      </c>
      <c r="DU117" s="59">
        <f t="shared" si="98"/>
        <v>341.23389735986342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36.260742671097987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36.260742671097987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299.48879999999997</v>
      </c>
      <c r="P118" s="13">
        <f t="shared" si="87"/>
        <v>71.069285685467293</v>
      </c>
      <c r="Q118" s="20">
        <f t="shared" si="107"/>
        <v>645.38866590218879</v>
      </c>
      <c r="R118" s="59">
        <f t="shared" si="55"/>
        <v>938.72199923552216</v>
      </c>
      <c r="S118" s="59">
        <f ca="1">AVERAGE(OFFSET($R$3,0,0,'Données projet'!$E$9+1,1))-AVERAGE(OFFSET($H$3,0,0,'Données projet'!$E$9+1,1))</f>
        <v>439.19854273764042</v>
      </c>
      <c r="T118" s="59">
        <f t="shared" si="88"/>
        <v>278.21741231699929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100.09730863484631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100.09730863484631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335.63399999999996</v>
      </c>
      <c r="AK118" s="13">
        <f t="shared" si="89"/>
        <v>78.597225787708638</v>
      </c>
      <c r="AL118" s="20">
        <f t="shared" si="58"/>
        <v>721.45271824692588</v>
      </c>
      <c r="AM118" s="59">
        <f t="shared" si="59"/>
        <v>1014.7860515802593</v>
      </c>
      <c r="AN118" s="59">
        <f ca="1">AVERAGE(OFFSET($AM$3,0,0,'Données projet'!$E$10+1,1))-AVERAGE(OFFSET($H$3,0,0,'Données projet'!$E$10+1,1))</f>
        <v>487.18832528146936</v>
      </c>
      <c r="AO118" s="59">
        <f t="shared" si="90"/>
        <v>306.61893266146666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112.17801829767259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112.17801829767259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255.00000000000006</v>
      </c>
      <c r="BE118" s="13">
        <f>BD118*VLOOKUP('Données projet'!$B$11,Paramètres!$A$1:$I$89,3,0)*VLOOKUP('Données projet'!$B$11,Paramètres!$A$1:$I$89,5,0)</f>
        <v>186.96600000000004</v>
      </c>
      <c r="BF118" s="13">
        <f t="shared" si="91"/>
        <v>46.868551400324648</v>
      </c>
      <c r="BG118" s="20">
        <f t="shared" si="61"/>
        <v>407.26184368889881</v>
      </c>
      <c r="BH118" s="59">
        <f t="shared" si="62"/>
        <v>700.59517702223206</v>
      </c>
      <c r="BI118" s="59">
        <f ca="1">AVERAGE(OFFSET($BH$3,0,0,'Données projet'!$E$11+1,1))-AVERAGE(OFFSET($H$3,0,0,'Données projet'!$E$11+1,1))</f>
        <v>239.25212250019609</v>
      </c>
      <c r="BJ118" s="59">
        <f t="shared" si="92"/>
        <v>213.58492101729695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245.99999999999994</v>
      </c>
      <c r="BZ118" s="13">
        <f>BY118*VLOOKUP('Données projet'!$B$12,Paramètres!$A$1:$I$89,3,0)*VLOOKUP('Données projet'!$B$12,Paramètres!$A$1:$I$89,5,0)</f>
        <v>234.09359999999998</v>
      </c>
      <c r="CA118" s="13">
        <f t="shared" si="93"/>
        <v>57.166902703920208</v>
      </c>
      <c r="CB118" s="20">
        <f t="shared" si="64"/>
        <v>507.27870887599425</v>
      </c>
      <c r="CC118" s="59">
        <f t="shared" si="65"/>
        <v>800.61204220932757</v>
      </c>
      <c r="CD118" s="59">
        <f ca="1">AVERAGE(OFFSET($CC$3,0,0,'Données projet'!$E$12+1,1))-AVERAGE(OFFSET($H$3,0,0,'Données projet'!$E$12+1,1))</f>
        <v>448.94764480536713</v>
      </c>
      <c r="CE118" s="59">
        <f t="shared" si="94"/>
        <v>469.26760321719695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77.978410219139562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77.978410219139562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367.99999999999972</v>
      </c>
      <c r="CU118" s="17">
        <f>CT118*VLOOKUP('Données projet'!$B$13,Paramètres!$A$1:$I$89,3,0)*VLOOKUP('Données projet'!$B$13,Paramètres!$A$1:$I$89,5,0)</f>
        <v>298.52159999999981</v>
      </c>
      <c r="CV118" s="13">
        <f t="shared" si="95"/>
        <v>70.866444995542437</v>
      </c>
      <c r="CW118" s="20">
        <f t="shared" si="67"/>
        <v>643.35084503390271</v>
      </c>
      <c r="CX118" s="59">
        <f t="shared" si="68"/>
        <v>936.68417836723597</v>
      </c>
      <c r="CY118" s="59">
        <f ca="1">AVERAGE(OFFSET($CX$3,0,0,'Données projet'!$E$13+1,1))-AVERAGE(OFFSET($H$3,0,0,'Données projet'!$E$13+1,1))</f>
        <v>412.59676769258488</v>
      </c>
      <c r="CZ118" s="59">
        <f t="shared" si="96"/>
        <v>399.90063795152133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31.42058662490729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31.42058662490729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349.00000000000017</v>
      </c>
      <c r="DP118" s="17">
        <f>DO118*VLOOKUP('Données projet'!$B$14,Paramètres!$A$1:$I$89,3,0)*VLOOKUP('Données projet'!$B$14,Paramètres!$A$1:$I$89,5,0)</f>
        <v>272.22000000000014</v>
      </c>
      <c r="DQ118" s="13">
        <f t="shared" si="97"/>
        <v>65.320184547527205</v>
      </c>
      <c r="DR118" s="20">
        <f t="shared" si="70"/>
        <v>587.88248808694345</v>
      </c>
      <c r="DS118" s="59">
        <f t="shared" si="71"/>
        <v>881.21582142027682</v>
      </c>
      <c r="DT118" s="59">
        <f ca="1">AVERAGE(OFFSET($DS$3,0,0,'Données projet'!$E$14+1,1))-AVERAGE(OFFSET($H$3,0,0,'Données projet'!$E$14+1,1))</f>
        <v>357.65167206083379</v>
      </c>
      <c r="DU118" s="59">
        <f t="shared" si="98"/>
        <v>341.23389735986342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35.549691624186927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35.549691624186927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277.77359999999993</v>
      </c>
      <c r="P119" s="13">
        <f t="shared" si="87"/>
        <v>66.496288176842356</v>
      </c>
      <c r="Q119" s="20">
        <f t="shared" si="107"/>
        <v>599.60338857466706</v>
      </c>
      <c r="R119" s="59">
        <f t="shared" si="55"/>
        <v>892.93672190800044</v>
      </c>
      <c r="S119" s="59">
        <f ca="1">AVERAGE(OFFSET($R$3,0,0,'Données projet'!$E$9+1,1))-AVERAGE(OFFSET($H$3,0,0,'Données projet'!$E$9+1,1))</f>
        <v>439.19854273764042</v>
      </c>
      <c r="T119" s="59">
        <f t="shared" si="88"/>
        <v>278.21741231699929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98.134461465846726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98.134461465846726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311.298</v>
      </c>
      <c r="AK119" s="13">
        <f t="shared" si="89"/>
        <v>73.539838278528748</v>
      </c>
      <c r="AL119" s="20">
        <f t="shared" si="58"/>
        <v>670.25923500177089</v>
      </c>
      <c r="AM119" s="59">
        <f t="shared" si="59"/>
        <v>963.59256833510426</v>
      </c>
      <c r="AN119" s="59">
        <f ca="1">AVERAGE(OFFSET($AM$3,0,0,'Données projet'!$E$10+1,1))-AVERAGE(OFFSET($H$3,0,0,'Données projet'!$E$10+1,1))</f>
        <v>487.18832528146936</v>
      </c>
      <c r="AO119" s="59">
        <f t="shared" si="90"/>
        <v>306.61893266146666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109.9782757806903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109.9782757806903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255.00000000000006</v>
      </c>
      <c r="BE119" s="13">
        <f>BD119*VLOOKUP('Données projet'!$B$11,Paramètres!$A$1:$I$89,3,0)*VLOOKUP('Données projet'!$B$11,Paramètres!$A$1:$I$89,5,0)</f>
        <v>186.96600000000004</v>
      </c>
      <c r="BF119" s="13">
        <f t="shared" si="91"/>
        <v>46.868551400324648</v>
      </c>
      <c r="BG119" s="20">
        <f t="shared" si="61"/>
        <v>407.26184368889881</v>
      </c>
      <c r="BH119" s="59">
        <f t="shared" si="62"/>
        <v>700.59517702223206</v>
      </c>
      <c r="BI119" s="59">
        <f ca="1">AVERAGE(OFFSET($BH$3,0,0,'Données projet'!$E$11+1,1))-AVERAGE(OFFSET($H$3,0,0,'Données projet'!$E$11+1,1))</f>
        <v>239.25212250019609</v>
      </c>
      <c r="BJ119" s="59">
        <f t="shared" si="92"/>
        <v>213.58492101729695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245.99999999999994</v>
      </c>
      <c r="BZ119" s="13">
        <f>BY119*VLOOKUP('Données projet'!$B$12,Paramètres!$A$1:$I$89,3,0)*VLOOKUP('Données projet'!$B$12,Paramètres!$A$1:$I$89,5,0)</f>
        <v>234.09359999999998</v>
      </c>
      <c r="CA119" s="13">
        <f t="shared" si="93"/>
        <v>57.166902703920208</v>
      </c>
      <c r="CB119" s="20">
        <f t="shared" si="64"/>
        <v>507.27870887599425</v>
      </c>
      <c r="CC119" s="59">
        <f t="shared" si="65"/>
        <v>800.61204220932757</v>
      </c>
      <c r="CD119" s="59">
        <f ca="1">AVERAGE(OFFSET($CC$3,0,0,'Données projet'!$E$12+1,1))-AVERAGE(OFFSET($H$3,0,0,'Données projet'!$E$12+1,1))</f>
        <v>448.94764480536713</v>
      </c>
      <c r="CE119" s="59">
        <f t="shared" si="94"/>
        <v>469.26760321719695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76.449301156876103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76.449301156876103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367.99999999999972</v>
      </c>
      <c r="CU119" s="17">
        <f>CT119*VLOOKUP('Données projet'!$B$13,Paramètres!$A$1:$I$89,3,0)*VLOOKUP('Données projet'!$B$13,Paramètres!$A$1:$I$89,5,0)</f>
        <v>298.52159999999981</v>
      </c>
      <c r="CV119" s="13">
        <f t="shared" si="95"/>
        <v>70.866444995542437</v>
      </c>
      <c r="CW119" s="20">
        <f t="shared" si="67"/>
        <v>643.35084503390271</v>
      </c>
      <c r="CX119" s="59">
        <f t="shared" si="68"/>
        <v>936.68417836723597</v>
      </c>
      <c r="CY119" s="59">
        <f ca="1">AVERAGE(OFFSET($CX$3,0,0,'Données projet'!$E$13+1,1))-AVERAGE(OFFSET($H$3,0,0,'Données projet'!$E$13+1,1))</f>
        <v>412.59676769258488</v>
      </c>
      <c r="CZ119" s="59">
        <f t="shared" si="96"/>
        <v>399.90063795152133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30.804448085858347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30.804448085858347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349.00000000000017</v>
      </c>
      <c r="DP119" s="17">
        <f>DO119*VLOOKUP('Données projet'!$B$14,Paramètres!$A$1:$I$89,3,0)*VLOOKUP('Données projet'!$B$14,Paramètres!$A$1:$I$89,5,0)</f>
        <v>272.22000000000014</v>
      </c>
      <c r="DQ119" s="13">
        <f t="shared" si="97"/>
        <v>65.320184547527205</v>
      </c>
      <c r="DR119" s="20">
        <f t="shared" si="70"/>
        <v>587.88248808694345</v>
      </c>
      <c r="DS119" s="59">
        <f t="shared" si="71"/>
        <v>881.21582142027682</v>
      </c>
      <c r="DT119" s="59">
        <f ca="1">AVERAGE(OFFSET($DS$3,0,0,'Données projet'!$E$14+1,1))-AVERAGE(OFFSET($H$3,0,0,'Données projet'!$E$14+1,1))</f>
        <v>357.65167206083379</v>
      </c>
      <c r="DU119" s="59">
        <f t="shared" si="98"/>
        <v>341.23389735986342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34.852583854607474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34.852583854607474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277.77359999999993</v>
      </c>
      <c r="P120" s="13">
        <f t="shared" si="87"/>
        <v>66.496288176842356</v>
      </c>
      <c r="Q120" s="20">
        <f t="shared" si="107"/>
        <v>599.60338857466706</v>
      </c>
      <c r="R120" s="59">
        <f t="shared" si="55"/>
        <v>892.93672190800044</v>
      </c>
      <c r="S120" s="59">
        <f ca="1">AVERAGE(OFFSET($R$3,0,0,'Données projet'!$E$9+1,1))-AVERAGE(OFFSET($H$3,0,0,'Données projet'!$E$9+1,1))</f>
        <v>439.19854273764042</v>
      </c>
      <c r="T120" s="59">
        <f t="shared" si="88"/>
        <v>278.21741231699929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96.210104532612661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96.210104532612661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311.298</v>
      </c>
      <c r="AK120" s="13">
        <f t="shared" si="89"/>
        <v>73.539838278528748</v>
      </c>
      <c r="AL120" s="20">
        <f t="shared" si="58"/>
        <v>670.25923500177089</v>
      </c>
      <c r="AM120" s="59">
        <f t="shared" si="59"/>
        <v>963.59256833510426</v>
      </c>
      <c r="AN120" s="59">
        <f ca="1">AVERAGE(OFFSET($AM$3,0,0,'Données projet'!$E$10+1,1))-AVERAGE(OFFSET($H$3,0,0,'Données projet'!$E$10+1,1))</f>
        <v>487.18832528146936</v>
      </c>
      <c r="AO120" s="59">
        <f t="shared" si="90"/>
        <v>306.61893266146666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107.82166887275558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107.82166887275558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255.00000000000006</v>
      </c>
      <c r="BE120" s="13">
        <f>BD120*VLOOKUP('Données projet'!$B$11,Paramètres!$A$1:$I$89,3,0)*VLOOKUP('Données projet'!$B$11,Paramètres!$A$1:$I$89,5,0)</f>
        <v>186.96600000000004</v>
      </c>
      <c r="BF120" s="13">
        <f t="shared" si="91"/>
        <v>46.868551400324648</v>
      </c>
      <c r="BG120" s="20">
        <f t="shared" si="61"/>
        <v>407.26184368889881</v>
      </c>
      <c r="BH120" s="59">
        <f t="shared" si="62"/>
        <v>700.59517702223206</v>
      </c>
      <c r="BI120" s="59">
        <f ca="1">AVERAGE(OFFSET($BH$3,0,0,'Données projet'!$E$11+1,1))-AVERAGE(OFFSET($H$3,0,0,'Données projet'!$E$11+1,1))</f>
        <v>239.25212250019609</v>
      </c>
      <c r="BJ120" s="59">
        <f t="shared" si="92"/>
        <v>213.58492101729695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245.99999999999994</v>
      </c>
      <c r="BZ120" s="13">
        <f>BY120*VLOOKUP('Données projet'!$B$12,Paramètres!$A$1:$I$89,3,0)*VLOOKUP('Données projet'!$B$12,Paramètres!$A$1:$I$89,5,0)</f>
        <v>234.09359999999998</v>
      </c>
      <c r="CA120" s="13">
        <f t="shared" si="93"/>
        <v>57.166902703920208</v>
      </c>
      <c r="CB120" s="20">
        <f t="shared" si="64"/>
        <v>507.27870887599425</v>
      </c>
      <c r="CC120" s="59">
        <f t="shared" si="65"/>
        <v>800.61204220932757</v>
      </c>
      <c r="CD120" s="59">
        <f ca="1">AVERAGE(OFFSET($CC$3,0,0,'Données projet'!$E$12+1,1))-AVERAGE(OFFSET($H$3,0,0,'Données projet'!$E$12+1,1))</f>
        <v>448.94764480536713</v>
      </c>
      <c r="CE120" s="59">
        <f t="shared" si="94"/>
        <v>469.26760321719695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74.950176990659187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74.950176990659187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367.99999999999972</v>
      </c>
      <c r="CU120" s="17">
        <f>CT120*VLOOKUP('Données projet'!$B$13,Paramètres!$A$1:$I$89,3,0)*VLOOKUP('Données projet'!$B$13,Paramètres!$A$1:$I$89,5,0)</f>
        <v>298.52159999999981</v>
      </c>
      <c r="CV120" s="13">
        <f t="shared" si="95"/>
        <v>70.866444995542437</v>
      </c>
      <c r="CW120" s="20">
        <f t="shared" si="67"/>
        <v>643.35084503390271</v>
      </c>
      <c r="CX120" s="59">
        <f t="shared" si="68"/>
        <v>936.68417836723597</v>
      </c>
      <c r="CY120" s="59">
        <f ca="1">AVERAGE(OFFSET($CX$3,0,0,'Données projet'!$E$13+1,1))-AVERAGE(OFFSET($H$3,0,0,'Données projet'!$E$13+1,1))</f>
        <v>412.59676769258488</v>
      </c>
      <c r="CZ120" s="59">
        <f t="shared" si="96"/>
        <v>399.90063795152133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30.200391647752753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30.200391647752753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349.00000000000017</v>
      </c>
      <c r="DP120" s="17">
        <f>DO120*VLOOKUP('Données projet'!$B$14,Paramètres!$A$1:$I$89,3,0)*VLOOKUP('Données projet'!$B$14,Paramètres!$A$1:$I$89,5,0)</f>
        <v>272.22000000000014</v>
      </c>
      <c r="DQ120" s="13">
        <f t="shared" si="97"/>
        <v>65.320184547527205</v>
      </c>
      <c r="DR120" s="20">
        <f t="shared" si="70"/>
        <v>587.88248808694345</v>
      </c>
      <c r="DS120" s="59">
        <f t="shared" si="71"/>
        <v>881.21582142027682</v>
      </c>
      <c r="DT120" s="59">
        <f ca="1">AVERAGE(OFFSET($DS$3,0,0,'Données projet'!$E$14+1,1))-AVERAGE(OFFSET($H$3,0,0,'Données projet'!$E$14+1,1))</f>
        <v>357.65167206083379</v>
      </c>
      <c r="DU120" s="59">
        <f t="shared" si="98"/>
        <v>341.23389735986342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34.169145943195723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34.169145943195723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277.77359999999993</v>
      </c>
      <c r="P121" s="13">
        <f t="shared" si="87"/>
        <v>66.496288176842356</v>
      </c>
      <c r="Q121" s="20">
        <f t="shared" si="107"/>
        <v>599.60338857466706</v>
      </c>
      <c r="R121" s="59">
        <f t="shared" si="55"/>
        <v>892.93672190800044</v>
      </c>
      <c r="S121" s="59">
        <f ca="1">AVERAGE(OFFSET($R$3,0,0,'Données projet'!$E$9+1,1))-AVERAGE(OFFSET($H$3,0,0,'Données projet'!$E$9+1,1))</f>
        <v>439.19854273764042</v>
      </c>
      <c r="T121" s="59">
        <f t="shared" si="88"/>
        <v>278.21741231699929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94.323483065097491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94.323483065097491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311.298</v>
      </c>
      <c r="AK121" s="13">
        <f t="shared" si="89"/>
        <v>73.539838278528748</v>
      </c>
      <c r="AL121" s="20">
        <f t="shared" si="58"/>
        <v>670.25923500177089</v>
      </c>
      <c r="AM121" s="59">
        <f t="shared" si="59"/>
        <v>963.59256833510426</v>
      </c>
      <c r="AN121" s="59">
        <f ca="1">AVERAGE(OFFSET($AM$3,0,0,'Données projet'!$E$10+1,1))-AVERAGE(OFFSET($H$3,0,0,'Données projet'!$E$10+1,1))</f>
        <v>487.18832528146936</v>
      </c>
      <c r="AO121" s="59">
        <f t="shared" si="90"/>
        <v>306.61893266146666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105.70735171088513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105.70735171088513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255.00000000000006</v>
      </c>
      <c r="BE121" s="13">
        <f>BD121*VLOOKUP('Données projet'!$B$11,Paramètres!$A$1:$I$89,3,0)*VLOOKUP('Données projet'!$B$11,Paramètres!$A$1:$I$89,5,0)</f>
        <v>186.96600000000004</v>
      </c>
      <c r="BF121" s="13">
        <f t="shared" si="91"/>
        <v>46.868551400324648</v>
      </c>
      <c r="BG121" s="20">
        <f t="shared" si="61"/>
        <v>407.26184368889881</v>
      </c>
      <c r="BH121" s="59">
        <f t="shared" si="62"/>
        <v>700.59517702223206</v>
      </c>
      <c r="BI121" s="59">
        <f ca="1">AVERAGE(OFFSET($BH$3,0,0,'Données projet'!$E$11+1,1))-AVERAGE(OFFSET($H$3,0,0,'Données projet'!$E$11+1,1))</f>
        <v>239.25212250019609</v>
      </c>
      <c r="BJ121" s="59">
        <f t="shared" si="92"/>
        <v>213.58492101729695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245.99999999999994</v>
      </c>
      <c r="BZ121" s="13">
        <f>BY121*VLOOKUP('Données projet'!$B$12,Paramètres!$A$1:$I$89,3,0)*VLOOKUP('Données projet'!$B$12,Paramètres!$A$1:$I$89,5,0)</f>
        <v>234.09359999999998</v>
      </c>
      <c r="CA121" s="13">
        <f t="shared" si="93"/>
        <v>57.166902703920208</v>
      </c>
      <c r="CB121" s="20">
        <f t="shared" si="64"/>
        <v>507.27870887599425</v>
      </c>
      <c r="CC121" s="59">
        <f t="shared" si="65"/>
        <v>800.61204220932757</v>
      </c>
      <c r="CD121" s="59">
        <f ca="1">AVERAGE(OFFSET($CC$3,0,0,'Données projet'!$E$12+1,1))-AVERAGE(OFFSET($H$3,0,0,'Données projet'!$E$12+1,1))</f>
        <v>448.94764480536713</v>
      </c>
      <c r="CE121" s="59">
        <f t="shared" si="94"/>
        <v>469.26760321719695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73.480449734966328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73.480449734966328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367.99999999999972</v>
      </c>
      <c r="CU121" s="17">
        <f>CT121*VLOOKUP('Données projet'!$B$13,Paramètres!$A$1:$I$89,3,0)*VLOOKUP('Données projet'!$B$13,Paramètres!$A$1:$I$89,5,0)</f>
        <v>298.52159999999981</v>
      </c>
      <c r="CV121" s="13">
        <f t="shared" si="95"/>
        <v>70.866444995542437</v>
      </c>
      <c r="CW121" s="20">
        <f t="shared" si="67"/>
        <v>643.35084503390271</v>
      </c>
      <c r="CX121" s="59">
        <f t="shared" si="68"/>
        <v>936.68417836723597</v>
      </c>
      <c r="CY121" s="59">
        <f ca="1">AVERAGE(OFFSET($CX$3,0,0,'Données projet'!$E$13+1,1))-AVERAGE(OFFSET($H$3,0,0,'Données projet'!$E$13+1,1))</f>
        <v>412.59676769258488</v>
      </c>
      <c r="CZ121" s="59">
        <f t="shared" si="96"/>
        <v>399.90063795152133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29.60818038796036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29.60818038796036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349.00000000000017</v>
      </c>
      <c r="DP121" s="17">
        <f>DO121*VLOOKUP('Données projet'!$B$14,Paramètres!$A$1:$I$89,3,0)*VLOOKUP('Données projet'!$B$14,Paramètres!$A$1:$I$89,5,0)</f>
        <v>272.22000000000014</v>
      </c>
      <c r="DQ121" s="13">
        <f t="shared" si="97"/>
        <v>65.320184547527205</v>
      </c>
      <c r="DR121" s="20">
        <f t="shared" si="70"/>
        <v>587.88248808694345</v>
      </c>
      <c r="DS121" s="59">
        <f t="shared" si="71"/>
        <v>881.21582142027682</v>
      </c>
      <c r="DT121" s="59">
        <f ca="1">AVERAGE(OFFSET($DS$3,0,0,'Données projet'!$E$14+1,1))-AVERAGE(OFFSET($H$3,0,0,'Données projet'!$E$14+1,1))</f>
        <v>357.65167206083379</v>
      </c>
      <c r="DU121" s="59">
        <f t="shared" si="98"/>
        <v>341.23389735986342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33.499109832370792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33.499109832370792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277.77359999999993</v>
      </c>
      <c r="P122" s="13">
        <f t="shared" si="87"/>
        <v>66.496288176842356</v>
      </c>
      <c r="Q122" s="20">
        <f t="shared" si="107"/>
        <v>599.60338857466706</v>
      </c>
      <c r="R122" s="59">
        <f t="shared" si="55"/>
        <v>892.93672190800044</v>
      </c>
      <c r="S122" s="59">
        <f ca="1">AVERAGE(OFFSET($R$3,0,0,'Données projet'!$E$9+1,1))-AVERAGE(OFFSET($H$3,0,0,'Données projet'!$E$9+1,1))</f>
        <v>439.19854273764042</v>
      </c>
      <c r="T122" s="59">
        <f t="shared" si="88"/>
        <v>278.21741231699929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92.473857093834823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92.473857093834823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311.298</v>
      </c>
      <c r="AK122" s="13">
        <f t="shared" si="89"/>
        <v>73.539838278528748</v>
      </c>
      <c r="AL122" s="20">
        <f t="shared" si="58"/>
        <v>670.25923500177089</v>
      </c>
      <c r="AM122" s="59">
        <f t="shared" si="59"/>
        <v>963.59256833510426</v>
      </c>
      <c r="AN122" s="59">
        <f ca="1">AVERAGE(OFFSET($AM$3,0,0,'Données projet'!$E$10+1,1))-AVERAGE(OFFSET($H$3,0,0,'Données projet'!$E$10+1,1))</f>
        <v>487.18832528146936</v>
      </c>
      <c r="AO122" s="59">
        <f t="shared" si="90"/>
        <v>306.61893266146666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103.63449501895283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103.63449501895283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255.00000000000006</v>
      </c>
      <c r="BE122" s="13">
        <f>BD122*VLOOKUP('Données projet'!$B$11,Paramètres!$A$1:$I$89,3,0)*VLOOKUP('Données projet'!$B$11,Paramètres!$A$1:$I$89,5,0)</f>
        <v>186.96600000000004</v>
      </c>
      <c r="BF122" s="13">
        <f t="shared" si="91"/>
        <v>46.868551400324648</v>
      </c>
      <c r="BG122" s="20">
        <f t="shared" si="61"/>
        <v>407.26184368889881</v>
      </c>
      <c r="BH122" s="59">
        <f t="shared" si="62"/>
        <v>700.59517702223206</v>
      </c>
      <c r="BI122" s="59">
        <f ca="1">AVERAGE(OFFSET($BH$3,0,0,'Données projet'!$E$11+1,1))-AVERAGE(OFFSET($H$3,0,0,'Données projet'!$E$11+1,1))</f>
        <v>239.25212250019609</v>
      </c>
      <c r="BJ122" s="59">
        <f t="shared" si="92"/>
        <v>213.58492101729695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245.99999999999994</v>
      </c>
      <c r="BZ122" s="13">
        <f>BY122*VLOOKUP('Données projet'!$B$12,Paramètres!$A$1:$I$89,3,0)*VLOOKUP('Données projet'!$B$12,Paramètres!$A$1:$I$89,5,0)</f>
        <v>234.09359999999998</v>
      </c>
      <c r="CA122" s="13">
        <f t="shared" si="93"/>
        <v>57.166902703920208</v>
      </c>
      <c r="CB122" s="20">
        <f t="shared" si="64"/>
        <v>507.27870887599425</v>
      </c>
      <c r="CC122" s="59">
        <f t="shared" si="65"/>
        <v>800.61204220932757</v>
      </c>
      <c r="CD122" s="59">
        <f ca="1">AVERAGE(OFFSET($CC$3,0,0,'Données projet'!$E$12+1,1))-AVERAGE(OFFSET($H$3,0,0,'Données projet'!$E$12+1,1))</f>
        <v>448.94764480536713</v>
      </c>
      <c r="CE122" s="59">
        <f t="shared" si="94"/>
        <v>469.26760321719695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72.039542934312507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72.039542934312507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367.99999999999972</v>
      </c>
      <c r="CU122" s="17">
        <f>CT122*VLOOKUP('Données projet'!$B$13,Paramètres!$A$1:$I$89,3,0)*VLOOKUP('Données projet'!$B$13,Paramètres!$A$1:$I$89,5,0)</f>
        <v>298.52159999999981</v>
      </c>
      <c r="CV122" s="13">
        <f t="shared" si="95"/>
        <v>70.866444995542437</v>
      </c>
      <c r="CW122" s="20">
        <f t="shared" si="67"/>
        <v>643.35084503390271</v>
      </c>
      <c r="CX122" s="59">
        <f t="shared" si="68"/>
        <v>936.68417836723597</v>
      </c>
      <c r="CY122" s="59">
        <f ca="1">AVERAGE(OFFSET($CX$3,0,0,'Données projet'!$E$13+1,1))-AVERAGE(OFFSET($H$3,0,0,'Données projet'!$E$13+1,1))</f>
        <v>412.59676769258488</v>
      </c>
      <c r="CZ122" s="59">
        <f t="shared" si="96"/>
        <v>399.90063795152133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29.027582029759294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29.027582029759294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349.00000000000017</v>
      </c>
      <c r="DP122" s="17">
        <f>DO122*VLOOKUP('Données projet'!$B$14,Paramètres!$A$1:$I$89,3,0)*VLOOKUP('Données projet'!$B$14,Paramètres!$A$1:$I$89,5,0)</f>
        <v>272.22000000000014</v>
      </c>
      <c r="DQ122" s="13">
        <f t="shared" si="97"/>
        <v>65.320184547527205</v>
      </c>
      <c r="DR122" s="20">
        <f t="shared" si="70"/>
        <v>587.88248808694345</v>
      </c>
      <c r="DS122" s="59">
        <f t="shared" si="71"/>
        <v>881.21582142027682</v>
      </c>
      <c r="DT122" s="59">
        <f ca="1">AVERAGE(OFFSET($DS$3,0,0,'Données projet'!$E$14+1,1))-AVERAGE(OFFSET($H$3,0,0,'Données projet'!$E$14+1,1))</f>
        <v>357.65167206083379</v>
      </c>
      <c r="DU122" s="59">
        <f t="shared" si="98"/>
        <v>341.23389735986342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32.842212720997459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32.842212720997459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277.77359999999993</v>
      </c>
      <c r="P123" s="13">
        <f t="shared" si="87"/>
        <v>66.496288176842356</v>
      </c>
      <c r="Q123" s="20">
        <f t="shared" si="107"/>
        <v>599.60338857466706</v>
      </c>
      <c r="R123" s="59">
        <f t="shared" si="55"/>
        <v>892.93672190800044</v>
      </c>
      <c r="S123" s="59">
        <f ca="1">AVERAGE(OFFSET($R$3,0,0,'Données projet'!$E$9+1,1))-AVERAGE(OFFSET($H$3,0,0,'Données projet'!$E$9+1,1))</f>
        <v>439.19854273764042</v>
      </c>
      <c r="T123" s="59">
        <f t="shared" si="88"/>
        <v>278.21741231699929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90.660501159708161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90.660501159708161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311.298</v>
      </c>
      <c r="AK123" s="13">
        <f t="shared" si="89"/>
        <v>73.539838278528748</v>
      </c>
      <c r="AL123" s="20">
        <f t="shared" si="58"/>
        <v>670.25923500177089</v>
      </c>
      <c r="AM123" s="59">
        <f t="shared" si="59"/>
        <v>963.59256833510426</v>
      </c>
      <c r="AN123" s="59">
        <f ca="1">AVERAGE(OFFSET($AM$3,0,0,'Données projet'!$E$10+1,1))-AVERAGE(OFFSET($H$3,0,0,'Données projet'!$E$10+1,1))</f>
        <v>487.18832528146936</v>
      </c>
      <c r="AO123" s="59">
        <f t="shared" si="90"/>
        <v>306.61893266146666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101.60228578243158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101.60228578243158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255.00000000000006</v>
      </c>
      <c r="BE123" s="13">
        <f>BD123*VLOOKUP('Données projet'!$B$11,Paramètres!$A$1:$I$89,3,0)*VLOOKUP('Données projet'!$B$11,Paramètres!$A$1:$I$89,5,0)</f>
        <v>186.96600000000004</v>
      </c>
      <c r="BF123" s="13">
        <f t="shared" si="91"/>
        <v>46.868551400324648</v>
      </c>
      <c r="BG123" s="20">
        <f t="shared" si="61"/>
        <v>407.26184368889881</v>
      </c>
      <c r="BH123" s="59">
        <f t="shared" si="62"/>
        <v>700.59517702223206</v>
      </c>
      <c r="BI123" s="59">
        <f ca="1">AVERAGE(OFFSET($BH$3,0,0,'Données projet'!$E$11+1,1))-AVERAGE(OFFSET($H$3,0,0,'Données projet'!$E$11+1,1))</f>
        <v>239.25212250019609</v>
      </c>
      <c r="BJ123" s="59">
        <f t="shared" si="92"/>
        <v>213.58492101729695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245.99999999999994</v>
      </c>
      <c r="BZ123" s="13">
        <f>BY123*VLOOKUP('Données projet'!$B$12,Paramètres!$A$1:$I$89,3,0)*VLOOKUP('Données projet'!$B$12,Paramètres!$A$1:$I$89,5,0)</f>
        <v>234.09359999999998</v>
      </c>
      <c r="CA123" s="13">
        <f t="shared" si="93"/>
        <v>57.166902703920208</v>
      </c>
      <c r="CB123" s="20">
        <f t="shared" si="64"/>
        <v>507.27870887599425</v>
      </c>
      <c r="CC123" s="59">
        <f t="shared" si="65"/>
        <v>800.61204220932757</v>
      </c>
      <c r="CD123" s="59">
        <f ca="1">AVERAGE(OFFSET($CC$3,0,0,'Données projet'!$E$12+1,1))-AVERAGE(OFFSET($H$3,0,0,'Données projet'!$E$12+1,1))</f>
        <v>448.94764480536713</v>
      </c>
      <c r="CE123" s="59">
        <f t="shared" si="94"/>
        <v>469.26760321719695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70.626891437153134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70.626891437153134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367.99999999999972</v>
      </c>
      <c r="CU123" s="17">
        <f>CT123*VLOOKUP('Données projet'!$B$13,Paramètres!$A$1:$I$89,3,0)*VLOOKUP('Données projet'!$B$13,Paramètres!$A$1:$I$89,5,0)</f>
        <v>298.52159999999981</v>
      </c>
      <c r="CV123" s="13">
        <f t="shared" si="95"/>
        <v>70.866444995542437</v>
      </c>
      <c r="CW123" s="20">
        <f t="shared" si="67"/>
        <v>643.35084503390271</v>
      </c>
      <c r="CX123" s="59">
        <f t="shared" si="68"/>
        <v>936.68417836723597</v>
      </c>
      <c r="CY123" s="59">
        <f ca="1">AVERAGE(OFFSET($CX$3,0,0,'Données projet'!$E$13+1,1))-AVERAGE(OFFSET($H$3,0,0,'Données projet'!$E$13+1,1))</f>
        <v>412.59676769258488</v>
      </c>
      <c r="CZ123" s="59">
        <f t="shared" si="96"/>
        <v>399.90063795152133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28.458368851232521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28.458368851232521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349.00000000000017</v>
      </c>
      <c r="DP123" s="17">
        <f>DO123*VLOOKUP('Données projet'!$B$14,Paramètres!$A$1:$I$89,3,0)*VLOOKUP('Données projet'!$B$14,Paramètres!$A$1:$I$89,5,0)</f>
        <v>272.22000000000014</v>
      </c>
      <c r="DQ123" s="13">
        <f t="shared" si="97"/>
        <v>65.320184547527205</v>
      </c>
      <c r="DR123" s="20">
        <f t="shared" si="70"/>
        <v>587.88248808694345</v>
      </c>
      <c r="DS123" s="59">
        <f t="shared" si="71"/>
        <v>881.21582142027682</v>
      </c>
      <c r="DT123" s="59">
        <f ca="1">AVERAGE(OFFSET($DS$3,0,0,'Données projet'!$E$14+1,1))-AVERAGE(OFFSET($H$3,0,0,'Données projet'!$E$14+1,1))</f>
        <v>357.65167206083379</v>
      </c>
      <c r="DU123" s="59">
        <f t="shared" si="98"/>
        <v>341.23389735986342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32.198196961310487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32.198196961310487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277.77359999999993</v>
      </c>
      <c r="P124" s="13">
        <f t="shared" si="87"/>
        <v>66.496288176842356</v>
      </c>
      <c r="Q124" s="20">
        <f t="shared" si="107"/>
        <v>599.60338857466706</v>
      </c>
      <c r="R124" s="59">
        <f t="shared" si="55"/>
        <v>892.93672190800044</v>
      </c>
      <c r="S124" s="59">
        <f ca="1">AVERAGE(OFFSET($R$3,0,0,'Données projet'!$E$9+1,1))-AVERAGE(OFFSET($H$3,0,0,'Données projet'!$E$9+1,1))</f>
        <v>439.19854273764042</v>
      </c>
      <c r="T124" s="59">
        <f t="shared" si="88"/>
        <v>278.21741231699929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88.882704029411826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88.882704029411826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311.298</v>
      </c>
      <c r="AK124" s="13">
        <f t="shared" si="89"/>
        <v>73.539838278528748</v>
      </c>
      <c r="AL124" s="20">
        <f t="shared" si="58"/>
        <v>670.25923500177089</v>
      </c>
      <c r="AM124" s="59">
        <f t="shared" si="59"/>
        <v>963.59256833510426</v>
      </c>
      <c r="AN124" s="59">
        <f ca="1">AVERAGE(OFFSET($AM$3,0,0,'Données projet'!$E$10+1,1))-AVERAGE(OFFSET($H$3,0,0,'Données projet'!$E$10+1,1))</f>
        <v>487.18832528146936</v>
      </c>
      <c r="AO124" s="59">
        <f t="shared" si="90"/>
        <v>306.61893266146666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99.609926929513264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99.609926929513264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255.00000000000006</v>
      </c>
      <c r="BE124" s="13">
        <f>BD124*VLOOKUP('Données projet'!$B$11,Paramètres!$A$1:$I$89,3,0)*VLOOKUP('Données projet'!$B$11,Paramètres!$A$1:$I$89,5,0)</f>
        <v>186.96600000000004</v>
      </c>
      <c r="BF124" s="13">
        <f t="shared" si="91"/>
        <v>46.868551400324648</v>
      </c>
      <c r="BG124" s="20">
        <f t="shared" si="61"/>
        <v>407.26184368889881</v>
      </c>
      <c r="BH124" s="59">
        <f t="shared" si="62"/>
        <v>700.59517702223206</v>
      </c>
      <c r="BI124" s="59">
        <f ca="1">AVERAGE(OFFSET($BH$3,0,0,'Données projet'!$E$11+1,1))-AVERAGE(OFFSET($H$3,0,0,'Données projet'!$E$11+1,1))</f>
        <v>239.25212250019609</v>
      </c>
      <c r="BJ124" s="59">
        <f t="shared" si="92"/>
        <v>213.58492101729695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245.99999999999994</v>
      </c>
      <c r="BZ124" s="13">
        <f>BY124*VLOOKUP('Données projet'!$B$12,Paramètres!$A$1:$I$89,3,0)*VLOOKUP('Données projet'!$B$12,Paramètres!$A$1:$I$89,5,0)</f>
        <v>234.09359999999998</v>
      </c>
      <c r="CA124" s="13">
        <f t="shared" si="93"/>
        <v>57.166902703920208</v>
      </c>
      <c r="CB124" s="20">
        <f t="shared" si="64"/>
        <v>507.27870887599425</v>
      </c>
      <c r="CC124" s="59">
        <f t="shared" si="65"/>
        <v>800.61204220932757</v>
      </c>
      <c r="CD124" s="59">
        <f ca="1">AVERAGE(OFFSET($CC$3,0,0,'Données projet'!$E$12+1,1))-AVERAGE(OFFSET($H$3,0,0,'Données projet'!$E$12+1,1))</f>
        <v>448.94764480536713</v>
      </c>
      <c r="CE124" s="59">
        <f t="shared" si="94"/>
        <v>469.26760321719695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69.241941174220727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69.241941174220727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367.99999999999972</v>
      </c>
      <c r="CU124" s="17">
        <f>CT124*VLOOKUP('Données projet'!$B$13,Paramètres!$A$1:$I$89,3,0)*VLOOKUP('Données projet'!$B$13,Paramètres!$A$1:$I$89,5,0)</f>
        <v>298.52159999999981</v>
      </c>
      <c r="CV124" s="13">
        <f t="shared" si="95"/>
        <v>70.866444995542437</v>
      </c>
      <c r="CW124" s="20">
        <f t="shared" si="67"/>
        <v>643.35084503390271</v>
      </c>
      <c r="CX124" s="59">
        <f t="shared" si="68"/>
        <v>936.68417836723597</v>
      </c>
      <c r="CY124" s="59">
        <f ca="1">AVERAGE(OFFSET($CX$3,0,0,'Données projet'!$E$13+1,1))-AVERAGE(OFFSET($H$3,0,0,'Données projet'!$E$13+1,1))</f>
        <v>412.59676769258488</v>
      </c>
      <c r="CZ124" s="59">
        <f t="shared" si="96"/>
        <v>399.90063795152133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27.900317595950902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27.900317595950902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349.00000000000017</v>
      </c>
      <c r="DP124" s="17">
        <f>DO124*VLOOKUP('Données projet'!$B$14,Paramètres!$A$1:$I$89,3,0)*VLOOKUP('Données projet'!$B$14,Paramètres!$A$1:$I$89,5,0)</f>
        <v>272.22000000000014</v>
      </c>
      <c r="DQ124" s="13">
        <f t="shared" si="97"/>
        <v>65.320184547527205</v>
      </c>
      <c r="DR124" s="20">
        <f t="shared" si="70"/>
        <v>587.88248808694345</v>
      </c>
      <c r="DS124" s="59">
        <f t="shared" si="71"/>
        <v>881.21582142027682</v>
      </c>
      <c r="DT124" s="59">
        <f ca="1">AVERAGE(OFFSET($DS$3,0,0,'Données projet'!$E$14+1,1))-AVERAGE(OFFSET($H$3,0,0,'Données projet'!$E$14+1,1))</f>
        <v>357.65167206083379</v>
      </c>
      <c r="DU124" s="59">
        <f t="shared" si="98"/>
        <v>341.23389735986342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31.566809957860148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31.566809957860148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277.77359999999993</v>
      </c>
      <c r="P125" s="13">
        <f t="shared" si="87"/>
        <v>66.496288176842356</v>
      </c>
      <c r="Q125" s="20">
        <f t="shared" si="107"/>
        <v>599.60338857466706</v>
      </c>
      <c r="R125" s="59">
        <f t="shared" si="55"/>
        <v>892.93672190800044</v>
      </c>
      <c r="S125" s="59">
        <f ca="1">AVERAGE(OFFSET($R$3,0,0,'Données projet'!$E$9+1,1))-AVERAGE(OFFSET($H$3,0,0,'Données projet'!$E$9+1,1))</f>
        <v>439.19854273764042</v>
      </c>
      <c r="T125" s="59">
        <f t="shared" si="88"/>
        <v>278.21741231699929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87.139768416491421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87.139768416491421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311.298</v>
      </c>
      <c r="AK125" s="13">
        <f t="shared" si="89"/>
        <v>73.539838278528748</v>
      </c>
      <c r="AL125" s="20">
        <f t="shared" si="58"/>
        <v>670.25923500177089</v>
      </c>
      <c r="AM125" s="59">
        <f t="shared" si="59"/>
        <v>963.59256833510426</v>
      </c>
      <c r="AN125" s="59">
        <f ca="1">AVERAGE(OFFSET($AM$3,0,0,'Données projet'!$E$10+1,1))-AVERAGE(OFFSET($H$3,0,0,'Données projet'!$E$10+1,1))</f>
        <v>487.18832528146936</v>
      </c>
      <c r="AO125" s="59">
        <f t="shared" si="90"/>
        <v>306.61893266146666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97.656637018481774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97.656637018481774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255.00000000000006</v>
      </c>
      <c r="BE125" s="13">
        <f>BD125*VLOOKUP('Données projet'!$B$11,Paramètres!$A$1:$I$89,3,0)*VLOOKUP('Données projet'!$B$11,Paramètres!$A$1:$I$89,5,0)</f>
        <v>186.96600000000004</v>
      </c>
      <c r="BF125" s="13">
        <f t="shared" si="91"/>
        <v>46.868551400324648</v>
      </c>
      <c r="BG125" s="20">
        <f t="shared" si="61"/>
        <v>407.26184368889881</v>
      </c>
      <c r="BH125" s="59">
        <f t="shared" si="62"/>
        <v>700.59517702223206</v>
      </c>
      <c r="BI125" s="59">
        <f ca="1">AVERAGE(OFFSET($BH$3,0,0,'Données projet'!$E$11+1,1))-AVERAGE(OFFSET($H$3,0,0,'Données projet'!$E$11+1,1))</f>
        <v>239.25212250019609</v>
      </c>
      <c r="BJ125" s="59">
        <f t="shared" si="92"/>
        <v>213.58492101729695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245.99999999999994</v>
      </c>
      <c r="BZ125" s="13">
        <f>BY125*VLOOKUP('Données projet'!$B$12,Paramètres!$A$1:$I$89,3,0)*VLOOKUP('Données projet'!$B$12,Paramètres!$A$1:$I$89,5,0)</f>
        <v>234.09359999999998</v>
      </c>
      <c r="CA125" s="13">
        <f t="shared" si="93"/>
        <v>57.166902703920208</v>
      </c>
      <c r="CB125" s="20">
        <f t="shared" si="64"/>
        <v>507.27870887599425</v>
      </c>
      <c r="CC125" s="59">
        <f t="shared" si="65"/>
        <v>800.61204220932757</v>
      </c>
      <c r="CD125" s="59">
        <f ca="1">AVERAGE(OFFSET($CC$3,0,0,'Données projet'!$E$12+1,1))-AVERAGE(OFFSET($H$3,0,0,'Données projet'!$E$12+1,1))</f>
        <v>448.94764480536713</v>
      </c>
      <c r="CE125" s="59">
        <f t="shared" si="94"/>
        <v>469.26760321719695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67.884148941208167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67.884148941208167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367.99999999999972</v>
      </c>
      <c r="CU125" s="17">
        <f>CT125*VLOOKUP('Données projet'!$B$13,Paramètres!$A$1:$I$89,3,0)*VLOOKUP('Données projet'!$B$13,Paramètres!$A$1:$I$89,5,0)</f>
        <v>298.52159999999981</v>
      </c>
      <c r="CV125" s="13">
        <f t="shared" si="95"/>
        <v>70.866444995542437</v>
      </c>
      <c r="CW125" s="20">
        <f t="shared" si="67"/>
        <v>643.35084503390271</v>
      </c>
      <c r="CX125" s="59">
        <f t="shared" si="68"/>
        <v>936.68417836723597</v>
      </c>
      <c r="CY125" s="59">
        <f ca="1">AVERAGE(OFFSET($CX$3,0,0,'Données projet'!$E$13+1,1))-AVERAGE(OFFSET($H$3,0,0,'Données projet'!$E$13+1,1))</f>
        <v>412.59676769258488</v>
      </c>
      <c r="CZ125" s="59">
        <f t="shared" si="96"/>
        <v>399.90063795152133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27.353209385407698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27.353209385407698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349.00000000000017</v>
      </c>
      <c r="DP125" s="17">
        <f>DO125*VLOOKUP('Données projet'!$B$14,Paramètres!$A$1:$I$89,3,0)*VLOOKUP('Données projet'!$B$14,Paramètres!$A$1:$I$89,5,0)</f>
        <v>272.22000000000014</v>
      </c>
      <c r="DQ125" s="13">
        <f t="shared" si="97"/>
        <v>65.320184547527205</v>
      </c>
      <c r="DR125" s="20">
        <f t="shared" si="70"/>
        <v>587.88248808694345</v>
      </c>
      <c r="DS125" s="59">
        <f t="shared" si="71"/>
        <v>881.21582142027682</v>
      </c>
      <c r="DT125" s="59">
        <f ca="1">AVERAGE(OFFSET($DS$3,0,0,'Données projet'!$E$14+1,1))-AVERAGE(OFFSET($H$3,0,0,'Données projet'!$E$14+1,1))</f>
        <v>357.65167206083379</v>
      </c>
      <c r="DU125" s="59">
        <f t="shared" si="98"/>
        <v>341.23389735986342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30.947804068439424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30.947804068439424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277.77359999999993</v>
      </c>
      <c r="P126" s="13">
        <f t="shared" si="87"/>
        <v>66.496288176842356</v>
      </c>
      <c r="Q126" s="20">
        <f t="shared" si="107"/>
        <v>599.60338857466706</v>
      </c>
      <c r="R126" s="59">
        <f t="shared" si="55"/>
        <v>892.93672190800044</v>
      </c>
      <c r="S126" s="59">
        <f ca="1">AVERAGE(OFFSET($R$3,0,0,'Données projet'!$E$9+1,1))-AVERAGE(OFFSET($H$3,0,0,'Données projet'!$E$9+1,1))</f>
        <v>439.19854273764042</v>
      </c>
      <c r="T126" s="59">
        <f t="shared" si="88"/>
        <v>278.21741231699929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85.431010707854625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85.431010707854625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311.298</v>
      </c>
      <c r="AK126" s="13">
        <f t="shared" si="89"/>
        <v>73.539838278528748</v>
      </c>
      <c r="AL126" s="20">
        <f t="shared" si="58"/>
        <v>670.25923500177089</v>
      </c>
      <c r="AM126" s="59">
        <f t="shared" si="59"/>
        <v>963.59256833510426</v>
      </c>
      <c r="AN126" s="59">
        <f ca="1">AVERAGE(OFFSET($AM$3,0,0,'Données projet'!$E$10+1,1))-AVERAGE(OFFSET($H$3,0,0,'Données projet'!$E$10+1,1))</f>
        <v>487.18832528146936</v>
      </c>
      <c r="AO126" s="59">
        <f t="shared" si="90"/>
        <v>306.61893266146666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95.741649931216401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95.741649931216401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255.00000000000006</v>
      </c>
      <c r="BE126" s="13">
        <f>BD126*VLOOKUP('Données projet'!$B$11,Paramètres!$A$1:$I$89,3,0)*VLOOKUP('Données projet'!$B$11,Paramètres!$A$1:$I$89,5,0)</f>
        <v>186.96600000000004</v>
      </c>
      <c r="BF126" s="13">
        <f t="shared" si="91"/>
        <v>46.868551400324648</v>
      </c>
      <c r="BG126" s="20">
        <f t="shared" si="61"/>
        <v>407.26184368889881</v>
      </c>
      <c r="BH126" s="59">
        <f t="shared" si="62"/>
        <v>700.59517702223206</v>
      </c>
      <c r="BI126" s="59">
        <f ca="1">AVERAGE(OFFSET($BH$3,0,0,'Données projet'!$E$11+1,1))-AVERAGE(OFFSET($H$3,0,0,'Données projet'!$E$11+1,1))</f>
        <v>239.25212250019609</v>
      </c>
      <c r="BJ126" s="59">
        <f t="shared" si="92"/>
        <v>213.58492101729695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245.99999999999994</v>
      </c>
      <c r="BZ126" s="13">
        <f>BY126*VLOOKUP('Données projet'!$B$12,Paramètres!$A$1:$I$89,3,0)*VLOOKUP('Données projet'!$B$12,Paramètres!$A$1:$I$89,5,0)</f>
        <v>234.09359999999998</v>
      </c>
      <c r="CA126" s="13">
        <f t="shared" si="93"/>
        <v>57.166902703920208</v>
      </c>
      <c r="CB126" s="20">
        <f t="shared" si="64"/>
        <v>507.27870887599425</v>
      </c>
      <c r="CC126" s="59">
        <f t="shared" si="65"/>
        <v>800.61204220932757</v>
      </c>
      <c r="CD126" s="59">
        <f ca="1">AVERAGE(OFFSET($CC$3,0,0,'Données projet'!$E$12+1,1))-AVERAGE(OFFSET($H$3,0,0,'Données projet'!$E$12+1,1))</f>
        <v>448.94764480536713</v>
      </c>
      <c r="CE126" s="59">
        <f t="shared" si="94"/>
        <v>469.26760321719695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66.552982185713503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66.552982185713503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367.99999999999972</v>
      </c>
      <c r="CU126" s="17">
        <f>CT126*VLOOKUP('Données projet'!$B$13,Paramètres!$A$1:$I$89,3,0)*VLOOKUP('Données projet'!$B$13,Paramètres!$A$1:$I$89,5,0)</f>
        <v>298.52159999999981</v>
      </c>
      <c r="CV126" s="13">
        <f t="shared" si="95"/>
        <v>70.866444995542437</v>
      </c>
      <c r="CW126" s="20">
        <f t="shared" si="67"/>
        <v>643.35084503390271</v>
      </c>
      <c r="CX126" s="59">
        <f t="shared" si="68"/>
        <v>936.68417836723597</v>
      </c>
      <c r="CY126" s="59">
        <f ca="1">AVERAGE(OFFSET($CX$3,0,0,'Données projet'!$E$13+1,1))-AVERAGE(OFFSET($H$3,0,0,'Données projet'!$E$13+1,1))</f>
        <v>412.59676769258488</v>
      </c>
      <c r="CZ126" s="59">
        <f t="shared" si="96"/>
        <v>399.90063795152133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26.81682963317019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26.81682963317019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349.00000000000017</v>
      </c>
      <c r="DP126" s="17">
        <f>DO126*VLOOKUP('Données projet'!$B$14,Paramètres!$A$1:$I$89,3,0)*VLOOKUP('Données projet'!$B$14,Paramètres!$A$1:$I$89,5,0)</f>
        <v>272.22000000000014</v>
      </c>
      <c r="DQ126" s="13">
        <f t="shared" si="97"/>
        <v>65.320184547527205</v>
      </c>
      <c r="DR126" s="20">
        <f t="shared" si="70"/>
        <v>587.88248808694345</v>
      </c>
      <c r="DS126" s="59">
        <f t="shared" si="71"/>
        <v>881.21582142027682</v>
      </c>
      <c r="DT126" s="59">
        <f ca="1">AVERAGE(OFFSET($DS$3,0,0,'Données projet'!$E$14+1,1))-AVERAGE(OFFSET($H$3,0,0,'Données projet'!$E$14+1,1))</f>
        <v>357.65167206083379</v>
      </c>
      <c r="DU126" s="59">
        <f t="shared" si="98"/>
        <v>341.23389735986342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30.340936506953931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30.340936506953931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277.77359999999993</v>
      </c>
      <c r="P127" s="13">
        <f t="shared" si="87"/>
        <v>66.496288176842356</v>
      </c>
      <c r="Q127" s="20">
        <f t="shared" si="107"/>
        <v>599.60338857466706</v>
      </c>
      <c r="R127" s="59">
        <f t="shared" si="55"/>
        <v>892.93672190800044</v>
      </c>
      <c r="S127" s="59">
        <f ca="1">AVERAGE(OFFSET($R$3,0,0,'Données projet'!$E$9+1,1))-AVERAGE(OFFSET($H$3,0,0,'Données projet'!$E$9+1,1))</f>
        <v>439.19854273764042</v>
      </c>
      <c r="T127" s="59">
        <f t="shared" si="88"/>
        <v>278.21741231699929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83.755760695644909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83.755760695644909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311.298</v>
      </c>
      <c r="AK127" s="13">
        <f t="shared" si="89"/>
        <v>73.539838278528748</v>
      </c>
      <c r="AL127" s="20">
        <f t="shared" si="58"/>
        <v>670.25923500177089</v>
      </c>
      <c r="AM127" s="59">
        <f t="shared" si="59"/>
        <v>963.59256833510426</v>
      </c>
      <c r="AN127" s="59">
        <f ca="1">AVERAGE(OFFSET($AM$3,0,0,'Données projet'!$E$10+1,1))-AVERAGE(OFFSET($H$3,0,0,'Données projet'!$E$10+1,1))</f>
        <v>487.18832528146936</v>
      </c>
      <c r="AO127" s="59">
        <f t="shared" si="90"/>
        <v>306.61893266146666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93.864214572705521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93.864214572705521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255.00000000000006</v>
      </c>
      <c r="BE127" s="13">
        <f>BD127*VLOOKUP('Données projet'!$B$11,Paramètres!$A$1:$I$89,3,0)*VLOOKUP('Données projet'!$B$11,Paramètres!$A$1:$I$89,5,0)</f>
        <v>186.96600000000004</v>
      </c>
      <c r="BF127" s="13">
        <f t="shared" si="91"/>
        <v>46.868551400324648</v>
      </c>
      <c r="BG127" s="20">
        <f t="shared" si="61"/>
        <v>407.26184368889881</v>
      </c>
      <c r="BH127" s="59">
        <f t="shared" si="62"/>
        <v>700.59517702223206</v>
      </c>
      <c r="BI127" s="59">
        <f ca="1">AVERAGE(OFFSET($BH$3,0,0,'Données projet'!$E$11+1,1))-AVERAGE(OFFSET($H$3,0,0,'Données projet'!$E$11+1,1))</f>
        <v>239.25212250019609</v>
      </c>
      <c r="BJ127" s="59">
        <f t="shared" si="92"/>
        <v>213.58492101729695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245.99999999999994</v>
      </c>
      <c r="BZ127" s="13">
        <f>BY127*VLOOKUP('Données projet'!$B$12,Paramètres!$A$1:$I$89,3,0)*VLOOKUP('Données projet'!$B$12,Paramètres!$A$1:$I$89,5,0)</f>
        <v>234.09359999999998</v>
      </c>
      <c r="CA127" s="13">
        <f t="shared" si="93"/>
        <v>57.166902703920208</v>
      </c>
      <c r="CB127" s="20">
        <f t="shared" si="64"/>
        <v>507.27870887599425</v>
      </c>
      <c r="CC127" s="59">
        <f t="shared" si="65"/>
        <v>800.61204220932757</v>
      </c>
      <c r="CD127" s="59">
        <f ca="1">AVERAGE(OFFSET($CC$3,0,0,'Données projet'!$E$12+1,1))-AVERAGE(OFFSET($H$3,0,0,'Données projet'!$E$12+1,1))</f>
        <v>448.94764480536713</v>
      </c>
      <c r="CE127" s="59">
        <f t="shared" si="94"/>
        <v>469.26760321719695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65.247918798362534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65.247918798362534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367.99999999999972</v>
      </c>
      <c r="CU127" s="17">
        <f>CT127*VLOOKUP('Données projet'!$B$13,Paramètres!$A$1:$I$89,3,0)*VLOOKUP('Données projet'!$B$13,Paramètres!$A$1:$I$89,5,0)</f>
        <v>298.52159999999981</v>
      </c>
      <c r="CV127" s="13">
        <f t="shared" si="95"/>
        <v>70.866444995542437</v>
      </c>
      <c r="CW127" s="20">
        <f t="shared" si="67"/>
        <v>643.35084503390271</v>
      </c>
      <c r="CX127" s="59">
        <f t="shared" si="68"/>
        <v>936.68417836723597</v>
      </c>
      <c r="CY127" s="59">
        <f ca="1">AVERAGE(OFFSET($CX$3,0,0,'Données projet'!$E$13+1,1))-AVERAGE(OFFSET($H$3,0,0,'Données projet'!$E$13+1,1))</f>
        <v>412.59676769258488</v>
      </c>
      <c r="CZ127" s="59">
        <f t="shared" si="96"/>
        <v>399.90063795152133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26.290967960714713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26.290967960714713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349.00000000000017</v>
      </c>
      <c r="DP127" s="17">
        <f>DO127*VLOOKUP('Données projet'!$B$14,Paramètres!$A$1:$I$89,3,0)*VLOOKUP('Données projet'!$B$14,Paramètres!$A$1:$I$89,5,0)</f>
        <v>272.22000000000014</v>
      </c>
      <c r="DQ127" s="13">
        <f t="shared" si="97"/>
        <v>65.320184547527205</v>
      </c>
      <c r="DR127" s="20">
        <f t="shared" si="70"/>
        <v>587.88248808694345</v>
      </c>
      <c r="DS127" s="59">
        <f t="shared" si="71"/>
        <v>881.21582142027682</v>
      </c>
      <c r="DT127" s="59">
        <f ca="1">AVERAGE(OFFSET($DS$3,0,0,'Données projet'!$E$14+1,1))-AVERAGE(OFFSET($H$3,0,0,'Données projet'!$E$14+1,1))</f>
        <v>357.65167206083379</v>
      </c>
      <c r="DU127" s="59">
        <f t="shared" si="98"/>
        <v>341.23389735986342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29.745969248196502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29.745969248196502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277.77359999999993</v>
      </c>
      <c r="P128" s="13">
        <f t="shared" si="87"/>
        <v>66.496288176842356</v>
      </c>
      <c r="Q128" s="20">
        <f t="shared" si="107"/>
        <v>599.60338857466706</v>
      </c>
      <c r="R128" s="59">
        <f t="shared" si="55"/>
        <v>892.93672190800044</v>
      </c>
      <c r="S128" s="59">
        <f ca="1">AVERAGE(OFFSET($R$3,0,0,'Données projet'!$E$9+1,1))-AVERAGE(OFFSET($H$3,0,0,'Données projet'!$E$9+1,1))</f>
        <v>439.19854273764042</v>
      </c>
      <c r="T128" s="59">
        <f t="shared" si="88"/>
        <v>278.21741231699929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82.113361314373023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82.113361314373023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311.298</v>
      </c>
      <c r="AK128" s="13">
        <f t="shared" si="89"/>
        <v>73.539838278528748</v>
      </c>
      <c r="AL128" s="20">
        <f t="shared" si="58"/>
        <v>670.25923500177089</v>
      </c>
      <c r="AM128" s="59">
        <f t="shared" si="59"/>
        <v>963.59256833510426</v>
      </c>
      <c r="AN128" s="59">
        <f ca="1">AVERAGE(OFFSET($AM$3,0,0,'Données projet'!$E$10+1,1))-AVERAGE(OFFSET($H$3,0,0,'Données projet'!$E$10+1,1))</f>
        <v>487.18832528146936</v>
      </c>
      <c r="AO128" s="59">
        <f t="shared" si="90"/>
        <v>306.61893266146666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92.023594576452538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92.023594576452538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255.00000000000006</v>
      </c>
      <c r="BE128" s="13">
        <f>BD128*VLOOKUP('Données projet'!$B$11,Paramètres!$A$1:$I$89,3,0)*VLOOKUP('Données projet'!$B$11,Paramètres!$A$1:$I$89,5,0)</f>
        <v>186.96600000000004</v>
      </c>
      <c r="BF128" s="13">
        <f t="shared" si="91"/>
        <v>46.868551400324648</v>
      </c>
      <c r="BG128" s="20">
        <f t="shared" si="61"/>
        <v>407.26184368889881</v>
      </c>
      <c r="BH128" s="59">
        <f t="shared" si="62"/>
        <v>700.59517702223206</v>
      </c>
      <c r="BI128" s="59">
        <f ca="1">AVERAGE(OFFSET($BH$3,0,0,'Données projet'!$E$11+1,1))-AVERAGE(OFFSET($H$3,0,0,'Données projet'!$E$11+1,1))</f>
        <v>239.25212250019609</v>
      </c>
      <c r="BJ128" s="59">
        <f t="shared" si="92"/>
        <v>213.58492101729695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245.99999999999994</v>
      </c>
      <c r="BZ128" s="13">
        <f>BY128*VLOOKUP('Données projet'!$B$12,Paramètres!$A$1:$I$89,3,0)*VLOOKUP('Données projet'!$B$12,Paramètres!$A$1:$I$89,5,0)</f>
        <v>234.09359999999998</v>
      </c>
      <c r="CA128" s="13">
        <f t="shared" si="93"/>
        <v>57.166902703920208</v>
      </c>
      <c r="CB128" s="20">
        <f t="shared" si="64"/>
        <v>507.27870887599425</v>
      </c>
      <c r="CC128" s="59">
        <f t="shared" si="65"/>
        <v>800.61204220932757</v>
      </c>
      <c r="CD128" s="59">
        <f ca="1">AVERAGE(OFFSET($CC$3,0,0,'Données projet'!$E$12+1,1))-AVERAGE(OFFSET($H$3,0,0,'Données projet'!$E$12+1,1))</f>
        <v>448.94764480536713</v>
      </c>
      <c r="CE128" s="59">
        <f t="shared" si="94"/>
        <v>469.26760321719695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63.968446908027452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63.968446908027452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367.99999999999972</v>
      </c>
      <c r="CU128" s="17">
        <f>CT128*VLOOKUP('Données projet'!$B$13,Paramètres!$A$1:$I$89,3,0)*VLOOKUP('Données projet'!$B$13,Paramètres!$A$1:$I$89,5,0)</f>
        <v>298.52159999999981</v>
      </c>
      <c r="CV128" s="13">
        <f t="shared" si="95"/>
        <v>70.866444995542437</v>
      </c>
      <c r="CW128" s="20">
        <f t="shared" si="67"/>
        <v>643.35084503390271</v>
      </c>
      <c r="CX128" s="59">
        <f t="shared" si="68"/>
        <v>936.68417836723597</v>
      </c>
      <c r="CY128" s="59">
        <f ca="1">AVERAGE(OFFSET($CX$3,0,0,'Données projet'!$E$13+1,1))-AVERAGE(OFFSET($H$3,0,0,'Données projet'!$E$13+1,1))</f>
        <v>412.59676769258488</v>
      </c>
      <c r="CZ128" s="59">
        <f t="shared" si="96"/>
        <v>399.90063795152133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25.775418114912139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25.775418114912139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349.00000000000017</v>
      </c>
      <c r="DP128" s="17">
        <f>DO128*VLOOKUP('Données projet'!$B$14,Paramètres!$A$1:$I$89,3,0)*VLOOKUP('Données projet'!$B$14,Paramètres!$A$1:$I$89,5,0)</f>
        <v>272.22000000000014</v>
      </c>
      <c r="DQ128" s="13">
        <f t="shared" si="97"/>
        <v>65.320184547527205</v>
      </c>
      <c r="DR128" s="20">
        <f t="shared" si="70"/>
        <v>587.88248808694345</v>
      </c>
      <c r="DS128" s="59">
        <f t="shared" si="71"/>
        <v>881.21582142027682</v>
      </c>
      <c r="DT128" s="59">
        <f ca="1">AVERAGE(OFFSET($DS$3,0,0,'Données projet'!$E$14+1,1))-AVERAGE(OFFSET($H$3,0,0,'Données projet'!$E$14+1,1))</f>
        <v>357.65167206083379</v>
      </c>
      <c r="DU128" s="59">
        <f t="shared" si="98"/>
        <v>341.23389735986342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29.162668934489112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29.162668934489112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277.77359999999993</v>
      </c>
      <c r="P129" s="13">
        <f t="shared" si="87"/>
        <v>66.496288176842356</v>
      </c>
      <c r="Q129" s="20">
        <f t="shared" si="107"/>
        <v>599.60338857466706</v>
      </c>
      <c r="R129" s="59">
        <f t="shared" si="55"/>
        <v>892.93672190800044</v>
      </c>
      <c r="S129" s="59">
        <f ca="1">AVERAGE(OFFSET($R$3,0,0,'Données projet'!$E$9+1,1))-AVERAGE(OFFSET($H$3,0,0,'Données projet'!$E$9+1,1))</f>
        <v>439.19854273764042</v>
      </c>
      <c r="T129" s="59">
        <f t="shared" si="88"/>
        <v>278.21741231699929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80.50316838320316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80.50316838320316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311.298</v>
      </c>
      <c r="AK129" s="13">
        <f t="shared" si="89"/>
        <v>73.539838278528748</v>
      </c>
      <c r="AL129" s="20">
        <f t="shared" si="58"/>
        <v>670.25923500177089</v>
      </c>
      <c r="AM129" s="59">
        <f t="shared" si="59"/>
        <v>963.59256833510426</v>
      </c>
      <c r="AN129" s="59">
        <f ca="1">AVERAGE(OFFSET($AM$3,0,0,'Données projet'!$E$10+1,1))-AVERAGE(OFFSET($H$3,0,0,'Données projet'!$E$10+1,1))</f>
        <v>487.18832528146936</v>
      </c>
      <c r="AO129" s="59">
        <f t="shared" si="90"/>
        <v>306.61893266146666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90.219068015658735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90.219068015658735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255.00000000000006</v>
      </c>
      <c r="BE129" s="13">
        <f>BD129*VLOOKUP('Données projet'!$B$11,Paramètres!$A$1:$I$89,3,0)*VLOOKUP('Données projet'!$B$11,Paramètres!$A$1:$I$89,5,0)</f>
        <v>186.96600000000004</v>
      </c>
      <c r="BF129" s="13">
        <f t="shared" si="91"/>
        <v>46.868551400324648</v>
      </c>
      <c r="BG129" s="20">
        <f t="shared" si="61"/>
        <v>407.26184368889881</v>
      </c>
      <c r="BH129" s="59">
        <f t="shared" si="62"/>
        <v>700.59517702223206</v>
      </c>
      <c r="BI129" s="59">
        <f ca="1">AVERAGE(OFFSET($BH$3,0,0,'Données projet'!$E$11+1,1))-AVERAGE(OFFSET($H$3,0,0,'Données projet'!$E$11+1,1))</f>
        <v>239.25212250019609</v>
      </c>
      <c r="BJ129" s="59">
        <f t="shared" si="92"/>
        <v>213.58492101729695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245.99999999999994</v>
      </c>
      <c r="BZ129" s="13">
        <f>BY129*VLOOKUP('Données projet'!$B$12,Paramètres!$A$1:$I$89,3,0)*VLOOKUP('Données projet'!$B$12,Paramètres!$A$1:$I$89,5,0)</f>
        <v>234.09359999999998</v>
      </c>
      <c r="CA129" s="13">
        <f t="shared" si="93"/>
        <v>57.166902703920208</v>
      </c>
      <c r="CB129" s="20">
        <f t="shared" si="64"/>
        <v>507.27870887599425</v>
      </c>
      <c r="CC129" s="59">
        <f t="shared" si="65"/>
        <v>800.61204220932757</v>
      </c>
      <c r="CD129" s="59">
        <f ca="1">AVERAGE(OFFSET($CC$3,0,0,'Données projet'!$E$12+1,1))-AVERAGE(OFFSET($H$3,0,0,'Données projet'!$E$12+1,1))</f>
        <v>448.94764480536713</v>
      </c>
      <c r="CE129" s="59">
        <f t="shared" si="94"/>
        <v>469.26760321719695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62.714064681061046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62.714064681061046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367.99999999999972</v>
      </c>
      <c r="CU129" s="17">
        <f>CT129*VLOOKUP('Données projet'!$B$13,Paramètres!$A$1:$I$89,3,0)*VLOOKUP('Données projet'!$B$13,Paramètres!$A$1:$I$89,5,0)</f>
        <v>298.52159999999981</v>
      </c>
      <c r="CV129" s="13">
        <f t="shared" si="95"/>
        <v>70.866444995542437</v>
      </c>
      <c r="CW129" s="20">
        <f t="shared" si="67"/>
        <v>643.35084503390271</v>
      </c>
      <c r="CX129" s="59">
        <f t="shared" si="68"/>
        <v>936.68417836723597</v>
      </c>
      <c r="CY129" s="59">
        <f ca="1">AVERAGE(OFFSET($CX$3,0,0,'Données projet'!$E$13+1,1))-AVERAGE(OFFSET($H$3,0,0,'Données projet'!$E$13+1,1))</f>
        <v>412.59676769258488</v>
      </c>
      <c r="CZ129" s="59">
        <f t="shared" si="96"/>
        <v>399.90063795152133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25.269977887131397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25.269977887131397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349.00000000000017</v>
      </c>
      <c r="DP129" s="17">
        <f>DO129*VLOOKUP('Données projet'!$B$14,Paramètres!$A$1:$I$89,3,0)*VLOOKUP('Données projet'!$B$14,Paramètres!$A$1:$I$89,5,0)</f>
        <v>272.22000000000014</v>
      </c>
      <c r="DQ129" s="13">
        <f t="shared" si="97"/>
        <v>65.320184547527205</v>
      </c>
      <c r="DR129" s="20">
        <f t="shared" si="70"/>
        <v>587.88248808694345</v>
      </c>
      <c r="DS129" s="59">
        <f t="shared" si="71"/>
        <v>881.21582142027682</v>
      </c>
      <c r="DT129" s="59">
        <f ca="1">AVERAGE(OFFSET($DS$3,0,0,'Données projet'!$E$14+1,1))-AVERAGE(OFFSET($H$3,0,0,'Données projet'!$E$14+1,1))</f>
        <v>357.65167206083379</v>
      </c>
      <c r="DU129" s="59">
        <f t="shared" si="98"/>
        <v>341.23389735986342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28.590806784155465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28.590806784155465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277.77359999999993</v>
      </c>
      <c r="P130" s="13">
        <f t="shared" si="87"/>
        <v>66.496288176842356</v>
      </c>
      <c r="Q130" s="20">
        <f t="shared" si="107"/>
        <v>599.60338857466706</v>
      </c>
      <c r="R130" s="59">
        <f t="shared" si="55"/>
        <v>892.93672190800044</v>
      </c>
      <c r="S130" s="59">
        <f ca="1">AVERAGE(OFFSET($R$3,0,0,'Données projet'!$E$9+1,1))-AVERAGE(OFFSET($H$3,0,0,'Données projet'!$E$9+1,1))</f>
        <v>439.19854273764042</v>
      </c>
      <c r="T130" s="59">
        <f t="shared" si="88"/>
        <v>278.21741231699929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78.92455035329283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78.92455035329283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311.298</v>
      </c>
      <c r="AK130" s="13">
        <f t="shared" si="89"/>
        <v>73.539838278528748</v>
      </c>
      <c r="AL130" s="20">
        <f t="shared" si="58"/>
        <v>670.25923500177089</v>
      </c>
      <c r="AM130" s="59">
        <f t="shared" si="59"/>
        <v>963.59256833510426</v>
      </c>
      <c r="AN130" s="59">
        <f ca="1">AVERAGE(OFFSET($AM$3,0,0,'Données projet'!$E$10+1,1))-AVERAGE(OFFSET($H$3,0,0,'Données projet'!$E$10+1,1))</f>
        <v>487.18832528146936</v>
      </c>
      <c r="AO130" s="59">
        <f t="shared" si="90"/>
        <v>306.61893266146666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88.449927120069574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88.449927120069574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255.00000000000006</v>
      </c>
      <c r="BE130" s="13">
        <f>BD130*VLOOKUP('Données projet'!$B$11,Paramètres!$A$1:$I$89,3,0)*VLOOKUP('Données projet'!$B$11,Paramètres!$A$1:$I$89,5,0)</f>
        <v>186.96600000000004</v>
      </c>
      <c r="BF130" s="13">
        <f t="shared" si="91"/>
        <v>46.868551400324648</v>
      </c>
      <c r="BG130" s="20">
        <f t="shared" si="61"/>
        <v>407.26184368889881</v>
      </c>
      <c r="BH130" s="59">
        <f t="shared" si="62"/>
        <v>700.59517702223206</v>
      </c>
      <c r="BI130" s="59">
        <f ca="1">AVERAGE(OFFSET($BH$3,0,0,'Données projet'!$E$11+1,1))-AVERAGE(OFFSET($H$3,0,0,'Données projet'!$E$11+1,1))</f>
        <v>239.25212250019609</v>
      </c>
      <c r="BJ130" s="59">
        <f t="shared" si="92"/>
        <v>213.58492101729695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245.99999999999994</v>
      </c>
      <c r="BZ130" s="13">
        <f>BY130*VLOOKUP('Données projet'!$B$12,Paramètres!$A$1:$I$89,3,0)*VLOOKUP('Données projet'!$B$12,Paramètres!$A$1:$I$89,5,0)</f>
        <v>234.09359999999998</v>
      </c>
      <c r="CA130" s="13">
        <f t="shared" si="93"/>
        <v>57.166902703920208</v>
      </c>
      <c r="CB130" s="20">
        <f t="shared" si="64"/>
        <v>507.27870887599425</v>
      </c>
      <c r="CC130" s="59">
        <f t="shared" si="65"/>
        <v>800.61204220932757</v>
      </c>
      <c r="CD130" s="59">
        <f ca="1">AVERAGE(OFFSET($CC$3,0,0,'Données projet'!$E$12+1,1))-AVERAGE(OFFSET($H$3,0,0,'Données projet'!$E$12+1,1))</f>
        <v>448.94764480536713</v>
      </c>
      <c r="CE130" s="59">
        <f t="shared" si="94"/>
        <v>469.26760321719695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61.484280124467844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61.484280124467844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367.99999999999972</v>
      </c>
      <c r="CU130" s="17">
        <f>CT130*VLOOKUP('Données projet'!$B$13,Paramètres!$A$1:$I$89,3,0)*VLOOKUP('Données projet'!$B$13,Paramètres!$A$1:$I$89,5,0)</f>
        <v>298.52159999999981</v>
      </c>
      <c r="CV130" s="13">
        <f t="shared" si="95"/>
        <v>70.866444995542437</v>
      </c>
      <c r="CW130" s="20">
        <f t="shared" si="67"/>
        <v>643.35084503390271</v>
      </c>
      <c r="CX130" s="59">
        <f t="shared" si="68"/>
        <v>936.68417836723597</v>
      </c>
      <c r="CY130" s="59">
        <f ca="1">AVERAGE(OFFSET($CX$3,0,0,'Données projet'!$E$13+1,1))-AVERAGE(OFFSET($H$3,0,0,'Données projet'!$E$13+1,1))</f>
        <v>412.59676769258488</v>
      </c>
      <c r="CZ130" s="59">
        <f t="shared" si="96"/>
        <v>399.90063795152133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24.774449033929336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24.774449033929336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349.00000000000017</v>
      </c>
      <c r="DP130" s="17">
        <f>DO130*VLOOKUP('Données projet'!$B$14,Paramètres!$A$1:$I$89,3,0)*VLOOKUP('Données projet'!$B$14,Paramètres!$A$1:$I$89,5,0)</f>
        <v>272.22000000000014</v>
      </c>
      <c r="DQ130" s="13">
        <f t="shared" si="97"/>
        <v>65.320184547527205</v>
      </c>
      <c r="DR130" s="20">
        <f t="shared" si="70"/>
        <v>587.88248808694345</v>
      </c>
      <c r="DS130" s="59">
        <f t="shared" si="71"/>
        <v>881.21582142027682</v>
      </c>
      <c r="DT130" s="59">
        <f ca="1">AVERAGE(OFFSET($DS$3,0,0,'Données projet'!$E$14+1,1))-AVERAGE(OFFSET($H$3,0,0,'Données projet'!$E$14+1,1))</f>
        <v>357.65167206083379</v>
      </c>
      <c r="DU130" s="59">
        <f t="shared" si="98"/>
        <v>341.23389735986342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28.030158501788389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28.030158501788389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277.77359999999993</v>
      </c>
      <c r="P131" s="13">
        <f t="shared" si="87"/>
        <v>66.496288176842356</v>
      </c>
      <c r="Q131" s="20">
        <f t="shared" ref="Q131:Q153" si="108">(O131+P131)*0.475*44/12</f>
        <v>599.60338857466706</v>
      </c>
      <c r="R131" s="59">
        <f t="shared" ref="R131:R194" si="109">Q131+(I131+J131)*44/12</f>
        <v>892.93672190800044</v>
      </c>
      <c r="S131" s="59">
        <f ca="1">AVERAGE(OFFSET($R$3,0,0,'Données projet'!$E$9+1,1))-AVERAGE(OFFSET($H$3,0,0,'Données projet'!$E$9+1,1))</f>
        <v>439.19854273764042</v>
      </c>
      <c r="T131" s="59">
        <f t="shared" si="88"/>
        <v>278.21741231699929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77.376888060087126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77.376888060087126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311.298</v>
      </c>
      <c r="AK131" s="13">
        <f t="shared" si="89"/>
        <v>73.539838278528748</v>
      </c>
      <c r="AL131" s="20">
        <f t="shared" si="58"/>
        <v>670.25923500177089</v>
      </c>
      <c r="AM131" s="59">
        <f t="shared" si="59"/>
        <v>963.59256833510426</v>
      </c>
      <c r="AN131" s="59">
        <f ca="1">AVERAGE(OFFSET($AM$3,0,0,'Données projet'!$E$10+1,1))-AVERAGE(OFFSET($H$3,0,0,'Données projet'!$E$10+1,1))</f>
        <v>487.18832528146936</v>
      </c>
      <c r="AO131" s="59">
        <f t="shared" si="90"/>
        <v>306.61893266146666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86.715477998373515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86.715477998373515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255.00000000000006</v>
      </c>
      <c r="BE131" s="13">
        <f>BD131*VLOOKUP('Données projet'!$B$11,Paramètres!$A$1:$I$89,3,0)*VLOOKUP('Données projet'!$B$11,Paramètres!$A$1:$I$89,5,0)</f>
        <v>186.96600000000004</v>
      </c>
      <c r="BF131" s="13">
        <f t="shared" si="91"/>
        <v>46.868551400324648</v>
      </c>
      <c r="BG131" s="20">
        <f t="shared" si="61"/>
        <v>407.26184368889881</v>
      </c>
      <c r="BH131" s="59">
        <f t="shared" si="62"/>
        <v>700.59517702223206</v>
      </c>
      <c r="BI131" s="59">
        <f ca="1">AVERAGE(OFFSET($BH$3,0,0,'Données projet'!$E$11+1,1))-AVERAGE(OFFSET($H$3,0,0,'Données projet'!$E$11+1,1))</f>
        <v>239.25212250019609</v>
      </c>
      <c r="BJ131" s="59">
        <f t="shared" si="92"/>
        <v>213.58492101729695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245.99999999999994</v>
      </c>
      <c r="BZ131" s="13">
        <f>BY131*VLOOKUP('Données projet'!$B$12,Paramètres!$A$1:$I$89,3,0)*VLOOKUP('Données projet'!$B$12,Paramètres!$A$1:$I$89,5,0)</f>
        <v>234.09359999999998</v>
      </c>
      <c r="CA131" s="13">
        <f t="shared" si="93"/>
        <v>57.166902703920208</v>
      </c>
      <c r="CB131" s="20">
        <f t="shared" si="64"/>
        <v>507.27870887599425</v>
      </c>
      <c r="CC131" s="59">
        <f t="shared" si="65"/>
        <v>800.61204220932757</v>
      </c>
      <c r="CD131" s="59">
        <f ca="1">AVERAGE(OFFSET($CC$3,0,0,'Données projet'!$E$12+1,1))-AVERAGE(OFFSET($H$3,0,0,'Données projet'!$E$12+1,1))</f>
        <v>448.94764480536713</v>
      </c>
      <c r="CE131" s="59">
        <f t="shared" si="94"/>
        <v>469.26760321719695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60.278610892934921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60.278610892934921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367.99999999999972</v>
      </c>
      <c r="CU131" s="17">
        <f>CT131*VLOOKUP('Données projet'!$B$13,Paramètres!$A$1:$I$89,3,0)*VLOOKUP('Données projet'!$B$13,Paramètres!$A$1:$I$89,5,0)</f>
        <v>298.52159999999981</v>
      </c>
      <c r="CV131" s="13">
        <f t="shared" si="95"/>
        <v>70.866444995542437</v>
      </c>
      <c r="CW131" s="20">
        <f t="shared" si="67"/>
        <v>643.35084503390271</v>
      </c>
      <c r="CX131" s="59">
        <f t="shared" si="68"/>
        <v>936.68417836723597</v>
      </c>
      <c r="CY131" s="59">
        <f ca="1">AVERAGE(OFFSET($CX$3,0,0,'Données projet'!$E$13+1,1))-AVERAGE(OFFSET($H$3,0,0,'Données projet'!$E$13+1,1))</f>
        <v>412.59676769258488</v>
      </c>
      <c r="CZ131" s="59">
        <f t="shared" si="96"/>
        <v>399.90063795152133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24.288637199295813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24.288637199295813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349.00000000000017</v>
      </c>
      <c r="DP131" s="17">
        <f>DO131*VLOOKUP('Données projet'!$B$14,Paramètres!$A$1:$I$89,3,0)*VLOOKUP('Données projet'!$B$14,Paramètres!$A$1:$I$89,5,0)</f>
        <v>272.22000000000014</v>
      </c>
      <c r="DQ131" s="13">
        <f t="shared" si="97"/>
        <v>65.320184547527205</v>
      </c>
      <c r="DR131" s="20">
        <f t="shared" si="70"/>
        <v>587.88248808694345</v>
      </c>
      <c r="DS131" s="59">
        <f t="shared" si="71"/>
        <v>881.21582142027682</v>
      </c>
      <c r="DT131" s="59">
        <f ca="1">AVERAGE(OFFSET($DS$3,0,0,'Données projet'!$E$14+1,1))-AVERAGE(OFFSET($H$3,0,0,'Données projet'!$E$14+1,1))</f>
        <v>357.65167206083379</v>
      </c>
      <c r="DU131" s="59">
        <f t="shared" si="98"/>
        <v>341.23389735986342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27.480504190276847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27.480504190276847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277.77359999999993</v>
      </c>
      <c r="P132" s="13">
        <f t="shared" si="87"/>
        <v>66.496288176842356</v>
      </c>
      <c r="Q132" s="20">
        <f t="shared" si="108"/>
        <v>599.60338857466706</v>
      </c>
      <c r="R132" s="59">
        <f t="shared" si="109"/>
        <v>892.93672190800044</v>
      </c>
      <c r="S132" s="59">
        <f ca="1">AVERAGE(OFFSET($R$3,0,0,'Données projet'!$E$9+1,1))-AVERAGE(OFFSET($H$3,0,0,'Données projet'!$E$9+1,1))</f>
        <v>439.19854273764042</v>
      </c>
      <c r="T132" s="59">
        <f t="shared" si="88"/>
        <v>278.21741231699929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75.859574480470386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75.859574480470386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311.298</v>
      </c>
      <c r="AK132" s="13">
        <f t="shared" si="89"/>
        <v>73.539838278528748</v>
      </c>
      <c r="AL132" s="20">
        <f t="shared" ref="AL132:AL153" si="112">(AJ132+AK132)*0.475*44/12</f>
        <v>670.25923500177089</v>
      </c>
      <c r="AM132" s="59">
        <f t="shared" ref="AM132:AM195" si="113">AL132+(AD132+AE132)*44/12</f>
        <v>963.59256833510426</v>
      </c>
      <c r="AN132" s="59">
        <f ca="1">AVERAGE(OFFSET($AM$3,0,0,'Données projet'!$E$10+1,1))-AVERAGE(OFFSET($H$3,0,0,'Données projet'!$E$10+1,1))</f>
        <v>487.18832528146936</v>
      </c>
      <c r="AO132" s="59">
        <f t="shared" si="90"/>
        <v>306.61893266146666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85.015040366044417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85.015040366044417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255.00000000000006</v>
      </c>
      <c r="BE132" s="13">
        <f>BD132*VLOOKUP('Données projet'!$B$11,Paramètres!$A$1:$I$89,3,0)*VLOOKUP('Données projet'!$B$11,Paramètres!$A$1:$I$89,5,0)</f>
        <v>186.96600000000004</v>
      </c>
      <c r="BF132" s="13">
        <f t="shared" si="91"/>
        <v>46.868551400324648</v>
      </c>
      <c r="BG132" s="20">
        <f t="shared" ref="BG132:BG153" si="115">(BE132+BF132)*0.475*44/12</f>
        <v>407.26184368889881</v>
      </c>
      <c r="BH132" s="59">
        <f t="shared" ref="BH132:BH195" si="116">BG132+(AY132+AZ132)*44/12</f>
        <v>700.59517702223206</v>
      </c>
      <c r="BI132" s="59">
        <f ca="1">AVERAGE(OFFSET($BH$3,0,0,'Données projet'!$E$11+1,1))-AVERAGE(OFFSET($H$3,0,0,'Données projet'!$E$11+1,1))</f>
        <v>239.25212250019609</v>
      </c>
      <c r="BJ132" s="59">
        <f t="shared" si="92"/>
        <v>213.58492101729695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245.99999999999994</v>
      </c>
      <c r="BZ132" s="13">
        <f>BY132*VLOOKUP('Données projet'!$B$12,Paramètres!$A$1:$I$89,3,0)*VLOOKUP('Données projet'!$B$12,Paramètres!$A$1:$I$89,5,0)</f>
        <v>234.09359999999998</v>
      </c>
      <c r="CA132" s="13">
        <f t="shared" si="93"/>
        <v>57.166902703920208</v>
      </c>
      <c r="CB132" s="20">
        <f t="shared" ref="CB132:CB153" si="118">(BZ132+CA132)*0.475*44/12</f>
        <v>507.27870887599425</v>
      </c>
      <c r="CC132" s="59">
        <f t="shared" ref="CC132:CC195" si="119">CB132+(BT132+BU132)*44/12</f>
        <v>800.61204220932757</v>
      </c>
      <c r="CD132" s="59">
        <f ca="1">AVERAGE(OFFSET($CC$3,0,0,'Données projet'!$E$12+1,1))-AVERAGE(OFFSET($H$3,0,0,'Données projet'!$E$12+1,1))</f>
        <v>448.94764480536713</v>
      </c>
      <c r="CE132" s="59">
        <f t="shared" si="94"/>
        <v>469.26760321719695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59.096584099646741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59.096584099646741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367.99999999999972</v>
      </c>
      <c r="CU132" s="17">
        <f>CT132*VLOOKUP('Données projet'!$B$13,Paramètres!$A$1:$I$89,3,0)*VLOOKUP('Données projet'!$B$13,Paramètres!$A$1:$I$89,5,0)</f>
        <v>298.52159999999981</v>
      </c>
      <c r="CV132" s="13">
        <f t="shared" si="95"/>
        <v>70.866444995542437</v>
      </c>
      <c r="CW132" s="20">
        <f t="shared" ref="CW132:CW153" si="121">(CU132+CV132)*0.475*44/12</f>
        <v>643.35084503390271</v>
      </c>
      <c r="CX132" s="59">
        <f t="shared" ref="CX132:CX195" si="122">CW132+(CO132+CP132)*44/12</f>
        <v>936.68417836723597</v>
      </c>
      <c r="CY132" s="59">
        <f ca="1">AVERAGE(OFFSET($CX$3,0,0,'Données projet'!$E$13+1,1))-AVERAGE(OFFSET($H$3,0,0,'Données projet'!$E$13+1,1))</f>
        <v>412.59676769258488</v>
      </c>
      <c r="CZ132" s="59">
        <f t="shared" si="96"/>
        <v>399.90063795152133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23.812351838423492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23.812351838423492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349.00000000000017</v>
      </c>
      <c r="DP132" s="17">
        <f>DO132*VLOOKUP('Données projet'!$B$14,Paramètres!$A$1:$I$89,3,0)*VLOOKUP('Données projet'!$B$14,Paramètres!$A$1:$I$89,5,0)</f>
        <v>272.22000000000014</v>
      </c>
      <c r="DQ132" s="13">
        <f t="shared" si="97"/>
        <v>65.320184547527205</v>
      </c>
      <c r="DR132" s="20">
        <f t="shared" ref="DR132:DR153" si="124">(DP132+DQ132)*0.475*44/12</f>
        <v>587.88248808694345</v>
      </c>
      <c r="DS132" s="59">
        <f t="shared" ref="DS132:DS195" si="125">DR132+(DJ132+DK132)*44/12</f>
        <v>881.21582142027682</v>
      </c>
      <c r="DT132" s="59">
        <f ca="1">AVERAGE(OFFSET($DS$3,0,0,'Données projet'!$E$14+1,1))-AVERAGE(OFFSET($H$3,0,0,'Données projet'!$E$14+1,1))</f>
        <v>357.65167206083379</v>
      </c>
      <c r="DU132" s="59">
        <f t="shared" si="98"/>
        <v>341.23389735986342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26.941628264558016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26.941628264558016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277.77359999999993</v>
      </c>
      <c r="P133" s="13">
        <f t="shared" ref="P133:P196" si="141">EXP(-1.0587+0.8836*LN(O133)+0.284)</f>
        <v>66.496288176842356</v>
      </c>
      <c r="Q133" s="20">
        <f t="shared" si="108"/>
        <v>599.60338857466706</v>
      </c>
      <c r="R133" s="59">
        <f t="shared" si="109"/>
        <v>892.93672190800044</v>
      </c>
      <c r="S133" s="59">
        <f ca="1">AVERAGE(OFFSET($R$3,0,0,'Données projet'!$E$9+1,1))-AVERAGE(OFFSET($H$3,0,0,'Données projet'!$E$9+1,1))</f>
        <v>439.19854273764042</v>
      </c>
      <c r="T133" s="59">
        <f t="shared" ref="T133:T196" si="142">$T$3</f>
        <v>278.21741231699929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74.37201449468003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74.37201449468003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311.298</v>
      </c>
      <c r="AK133" s="13">
        <f t="shared" ref="AK133:AK153" si="143">EXP(-1.0587+0.8836*LN(AJ133)+0.284)</f>
        <v>73.539838278528748</v>
      </c>
      <c r="AL133" s="20">
        <f t="shared" si="112"/>
        <v>670.25923500177089</v>
      </c>
      <c r="AM133" s="59">
        <f t="shared" si="113"/>
        <v>963.59256833510426</v>
      </c>
      <c r="AN133" s="59">
        <f ca="1">AVERAGE(OFFSET($AM$3,0,0,'Données projet'!$E$10+1,1))-AVERAGE(OFFSET($H$3,0,0,'Données projet'!$E$10+1,1))</f>
        <v>487.18832528146936</v>
      </c>
      <c r="AO133" s="59">
        <f t="shared" ref="AO133:AO196" si="144">$AO$3</f>
        <v>306.61893266146666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83.347947278520749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83.347947278520749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255.00000000000006</v>
      </c>
      <c r="BE133" s="13">
        <f>BD133*VLOOKUP('Données projet'!$B$11,Paramètres!$A$1:$I$89,3,0)*VLOOKUP('Données projet'!$B$11,Paramètres!$A$1:$I$89,5,0)</f>
        <v>186.96600000000004</v>
      </c>
      <c r="BF133" s="13">
        <f t="shared" ref="BF133:BF153" si="145">EXP(-1.0587+0.8836*LN(BE133)+0.284)</f>
        <v>46.868551400324648</v>
      </c>
      <c r="BG133" s="20">
        <f t="shared" si="115"/>
        <v>407.26184368889881</v>
      </c>
      <c r="BH133" s="59">
        <f t="shared" si="116"/>
        <v>700.59517702223206</v>
      </c>
      <c r="BI133" s="59">
        <f ca="1">AVERAGE(OFFSET($BH$3,0,0,'Données projet'!$E$11+1,1))-AVERAGE(OFFSET($H$3,0,0,'Données projet'!$E$11+1,1))</f>
        <v>239.25212250019609</v>
      </c>
      <c r="BJ133" s="59">
        <f t="shared" ref="BJ133:BJ196" si="146">$BJ$3</f>
        <v>213.58492101729695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245.99999999999994</v>
      </c>
      <c r="BZ133" s="13">
        <f>BY133*VLOOKUP('Données projet'!$B$12,Paramètres!$A$1:$I$89,3,0)*VLOOKUP('Données projet'!$B$12,Paramètres!$A$1:$I$89,5,0)</f>
        <v>234.09359999999998</v>
      </c>
      <c r="CA133" s="13">
        <f t="shared" ref="CA133:CA153" si="147">EXP(-1.0587+0.8836*LN(BZ133)+0.284)</f>
        <v>57.166902703920208</v>
      </c>
      <c r="CB133" s="20">
        <f t="shared" si="118"/>
        <v>507.27870887599425</v>
      </c>
      <c r="CC133" s="59">
        <f t="shared" si="119"/>
        <v>800.61204220932757</v>
      </c>
      <c r="CD133" s="59">
        <f ca="1">AVERAGE(OFFSET($CC$3,0,0,'Données projet'!$E$12+1,1))-AVERAGE(OFFSET($H$3,0,0,'Données projet'!$E$12+1,1))</f>
        <v>448.94764480536713</v>
      </c>
      <c r="CE133" s="59">
        <f t="shared" ref="CE133:CE196" si="148">$CE$3</f>
        <v>469.26760321719695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57.937736130809789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57.937736130809789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367.99999999999972</v>
      </c>
      <c r="CU133" s="17">
        <f>CT133*VLOOKUP('Données projet'!$B$13,Paramètres!$A$1:$I$89,3,0)*VLOOKUP('Données projet'!$B$13,Paramètres!$A$1:$I$89,5,0)</f>
        <v>298.52159999999981</v>
      </c>
      <c r="CV133" s="13">
        <f t="shared" ref="CV133:CV153" si="149">EXP(-1.0587+0.8836*LN(CU133)+0.284)</f>
        <v>70.866444995542437</v>
      </c>
      <c r="CW133" s="20">
        <f t="shared" si="121"/>
        <v>643.35084503390271</v>
      </c>
      <c r="CX133" s="59">
        <f t="shared" si="122"/>
        <v>936.68417836723597</v>
      </c>
      <c r="CY133" s="59">
        <f ca="1">AVERAGE(OFFSET($CX$3,0,0,'Données projet'!$E$13+1,1))-AVERAGE(OFFSET($H$3,0,0,'Données projet'!$E$13+1,1))</f>
        <v>412.59676769258488</v>
      </c>
      <c r="CZ133" s="59">
        <f t="shared" ref="CZ133:CZ196" si="150">$CZ$3</f>
        <v>399.90063795152133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23.345406142972493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23.345406142972493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349.00000000000017</v>
      </c>
      <c r="DP133" s="17">
        <f>DO133*VLOOKUP('Données projet'!$B$14,Paramètres!$A$1:$I$89,3,0)*VLOOKUP('Données projet'!$B$14,Paramètres!$A$1:$I$89,5,0)</f>
        <v>272.22000000000014</v>
      </c>
      <c r="DQ133" s="13">
        <f t="shared" ref="DQ133:DQ153" si="151">EXP(-1.0587+0.8836*LN(DP133)+0.284)</f>
        <v>65.320184547527205</v>
      </c>
      <c r="DR133" s="20">
        <f t="shared" si="124"/>
        <v>587.88248808694345</v>
      </c>
      <c r="DS133" s="59">
        <f t="shared" si="125"/>
        <v>881.21582142027682</v>
      </c>
      <c r="DT133" s="59">
        <f ca="1">AVERAGE(OFFSET($DS$3,0,0,'Données projet'!$E$14+1,1))-AVERAGE(OFFSET($H$3,0,0,'Données projet'!$E$14+1,1))</f>
        <v>357.65167206083379</v>
      </c>
      <c r="DU133" s="59">
        <f t="shared" ref="DU133:DU196" si="152">$DU$3</f>
        <v>341.23389735986342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26.413319367060673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26.413319367060673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277.77359999999993</v>
      </c>
      <c r="P134" s="13">
        <f t="shared" si="141"/>
        <v>66.496288176842356</v>
      </c>
      <c r="Q134" s="20">
        <f t="shared" si="108"/>
        <v>599.60338857466706</v>
      </c>
      <c r="R134" s="59">
        <f t="shared" si="109"/>
        <v>892.93672190800044</v>
      </c>
      <c r="S134" s="59">
        <f ca="1">AVERAGE(OFFSET($R$3,0,0,'Données projet'!$E$9+1,1))-AVERAGE(OFFSET($H$3,0,0,'Données projet'!$E$9+1,1))</f>
        <v>439.19854273764042</v>
      </c>
      <c r="T134" s="59">
        <f t="shared" si="142"/>
        <v>278.21741231699929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72.913624652889027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72.913624652889027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311.298</v>
      </c>
      <c r="AK134" s="13">
        <f t="shared" si="143"/>
        <v>73.539838278528748</v>
      </c>
      <c r="AL134" s="20">
        <f t="shared" si="112"/>
        <v>670.25923500177089</v>
      </c>
      <c r="AM134" s="59">
        <f t="shared" si="113"/>
        <v>963.59256833510426</v>
      </c>
      <c r="AN134" s="59">
        <f ca="1">AVERAGE(OFFSET($AM$3,0,0,'Données projet'!$E$10+1,1))-AVERAGE(OFFSET($H$3,0,0,'Données projet'!$E$10+1,1))</f>
        <v>487.18832528146936</v>
      </c>
      <c r="AO134" s="59">
        <f t="shared" si="144"/>
        <v>306.61893266146666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81.713544869617039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81.713544869617039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255.00000000000006</v>
      </c>
      <c r="BE134" s="13">
        <f>BD134*VLOOKUP('Données projet'!$B$11,Paramètres!$A$1:$I$89,3,0)*VLOOKUP('Données projet'!$B$11,Paramètres!$A$1:$I$89,5,0)</f>
        <v>186.96600000000004</v>
      </c>
      <c r="BF134" s="13">
        <f t="shared" si="145"/>
        <v>46.868551400324648</v>
      </c>
      <c r="BG134" s="20">
        <f t="shared" si="115"/>
        <v>407.26184368889881</v>
      </c>
      <c r="BH134" s="59">
        <f t="shared" si="116"/>
        <v>700.59517702223206</v>
      </c>
      <c r="BI134" s="59">
        <f ca="1">AVERAGE(OFFSET($BH$3,0,0,'Données projet'!$E$11+1,1))-AVERAGE(OFFSET($H$3,0,0,'Données projet'!$E$11+1,1))</f>
        <v>239.25212250019609</v>
      </c>
      <c r="BJ134" s="59">
        <f t="shared" si="146"/>
        <v>213.58492101729695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245.99999999999994</v>
      </c>
      <c r="BZ134" s="13">
        <f>BY134*VLOOKUP('Données projet'!$B$12,Paramètres!$A$1:$I$89,3,0)*VLOOKUP('Données projet'!$B$12,Paramètres!$A$1:$I$89,5,0)</f>
        <v>234.09359999999998</v>
      </c>
      <c r="CA134" s="13">
        <f t="shared" si="147"/>
        <v>57.166902703920208</v>
      </c>
      <c r="CB134" s="20">
        <f t="shared" si="118"/>
        <v>507.27870887599425</v>
      </c>
      <c r="CC134" s="59">
        <f t="shared" si="119"/>
        <v>800.61204220932757</v>
      </c>
      <c r="CD134" s="59">
        <f ca="1">AVERAGE(OFFSET($CC$3,0,0,'Données projet'!$E$12+1,1))-AVERAGE(OFFSET($H$3,0,0,'Données projet'!$E$12+1,1))</f>
        <v>448.94764480536713</v>
      </c>
      <c r="CE134" s="59">
        <f t="shared" si="148"/>
        <v>469.26760321719695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56.801612463814259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56.801612463814259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367.99999999999972</v>
      </c>
      <c r="CU134" s="17">
        <f>CT134*VLOOKUP('Données projet'!$B$13,Paramètres!$A$1:$I$89,3,0)*VLOOKUP('Données projet'!$B$13,Paramètres!$A$1:$I$89,5,0)</f>
        <v>298.52159999999981</v>
      </c>
      <c r="CV134" s="13">
        <f t="shared" si="149"/>
        <v>70.866444995542437</v>
      </c>
      <c r="CW134" s="20">
        <f t="shared" si="121"/>
        <v>643.35084503390271</v>
      </c>
      <c r="CX134" s="59">
        <f t="shared" si="122"/>
        <v>936.68417836723597</v>
      </c>
      <c r="CY134" s="59">
        <f ca="1">AVERAGE(OFFSET($CX$3,0,0,'Données projet'!$E$13+1,1))-AVERAGE(OFFSET($H$3,0,0,'Données projet'!$E$13+1,1))</f>
        <v>412.59676769258488</v>
      </c>
      <c r="CZ134" s="59">
        <f t="shared" si="150"/>
        <v>399.90063795152133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22.887616967800536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22.887616967800536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349.00000000000017</v>
      </c>
      <c r="DP134" s="17">
        <f>DO134*VLOOKUP('Données projet'!$B$14,Paramètres!$A$1:$I$89,3,0)*VLOOKUP('Données projet'!$B$14,Paramètres!$A$1:$I$89,5,0)</f>
        <v>272.22000000000014</v>
      </c>
      <c r="DQ134" s="13">
        <f t="shared" si="151"/>
        <v>65.320184547527205</v>
      </c>
      <c r="DR134" s="20">
        <f t="shared" si="124"/>
        <v>587.88248808694345</v>
      </c>
      <c r="DS134" s="59">
        <f t="shared" si="125"/>
        <v>881.21582142027682</v>
      </c>
      <c r="DT134" s="59">
        <f ca="1">AVERAGE(OFFSET($DS$3,0,0,'Données projet'!$E$14+1,1))-AVERAGE(OFFSET($H$3,0,0,'Données projet'!$E$14+1,1))</f>
        <v>357.65167206083379</v>
      </c>
      <c r="DU134" s="59">
        <f t="shared" si="152"/>
        <v>341.23389735986342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25.895370284806646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25.895370284806646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277.77359999999993</v>
      </c>
      <c r="P135" s="13">
        <f t="shared" si="141"/>
        <v>66.496288176842356</v>
      </c>
      <c r="Q135" s="20">
        <f t="shared" si="108"/>
        <v>599.60338857466706</v>
      </c>
      <c r="R135" s="59">
        <f t="shared" si="109"/>
        <v>892.93672190800044</v>
      </c>
      <c r="S135" s="59">
        <f ca="1">AVERAGE(OFFSET($R$3,0,0,'Données projet'!$E$9+1,1))-AVERAGE(OFFSET($H$3,0,0,'Données projet'!$E$9+1,1))</f>
        <v>439.19854273764042</v>
      </c>
      <c r="T135" s="59">
        <f t="shared" si="142"/>
        <v>278.21741231699929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71.483832946365581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71.483832946365581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311.298</v>
      </c>
      <c r="AK135" s="13">
        <f t="shared" si="143"/>
        <v>73.539838278528748</v>
      </c>
      <c r="AL135" s="20">
        <f t="shared" si="112"/>
        <v>670.25923500177089</v>
      </c>
      <c r="AM135" s="59">
        <f t="shared" si="113"/>
        <v>963.59256833510426</v>
      </c>
      <c r="AN135" s="59">
        <f ca="1">AVERAGE(OFFSET($AM$3,0,0,'Données projet'!$E$10+1,1))-AVERAGE(OFFSET($H$3,0,0,'Données projet'!$E$10+1,1))</f>
        <v>487.18832528146936</v>
      </c>
      <c r="AO135" s="59">
        <f t="shared" si="144"/>
        <v>306.61893266146666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80.111192095064894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80.111192095064894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255.00000000000006</v>
      </c>
      <c r="BE135" s="13">
        <f>BD135*VLOOKUP('Données projet'!$B$11,Paramètres!$A$1:$I$89,3,0)*VLOOKUP('Données projet'!$B$11,Paramètres!$A$1:$I$89,5,0)</f>
        <v>186.96600000000004</v>
      </c>
      <c r="BF135" s="13">
        <f t="shared" si="145"/>
        <v>46.868551400324648</v>
      </c>
      <c r="BG135" s="20">
        <f t="shared" si="115"/>
        <v>407.26184368889881</v>
      </c>
      <c r="BH135" s="59">
        <f t="shared" si="116"/>
        <v>700.59517702223206</v>
      </c>
      <c r="BI135" s="59">
        <f ca="1">AVERAGE(OFFSET($BH$3,0,0,'Données projet'!$E$11+1,1))-AVERAGE(OFFSET($H$3,0,0,'Données projet'!$E$11+1,1))</f>
        <v>239.25212250019609</v>
      </c>
      <c r="BJ135" s="59">
        <f t="shared" si="146"/>
        <v>213.58492101729695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245.99999999999994</v>
      </c>
      <c r="BZ135" s="13">
        <f>BY135*VLOOKUP('Données projet'!$B$12,Paramètres!$A$1:$I$89,3,0)*VLOOKUP('Données projet'!$B$12,Paramètres!$A$1:$I$89,5,0)</f>
        <v>234.09359999999998</v>
      </c>
      <c r="CA135" s="13">
        <f t="shared" si="147"/>
        <v>57.166902703920208</v>
      </c>
      <c r="CB135" s="20">
        <f t="shared" si="118"/>
        <v>507.27870887599425</v>
      </c>
      <c r="CC135" s="59">
        <f t="shared" si="119"/>
        <v>800.61204220932757</v>
      </c>
      <c r="CD135" s="59">
        <f ca="1">AVERAGE(OFFSET($CC$3,0,0,'Données projet'!$E$12+1,1))-AVERAGE(OFFSET($H$3,0,0,'Données projet'!$E$12+1,1))</f>
        <v>448.94764480536713</v>
      </c>
      <c r="CE135" s="59">
        <f t="shared" si="148"/>
        <v>469.26760321719695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55.687767488961498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55.687767488961498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367.99999999999972</v>
      </c>
      <c r="CU135" s="17">
        <f>CT135*VLOOKUP('Données projet'!$B$13,Paramètres!$A$1:$I$89,3,0)*VLOOKUP('Données projet'!$B$13,Paramètres!$A$1:$I$89,5,0)</f>
        <v>298.52159999999981</v>
      </c>
      <c r="CV135" s="13">
        <f t="shared" si="149"/>
        <v>70.866444995542437</v>
      </c>
      <c r="CW135" s="20">
        <f t="shared" si="121"/>
        <v>643.35084503390271</v>
      </c>
      <c r="CX135" s="59">
        <f t="shared" si="122"/>
        <v>936.68417836723597</v>
      </c>
      <c r="CY135" s="59">
        <f ca="1">AVERAGE(OFFSET($CX$3,0,0,'Données projet'!$E$13+1,1))-AVERAGE(OFFSET($H$3,0,0,'Données projet'!$E$13+1,1))</f>
        <v>412.59676769258488</v>
      </c>
      <c r="CZ135" s="59">
        <f t="shared" si="150"/>
        <v>399.90063795152133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22.438804759129876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22.438804759129876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349.00000000000017</v>
      </c>
      <c r="DP135" s="17">
        <f>DO135*VLOOKUP('Données projet'!$B$14,Paramètres!$A$1:$I$89,3,0)*VLOOKUP('Données projet'!$B$14,Paramètres!$A$1:$I$89,5,0)</f>
        <v>272.22000000000014</v>
      </c>
      <c r="DQ135" s="13">
        <f t="shared" si="151"/>
        <v>65.320184547527205</v>
      </c>
      <c r="DR135" s="20">
        <f t="shared" si="124"/>
        <v>587.88248808694345</v>
      </c>
      <c r="DS135" s="59">
        <f t="shared" si="125"/>
        <v>881.21582142027682</v>
      </c>
      <c r="DT135" s="59">
        <f ca="1">AVERAGE(OFFSET($DS$3,0,0,'Données projet'!$E$14+1,1))-AVERAGE(OFFSET($H$3,0,0,'Données projet'!$E$14+1,1))</f>
        <v>357.65167206083379</v>
      </c>
      <c r="DU135" s="59">
        <f t="shared" si="152"/>
        <v>341.23389735986342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25.387577868137871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25.387577868137871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277.77359999999993</v>
      </c>
      <c r="P136" s="13">
        <f t="shared" si="141"/>
        <v>66.496288176842356</v>
      </c>
      <c r="Q136" s="20">
        <f t="shared" si="108"/>
        <v>599.60338857466706</v>
      </c>
      <c r="R136" s="59">
        <f t="shared" si="109"/>
        <v>892.93672190800044</v>
      </c>
      <c r="S136" s="59">
        <f ca="1">AVERAGE(OFFSET($R$3,0,0,'Données projet'!$E$9+1,1))-AVERAGE(OFFSET($H$3,0,0,'Données projet'!$E$9+1,1))</f>
        <v>439.19854273764042</v>
      </c>
      <c r="T136" s="59">
        <f t="shared" si="142"/>
        <v>278.21741231699929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70.082078583120222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70.082078583120222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311.298</v>
      </c>
      <c r="AK136" s="13">
        <f t="shared" si="143"/>
        <v>73.539838278528748</v>
      </c>
      <c r="AL136" s="20">
        <f t="shared" si="112"/>
        <v>670.25923500177089</v>
      </c>
      <c r="AM136" s="59">
        <f t="shared" si="113"/>
        <v>963.59256833510426</v>
      </c>
      <c r="AN136" s="59">
        <f ca="1">AVERAGE(OFFSET($AM$3,0,0,'Données projet'!$E$10+1,1))-AVERAGE(OFFSET($H$3,0,0,'Données projet'!$E$10+1,1))</f>
        <v>487.18832528146936</v>
      </c>
      <c r="AO136" s="59">
        <f t="shared" si="144"/>
        <v>306.61893266146666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78.540260481083024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78.540260481083024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255.00000000000006</v>
      </c>
      <c r="BE136" s="13">
        <f>BD136*VLOOKUP('Données projet'!$B$11,Paramètres!$A$1:$I$89,3,0)*VLOOKUP('Données projet'!$B$11,Paramètres!$A$1:$I$89,5,0)</f>
        <v>186.96600000000004</v>
      </c>
      <c r="BF136" s="13">
        <f t="shared" si="145"/>
        <v>46.868551400324648</v>
      </c>
      <c r="BG136" s="20">
        <f t="shared" si="115"/>
        <v>407.26184368889881</v>
      </c>
      <c r="BH136" s="59">
        <f t="shared" si="116"/>
        <v>700.59517702223206</v>
      </c>
      <c r="BI136" s="59">
        <f ca="1">AVERAGE(OFFSET($BH$3,0,0,'Données projet'!$E$11+1,1))-AVERAGE(OFFSET($H$3,0,0,'Données projet'!$E$11+1,1))</f>
        <v>239.25212250019609</v>
      </c>
      <c r="BJ136" s="59">
        <f t="shared" si="146"/>
        <v>213.58492101729695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245.99999999999994</v>
      </c>
      <c r="BZ136" s="13">
        <f>BY136*VLOOKUP('Données projet'!$B$12,Paramètres!$A$1:$I$89,3,0)*VLOOKUP('Données projet'!$B$12,Paramètres!$A$1:$I$89,5,0)</f>
        <v>234.09359999999998</v>
      </c>
      <c r="CA136" s="13">
        <f t="shared" si="147"/>
        <v>57.166902703920208</v>
      </c>
      <c r="CB136" s="20">
        <f t="shared" si="118"/>
        <v>507.27870887599425</v>
      </c>
      <c r="CC136" s="59">
        <f t="shared" si="119"/>
        <v>800.61204220932757</v>
      </c>
      <c r="CD136" s="59">
        <f ca="1">AVERAGE(OFFSET($CC$3,0,0,'Données projet'!$E$12+1,1))-AVERAGE(OFFSET($H$3,0,0,'Données projet'!$E$12+1,1))</f>
        <v>448.94764480536713</v>
      </c>
      <c r="CE136" s="59">
        <f t="shared" si="148"/>
        <v>469.26760321719695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54.595764334687246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54.595764334687246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367.99999999999972</v>
      </c>
      <c r="CU136" s="17">
        <f>CT136*VLOOKUP('Données projet'!$B$13,Paramètres!$A$1:$I$89,3,0)*VLOOKUP('Données projet'!$B$13,Paramètres!$A$1:$I$89,5,0)</f>
        <v>298.52159999999981</v>
      </c>
      <c r="CV136" s="13">
        <f t="shared" si="149"/>
        <v>70.866444995542437</v>
      </c>
      <c r="CW136" s="20">
        <f t="shared" si="121"/>
        <v>643.35084503390271</v>
      </c>
      <c r="CX136" s="59">
        <f t="shared" si="122"/>
        <v>936.68417836723597</v>
      </c>
      <c r="CY136" s="59">
        <f ca="1">AVERAGE(OFFSET($CX$3,0,0,'Données projet'!$E$13+1,1))-AVERAGE(OFFSET($H$3,0,0,'Données projet'!$E$13+1,1))</f>
        <v>412.59676769258488</v>
      </c>
      <c r="CZ136" s="59">
        <f t="shared" si="150"/>
        <v>399.90063795152133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21.998793484122832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21.998793484122832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349.00000000000017</v>
      </c>
      <c r="DP136" s="17">
        <f>DO136*VLOOKUP('Données projet'!$B$14,Paramètres!$A$1:$I$89,3,0)*VLOOKUP('Données projet'!$B$14,Paramètres!$A$1:$I$89,5,0)</f>
        <v>272.22000000000014</v>
      </c>
      <c r="DQ136" s="13">
        <f t="shared" si="151"/>
        <v>65.320184547527205</v>
      </c>
      <c r="DR136" s="20">
        <f t="shared" si="124"/>
        <v>587.88248808694345</v>
      </c>
      <c r="DS136" s="59">
        <f t="shared" si="125"/>
        <v>881.21582142027682</v>
      </c>
      <c r="DT136" s="59">
        <f ca="1">AVERAGE(OFFSET($DS$3,0,0,'Données projet'!$E$14+1,1))-AVERAGE(OFFSET($H$3,0,0,'Données projet'!$E$14+1,1))</f>
        <v>357.65167206083379</v>
      </c>
      <c r="DU136" s="59">
        <f t="shared" si="152"/>
        <v>341.23389735986342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24.889742951037181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24.889742951037181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277.77359999999993</v>
      </c>
      <c r="P137" s="13">
        <f t="shared" si="141"/>
        <v>66.496288176842356</v>
      </c>
      <c r="Q137" s="20">
        <f t="shared" si="108"/>
        <v>599.60338857466706</v>
      </c>
      <c r="R137" s="59">
        <f t="shared" si="109"/>
        <v>892.93672190800044</v>
      </c>
      <c r="S137" s="59">
        <f ca="1">AVERAGE(OFFSET($R$3,0,0,'Données projet'!$E$9+1,1))-AVERAGE(OFFSET($H$3,0,0,'Données projet'!$E$9+1,1))</f>
        <v>439.19854273764042</v>
      </c>
      <c r="T137" s="59">
        <f t="shared" si="142"/>
        <v>278.21741231699929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68.707811767952364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68.707811767952364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311.298</v>
      </c>
      <c r="AK137" s="13">
        <f t="shared" si="143"/>
        <v>73.539838278528748</v>
      </c>
      <c r="AL137" s="20">
        <f t="shared" si="112"/>
        <v>670.25923500177089</v>
      </c>
      <c r="AM137" s="59">
        <f t="shared" si="113"/>
        <v>963.59256833510426</v>
      </c>
      <c r="AN137" s="59">
        <f ca="1">AVERAGE(OFFSET($AM$3,0,0,'Données projet'!$E$10+1,1))-AVERAGE(OFFSET($H$3,0,0,'Données projet'!$E$10+1,1))</f>
        <v>487.18832528146936</v>
      </c>
      <c r="AO137" s="59">
        <f t="shared" si="144"/>
        <v>306.61893266146666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77.000133877877673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77.000133877877673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255.00000000000006</v>
      </c>
      <c r="BE137" s="13">
        <f>BD137*VLOOKUP('Données projet'!$B$11,Paramètres!$A$1:$I$89,3,0)*VLOOKUP('Données projet'!$B$11,Paramètres!$A$1:$I$89,5,0)</f>
        <v>186.96600000000004</v>
      </c>
      <c r="BF137" s="13">
        <f t="shared" si="145"/>
        <v>46.868551400324648</v>
      </c>
      <c r="BG137" s="20">
        <f t="shared" si="115"/>
        <v>407.26184368889881</v>
      </c>
      <c r="BH137" s="59">
        <f t="shared" si="116"/>
        <v>700.59517702223206</v>
      </c>
      <c r="BI137" s="59">
        <f ca="1">AVERAGE(OFFSET($BH$3,0,0,'Données projet'!$E$11+1,1))-AVERAGE(OFFSET($H$3,0,0,'Données projet'!$E$11+1,1))</f>
        <v>239.25212250019609</v>
      </c>
      <c r="BJ137" s="59">
        <f t="shared" si="146"/>
        <v>213.58492101729695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245.99999999999994</v>
      </c>
      <c r="BZ137" s="13">
        <f>BY137*VLOOKUP('Données projet'!$B$12,Paramètres!$A$1:$I$89,3,0)*VLOOKUP('Données projet'!$B$12,Paramètres!$A$1:$I$89,5,0)</f>
        <v>234.09359999999998</v>
      </c>
      <c r="CA137" s="13">
        <f t="shared" si="147"/>
        <v>57.166902703920208</v>
      </c>
      <c r="CB137" s="20">
        <f t="shared" si="118"/>
        <v>507.27870887599425</v>
      </c>
      <c r="CC137" s="59">
        <f t="shared" si="119"/>
        <v>800.61204220932757</v>
      </c>
      <c r="CD137" s="59">
        <f ca="1">AVERAGE(OFFSET($CC$3,0,0,'Données projet'!$E$12+1,1))-AVERAGE(OFFSET($H$3,0,0,'Données projet'!$E$12+1,1))</f>
        <v>448.94764480536713</v>
      </c>
      <c r="CE137" s="59">
        <f t="shared" si="148"/>
        <v>469.26760321719695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53.525174696212162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53.525174696212162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367.99999999999972</v>
      </c>
      <c r="CU137" s="17">
        <f>CT137*VLOOKUP('Données projet'!$B$13,Paramètres!$A$1:$I$89,3,0)*VLOOKUP('Données projet'!$B$13,Paramètres!$A$1:$I$89,5,0)</f>
        <v>298.52159999999981</v>
      </c>
      <c r="CV137" s="13">
        <f t="shared" si="149"/>
        <v>70.866444995542437</v>
      </c>
      <c r="CW137" s="20">
        <f t="shared" si="121"/>
        <v>643.35084503390271</v>
      </c>
      <c r="CX137" s="59">
        <f t="shared" si="122"/>
        <v>936.68417836723597</v>
      </c>
      <c r="CY137" s="59">
        <f ca="1">AVERAGE(OFFSET($CX$3,0,0,'Données projet'!$E$13+1,1))-AVERAGE(OFFSET($H$3,0,0,'Données projet'!$E$13+1,1))</f>
        <v>412.59676769258488</v>
      </c>
      <c r="CZ137" s="59">
        <f t="shared" si="150"/>
        <v>399.90063795152133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21.567410561838297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21.567410561838297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349.00000000000017</v>
      </c>
      <c r="DP137" s="17">
        <f>DO137*VLOOKUP('Données projet'!$B$14,Paramètres!$A$1:$I$89,3,0)*VLOOKUP('Données projet'!$B$14,Paramètres!$A$1:$I$89,5,0)</f>
        <v>272.22000000000014</v>
      </c>
      <c r="DQ137" s="13">
        <f t="shared" si="151"/>
        <v>65.320184547527205</v>
      </c>
      <c r="DR137" s="20">
        <f t="shared" si="124"/>
        <v>587.88248808694345</v>
      </c>
      <c r="DS137" s="59">
        <f t="shared" si="125"/>
        <v>881.21582142027682</v>
      </c>
      <c r="DT137" s="59">
        <f ca="1">AVERAGE(OFFSET($DS$3,0,0,'Données projet'!$E$14+1,1))-AVERAGE(OFFSET($H$3,0,0,'Données projet'!$E$14+1,1))</f>
        <v>357.65167206083379</v>
      </c>
      <c r="DU137" s="59">
        <f t="shared" si="152"/>
        <v>341.23389735986342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24.401670273011518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24.401670273011518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277.77359999999993</v>
      </c>
      <c r="P138" s="13">
        <f t="shared" si="141"/>
        <v>66.496288176842356</v>
      </c>
      <c r="Q138" s="20">
        <f t="shared" si="108"/>
        <v>599.60338857466706</v>
      </c>
      <c r="R138" s="59">
        <f t="shared" si="109"/>
        <v>892.93672190800044</v>
      </c>
      <c r="S138" s="59">
        <f ca="1">AVERAGE(OFFSET($R$3,0,0,'Données projet'!$E$9+1,1))-AVERAGE(OFFSET($H$3,0,0,'Données projet'!$E$9+1,1))</f>
        <v>439.19854273764042</v>
      </c>
      <c r="T138" s="59">
        <f t="shared" si="142"/>
        <v>278.21741231699929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67.360493486809958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67.360493486809958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311.298</v>
      </c>
      <c r="AK138" s="13">
        <f t="shared" si="143"/>
        <v>73.539838278528748</v>
      </c>
      <c r="AL138" s="20">
        <f t="shared" si="112"/>
        <v>670.25923500177089</v>
      </c>
      <c r="AM138" s="59">
        <f t="shared" si="113"/>
        <v>963.59256833510426</v>
      </c>
      <c r="AN138" s="59">
        <f ca="1">AVERAGE(OFFSET($AM$3,0,0,'Données projet'!$E$10+1,1))-AVERAGE(OFFSET($H$3,0,0,'Données projet'!$E$10+1,1))</f>
        <v>487.18832528146936</v>
      </c>
      <c r="AO138" s="59">
        <f t="shared" si="144"/>
        <v>306.61893266146666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75.490208217976701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75.490208217976701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255.00000000000006</v>
      </c>
      <c r="BE138" s="13">
        <f>BD138*VLOOKUP('Données projet'!$B$11,Paramètres!$A$1:$I$89,3,0)*VLOOKUP('Données projet'!$B$11,Paramètres!$A$1:$I$89,5,0)</f>
        <v>186.96600000000004</v>
      </c>
      <c r="BF138" s="13">
        <f t="shared" si="145"/>
        <v>46.868551400324648</v>
      </c>
      <c r="BG138" s="20">
        <f t="shared" si="115"/>
        <v>407.26184368889881</v>
      </c>
      <c r="BH138" s="59">
        <f t="shared" si="116"/>
        <v>700.59517702223206</v>
      </c>
      <c r="BI138" s="59">
        <f ca="1">AVERAGE(OFFSET($BH$3,0,0,'Données projet'!$E$11+1,1))-AVERAGE(OFFSET($H$3,0,0,'Données projet'!$E$11+1,1))</f>
        <v>239.25212250019609</v>
      </c>
      <c r="BJ138" s="59">
        <f t="shared" si="146"/>
        <v>213.58492101729695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245.99999999999994</v>
      </c>
      <c r="BZ138" s="13">
        <f>BY138*VLOOKUP('Données projet'!$B$12,Paramètres!$A$1:$I$89,3,0)*VLOOKUP('Données projet'!$B$12,Paramètres!$A$1:$I$89,5,0)</f>
        <v>234.09359999999998</v>
      </c>
      <c r="CA138" s="13">
        <f t="shared" si="147"/>
        <v>57.166902703920208</v>
      </c>
      <c r="CB138" s="20">
        <f t="shared" si="118"/>
        <v>507.27870887599425</v>
      </c>
      <c r="CC138" s="59">
        <f t="shared" si="119"/>
        <v>800.61204220932757</v>
      </c>
      <c r="CD138" s="59">
        <f ca="1">AVERAGE(OFFSET($CC$3,0,0,'Données projet'!$E$12+1,1))-AVERAGE(OFFSET($H$3,0,0,'Données projet'!$E$12+1,1))</f>
        <v>448.94764480536713</v>
      </c>
      <c r="CE138" s="59">
        <f t="shared" si="148"/>
        <v>469.26760321719695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52.475578667552369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52.475578667552369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367.99999999999972</v>
      </c>
      <c r="CU138" s="17">
        <f>CT138*VLOOKUP('Données projet'!$B$13,Paramètres!$A$1:$I$89,3,0)*VLOOKUP('Données projet'!$B$13,Paramètres!$A$1:$I$89,5,0)</f>
        <v>298.52159999999981</v>
      </c>
      <c r="CV138" s="13">
        <f t="shared" si="149"/>
        <v>70.866444995542437</v>
      </c>
      <c r="CW138" s="20">
        <f t="shared" si="121"/>
        <v>643.35084503390271</v>
      </c>
      <c r="CX138" s="59">
        <f t="shared" si="122"/>
        <v>936.68417836723597</v>
      </c>
      <c r="CY138" s="59">
        <f ca="1">AVERAGE(OFFSET($CX$3,0,0,'Données projet'!$E$13+1,1))-AVERAGE(OFFSET($H$3,0,0,'Données projet'!$E$13+1,1))</f>
        <v>412.59676769258488</v>
      </c>
      <c r="CZ138" s="59">
        <f t="shared" si="150"/>
        <v>399.90063795152133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21.144486795542161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21.144486795542161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349.00000000000017</v>
      </c>
      <c r="DP138" s="17">
        <f>DO138*VLOOKUP('Données projet'!$B$14,Paramètres!$A$1:$I$89,3,0)*VLOOKUP('Données projet'!$B$14,Paramètres!$A$1:$I$89,5,0)</f>
        <v>272.22000000000014</v>
      </c>
      <c r="DQ138" s="13">
        <f t="shared" si="151"/>
        <v>65.320184547527205</v>
      </c>
      <c r="DR138" s="20">
        <f t="shared" si="124"/>
        <v>587.88248808694345</v>
      </c>
      <c r="DS138" s="59">
        <f t="shared" si="125"/>
        <v>881.21582142027682</v>
      </c>
      <c r="DT138" s="59">
        <f ca="1">AVERAGE(OFFSET($DS$3,0,0,'Données projet'!$E$14+1,1))-AVERAGE(OFFSET($H$3,0,0,'Données projet'!$E$14+1,1))</f>
        <v>357.65167206083379</v>
      </c>
      <c r="DU138" s="59">
        <f t="shared" si="152"/>
        <v>341.23389735986342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23.923168402507002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23.923168402507002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277.77359999999993</v>
      </c>
      <c r="P139" s="13">
        <f t="shared" si="141"/>
        <v>66.496288176842356</v>
      </c>
      <c r="Q139" s="20">
        <f t="shared" si="108"/>
        <v>599.60338857466706</v>
      </c>
      <c r="R139" s="59">
        <f t="shared" si="109"/>
        <v>892.93672190800044</v>
      </c>
      <c r="S139" s="59">
        <f ca="1">AVERAGE(OFFSET($R$3,0,0,'Données projet'!$E$9+1,1))-AVERAGE(OFFSET($H$3,0,0,'Données projet'!$E$9+1,1))</f>
        <v>439.19854273764042</v>
      </c>
      <c r="T139" s="59">
        <f t="shared" si="142"/>
        <v>278.21741231699929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66.039595295377751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66.039595295377751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311.298</v>
      </c>
      <c r="AK139" s="13">
        <f t="shared" si="143"/>
        <v>73.539838278528748</v>
      </c>
      <c r="AL139" s="20">
        <f t="shared" si="112"/>
        <v>670.25923500177089</v>
      </c>
      <c r="AM139" s="59">
        <f t="shared" si="113"/>
        <v>963.59256833510426</v>
      </c>
      <c r="AN139" s="59">
        <f ca="1">AVERAGE(OFFSET($AM$3,0,0,'Données projet'!$E$10+1,1))-AVERAGE(OFFSET($H$3,0,0,'Données projet'!$E$10+1,1))</f>
        <v>487.18832528146936</v>
      </c>
      <c r="AO139" s="59">
        <f t="shared" si="144"/>
        <v>306.61893266146666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74.009891279302678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74.009891279302678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255.00000000000006</v>
      </c>
      <c r="BE139" s="13">
        <f>BD139*VLOOKUP('Données projet'!$B$11,Paramètres!$A$1:$I$89,3,0)*VLOOKUP('Données projet'!$B$11,Paramètres!$A$1:$I$89,5,0)</f>
        <v>186.96600000000004</v>
      </c>
      <c r="BF139" s="13">
        <f t="shared" si="145"/>
        <v>46.868551400324648</v>
      </c>
      <c r="BG139" s="20">
        <f t="shared" si="115"/>
        <v>407.26184368889881</v>
      </c>
      <c r="BH139" s="59">
        <f t="shared" si="116"/>
        <v>700.59517702223206</v>
      </c>
      <c r="BI139" s="59">
        <f ca="1">AVERAGE(OFFSET($BH$3,0,0,'Données projet'!$E$11+1,1))-AVERAGE(OFFSET($H$3,0,0,'Données projet'!$E$11+1,1))</f>
        <v>239.25212250019609</v>
      </c>
      <c r="BJ139" s="59">
        <f t="shared" si="146"/>
        <v>213.58492101729695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245.99999999999994</v>
      </c>
      <c r="BZ139" s="13">
        <f>BY139*VLOOKUP('Données projet'!$B$12,Paramètres!$A$1:$I$89,3,0)*VLOOKUP('Données projet'!$B$12,Paramètres!$A$1:$I$89,5,0)</f>
        <v>234.09359999999998</v>
      </c>
      <c r="CA139" s="13">
        <f t="shared" si="147"/>
        <v>57.166902703920208</v>
      </c>
      <c r="CB139" s="20">
        <f t="shared" si="118"/>
        <v>507.27870887599425</v>
      </c>
      <c r="CC139" s="59">
        <f t="shared" si="119"/>
        <v>800.61204220932757</v>
      </c>
      <c r="CD139" s="59">
        <f ca="1">AVERAGE(OFFSET($CC$3,0,0,'Données projet'!$E$12+1,1))-AVERAGE(OFFSET($H$3,0,0,'Données projet'!$E$12+1,1))</f>
        <v>448.94764480536713</v>
      </c>
      <c r="CE139" s="59">
        <f t="shared" si="148"/>
        <v>469.26760321719695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51.44656457682423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51.44656457682423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367.99999999999972</v>
      </c>
      <c r="CU139" s="17">
        <f>CT139*VLOOKUP('Données projet'!$B$13,Paramètres!$A$1:$I$89,3,0)*VLOOKUP('Données projet'!$B$13,Paramètres!$A$1:$I$89,5,0)</f>
        <v>298.52159999999981</v>
      </c>
      <c r="CV139" s="13">
        <f t="shared" si="149"/>
        <v>70.866444995542437</v>
      </c>
      <c r="CW139" s="20">
        <f t="shared" si="121"/>
        <v>643.35084503390271</v>
      </c>
      <c r="CX139" s="59">
        <f t="shared" si="122"/>
        <v>936.68417836723597</v>
      </c>
      <c r="CY139" s="59">
        <f ca="1">AVERAGE(OFFSET($CX$3,0,0,'Données projet'!$E$13+1,1))-AVERAGE(OFFSET($H$3,0,0,'Données projet'!$E$13+1,1))</f>
        <v>412.59676769258488</v>
      </c>
      <c r="CZ139" s="59">
        <f t="shared" si="150"/>
        <v>399.90063795152133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20.729856306345066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20.729856306345066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349.00000000000017</v>
      </c>
      <c r="DP139" s="17">
        <f>DO139*VLOOKUP('Données projet'!$B$14,Paramètres!$A$1:$I$89,3,0)*VLOOKUP('Données projet'!$B$14,Paramètres!$A$1:$I$89,5,0)</f>
        <v>272.22000000000014</v>
      </c>
      <c r="DQ139" s="13">
        <f t="shared" si="151"/>
        <v>65.320184547527205</v>
      </c>
      <c r="DR139" s="20">
        <f t="shared" si="124"/>
        <v>587.88248808694345</v>
      </c>
      <c r="DS139" s="59">
        <f t="shared" si="125"/>
        <v>881.21582142027682</v>
      </c>
      <c r="DT139" s="59">
        <f ca="1">AVERAGE(OFFSET($DS$3,0,0,'Données projet'!$E$14+1,1))-AVERAGE(OFFSET($H$3,0,0,'Données projet'!$E$14+1,1))</f>
        <v>357.65167206083379</v>
      </c>
      <c r="DU139" s="59">
        <f t="shared" si="152"/>
        <v>341.23389735986342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23.454049661825756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23.454049661825756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277.77359999999993</v>
      </c>
      <c r="P140" s="13">
        <f t="shared" si="141"/>
        <v>66.496288176842356</v>
      </c>
      <c r="Q140" s="20">
        <f t="shared" si="108"/>
        <v>599.60338857466706</v>
      </c>
      <c r="R140" s="59">
        <f t="shared" si="109"/>
        <v>892.93672190800044</v>
      </c>
      <c r="S140" s="59">
        <f ca="1">AVERAGE(OFFSET($R$3,0,0,'Données projet'!$E$9+1,1))-AVERAGE(OFFSET($H$3,0,0,'Données projet'!$E$9+1,1))</f>
        <v>439.19854273764042</v>
      </c>
      <c r="T140" s="59">
        <f t="shared" si="142"/>
        <v>278.21741231699929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64.744599111811183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64.744599111811183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311.298</v>
      </c>
      <c r="AK140" s="13">
        <f t="shared" si="143"/>
        <v>73.539838278528748</v>
      </c>
      <c r="AL140" s="20">
        <f t="shared" si="112"/>
        <v>670.25923500177089</v>
      </c>
      <c r="AM140" s="59">
        <f t="shared" si="113"/>
        <v>963.59256833510426</v>
      </c>
      <c r="AN140" s="59">
        <f ca="1">AVERAGE(OFFSET($AM$3,0,0,'Données projet'!$E$10+1,1))-AVERAGE(OFFSET($H$3,0,0,'Données projet'!$E$10+1,1))</f>
        <v>487.18832528146936</v>
      </c>
      <c r="AO140" s="59">
        <f t="shared" si="144"/>
        <v>306.61893266146666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72.558602452891876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72.558602452891876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255.00000000000006</v>
      </c>
      <c r="BE140" s="13">
        <f>BD140*VLOOKUP('Données projet'!$B$11,Paramètres!$A$1:$I$89,3,0)*VLOOKUP('Données projet'!$B$11,Paramètres!$A$1:$I$89,5,0)</f>
        <v>186.96600000000004</v>
      </c>
      <c r="BF140" s="13">
        <f t="shared" si="145"/>
        <v>46.868551400324648</v>
      </c>
      <c r="BG140" s="20">
        <f t="shared" si="115"/>
        <v>407.26184368889881</v>
      </c>
      <c r="BH140" s="59">
        <f t="shared" si="116"/>
        <v>700.59517702223206</v>
      </c>
      <c r="BI140" s="59">
        <f ca="1">AVERAGE(OFFSET($BH$3,0,0,'Données projet'!$E$11+1,1))-AVERAGE(OFFSET($H$3,0,0,'Données projet'!$E$11+1,1))</f>
        <v>239.25212250019609</v>
      </c>
      <c r="BJ140" s="59">
        <f t="shared" si="146"/>
        <v>213.58492101729695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245.99999999999994</v>
      </c>
      <c r="BZ140" s="13">
        <f>BY140*VLOOKUP('Données projet'!$B$12,Paramètres!$A$1:$I$89,3,0)*VLOOKUP('Données projet'!$B$12,Paramètres!$A$1:$I$89,5,0)</f>
        <v>234.09359999999998</v>
      </c>
      <c r="CA140" s="13">
        <f t="shared" si="147"/>
        <v>57.166902703920208</v>
      </c>
      <c r="CB140" s="20">
        <f t="shared" si="118"/>
        <v>507.27870887599425</v>
      </c>
      <c r="CC140" s="59">
        <f t="shared" si="119"/>
        <v>800.61204220932757</v>
      </c>
      <c r="CD140" s="59">
        <f ca="1">AVERAGE(OFFSET($CC$3,0,0,'Données projet'!$E$12+1,1))-AVERAGE(OFFSET($H$3,0,0,'Données projet'!$E$12+1,1))</f>
        <v>448.94764480536713</v>
      </c>
      <c r="CE140" s="59">
        <f t="shared" si="148"/>
        <v>469.26760321719695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50.437728824778652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50.437728824778652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367.99999999999972</v>
      </c>
      <c r="CU140" s="17">
        <f>CT140*VLOOKUP('Données projet'!$B$13,Paramètres!$A$1:$I$89,3,0)*VLOOKUP('Données projet'!$B$13,Paramètres!$A$1:$I$89,5,0)</f>
        <v>298.52159999999981</v>
      </c>
      <c r="CV140" s="13">
        <f t="shared" si="149"/>
        <v>70.866444995542437</v>
      </c>
      <c r="CW140" s="20">
        <f t="shared" si="121"/>
        <v>643.35084503390271</v>
      </c>
      <c r="CX140" s="59">
        <f t="shared" si="122"/>
        <v>936.68417836723597</v>
      </c>
      <c r="CY140" s="59">
        <f ca="1">AVERAGE(OFFSET($CX$3,0,0,'Données projet'!$E$13+1,1))-AVERAGE(OFFSET($H$3,0,0,'Données projet'!$E$13+1,1))</f>
        <v>412.59676769258488</v>
      </c>
      <c r="CZ140" s="59">
        <f t="shared" si="150"/>
        <v>399.90063795152133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20.323356468141498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20.323356468141498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349.00000000000017</v>
      </c>
      <c r="DP140" s="17">
        <f>DO140*VLOOKUP('Données projet'!$B$14,Paramètres!$A$1:$I$89,3,0)*VLOOKUP('Données projet'!$B$14,Paramètres!$A$1:$I$89,5,0)</f>
        <v>272.22000000000014</v>
      </c>
      <c r="DQ140" s="13">
        <f t="shared" si="151"/>
        <v>65.320184547527205</v>
      </c>
      <c r="DR140" s="20">
        <f t="shared" si="124"/>
        <v>587.88248808694345</v>
      </c>
      <c r="DS140" s="59">
        <f t="shared" si="125"/>
        <v>881.21582142027682</v>
      </c>
      <c r="DT140" s="59">
        <f ca="1">AVERAGE(OFFSET($DS$3,0,0,'Données projet'!$E$14+1,1))-AVERAGE(OFFSET($H$3,0,0,'Données projet'!$E$14+1,1))</f>
        <v>357.65167206083379</v>
      </c>
      <c r="DU140" s="59">
        <f t="shared" si="152"/>
        <v>341.23389735986342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22.994130053515089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22.994130053515089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277.77359999999993</v>
      </c>
      <c r="P141" s="13">
        <f t="shared" si="141"/>
        <v>66.496288176842356</v>
      </c>
      <c r="Q141" s="20">
        <f t="shared" si="108"/>
        <v>599.60338857466706</v>
      </c>
      <c r="R141" s="59">
        <f t="shared" si="109"/>
        <v>892.93672190800044</v>
      </c>
      <c r="S141" s="59">
        <f ca="1">AVERAGE(OFFSET($R$3,0,0,'Données projet'!$E$9+1,1))-AVERAGE(OFFSET($H$3,0,0,'Données projet'!$E$9+1,1))</f>
        <v>439.19854273764042</v>
      </c>
      <c r="T141" s="59">
        <f t="shared" si="142"/>
        <v>278.21741231699929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63.474997013534683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63.474997013534683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311.298</v>
      </c>
      <c r="AK141" s="13">
        <f t="shared" si="143"/>
        <v>73.539838278528748</v>
      </c>
      <c r="AL141" s="20">
        <f t="shared" si="112"/>
        <v>670.25923500177089</v>
      </c>
      <c r="AM141" s="59">
        <f t="shared" si="113"/>
        <v>963.59256833510426</v>
      </c>
      <c r="AN141" s="59">
        <f ca="1">AVERAGE(OFFSET($AM$3,0,0,'Données projet'!$E$10+1,1))-AVERAGE(OFFSET($H$3,0,0,'Données projet'!$E$10+1,1))</f>
        <v>487.18832528146936</v>
      </c>
      <c r="AO141" s="59">
        <f t="shared" si="144"/>
        <v>306.61893266146666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71.135772515168213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71.135772515168213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255.00000000000006</v>
      </c>
      <c r="BE141" s="13">
        <f>BD141*VLOOKUP('Données projet'!$B$11,Paramètres!$A$1:$I$89,3,0)*VLOOKUP('Données projet'!$B$11,Paramètres!$A$1:$I$89,5,0)</f>
        <v>186.96600000000004</v>
      </c>
      <c r="BF141" s="13">
        <f t="shared" si="145"/>
        <v>46.868551400324648</v>
      </c>
      <c r="BG141" s="20">
        <f t="shared" si="115"/>
        <v>407.26184368889881</v>
      </c>
      <c r="BH141" s="59">
        <f t="shared" si="116"/>
        <v>700.59517702223206</v>
      </c>
      <c r="BI141" s="59">
        <f ca="1">AVERAGE(OFFSET($BH$3,0,0,'Données projet'!$E$11+1,1))-AVERAGE(OFFSET($H$3,0,0,'Données projet'!$E$11+1,1))</f>
        <v>239.25212250019609</v>
      </c>
      <c r="BJ141" s="59">
        <f t="shared" si="146"/>
        <v>213.58492101729695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245.99999999999994</v>
      </c>
      <c r="BZ141" s="13">
        <f>BY141*VLOOKUP('Données projet'!$B$12,Paramètres!$A$1:$I$89,3,0)*VLOOKUP('Données projet'!$B$12,Paramètres!$A$1:$I$89,5,0)</f>
        <v>234.09359999999998</v>
      </c>
      <c r="CA141" s="13">
        <f t="shared" si="147"/>
        <v>57.166902703920208</v>
      </c>
      <c r="CB141" s="20">
        <f t="shared" si="118"/>
        <v>507.27870887599425</v>
      </c>
      <c r="CC141" s="59">
        <f t="shared" si="119"/>
        <v>800.61204220932757</v>
      </c>
      <c r="CD141" s="59">
        <f ca="1">AVERAGE(OFFSET($CC$3,0,0,'Données projet'!$E$12+1,1))-AVERAGE(OFFSET($H$3,0,0,'Données projet'!$E$12+1,1))</f>
        <v>448.94764480536713</v>
      </c>
      <c r="CE141" s="59">
        <f t="shared" si="148"/>
        <v>469.26760321719695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49.448675726501634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49.448675726501634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367.99999999999972</v>
      </c>
      <c r="CU141" s="17">
        <f>CT141*VLOOKUP('Données projet'!$B$13,Paramètres!$A$1:$I$89,3,0)*VLOOKUP('Données projet'!$B$13,Paramètres!$A$1:$I$89,5,0)</f>
        <v>298.52159999999981</v>
      </c>
      <c r="CV141" s="13">
        <f t="shared" si="149"/>
        <v>70.866444995542437</v>
      </c>
      <c r="CW141" s="20">
        <f t="shared" si="121"/>
        <v>643.35084503390271</v>
      </c>
      <c r="CX141" s="59">
        <f t="shared" si="122"/>
        <v>936.68417836723597</v>
      </c>
      <c r="CY141" s="59">
        <f ca="1">AVERAGE(OFFSET($CX$3,0,0,'Données projet'!$E$13+1,1))-AVERAGE(OFFSET($H$3,0,0,'Données projet'!$E$13+1,1))</f>
        <v>412.59676769258488</v>
      </c>
      <c r="CZ141" s="59">
        <f t="shared" si="150"/>
        <v>399.90063795152133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19.924827843824684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19.924827843824684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349.00000000000017</v>
      </c>
      <c r="DP141" s="17">
        <f>DO141*VLOOKUP('Données projet'!$B$14,Paramètres!$A$1:$I$89,3,0)*VLOOKUP('Données projet'!$B$14,Paramètres!$A$1:$I$89,5,0)</f>
        <v>272.22000000000014</v>
      </c>
      <c r="DQ141" s="13">
        <f t="shared" si="151"/>
        <v>65.320184547527205</v>
      </c>
      <c r="DR141" s="20">
        <f t="shared" si="124"/>
        <v>587.88248808694345</v>
      </c>
      <c r="DS141" s="59">
        <f t="shared" si="125"/>
        <v>881.21582142027682</v>
      </c>
      <c r="DT141" s="59">
        <f ca="1">AVERAGE(OFFSET($DS$3,0,0,'Données projet'!$E$14+1,1))-AVERAGE(OFFSET($H$3,0,0,'Données projet'!$E$14+1,1))</f>
        <v>357.65167206083379</v>
      </c>
      <c r="DU141" s="59">
        <f t="shared" si="152"/>
        <v>341.23389735986342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22.543229188200133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22.543229188200133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277.77359999999993</v>
      </c>
      <c r="P142" s="13">
        <f t="shared" si="141"/>
        <v>66.496288176842356</v>
      </c>
      <c r="Q142" s="20">
        <f t="shared" si="108"/>
        <v>599.60338857466706</v>
      </c>
      <c r="R142" s="59">
        <f t="shared" si="109"/>
        <v>892.93672190800044</v>
      </c>
      <c r="S142" s="59">
        <f ca="1">AVERAGE(OFFSET($R$3,0,0,'Données projet'!$E$9+1,1))-AVERAGE(OFFSET($H$3,0,0,'Données projet'!$E$9+1,1))</f>
        <v>439.19854273764042</v>
      </c>
      <c r="T142" s="59">
        <f t="shared" si="142"/>
        <v>278.21741231699929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62.230291038024568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62.230291038024568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311.298</v>
      </c>
      <c r="AK142" s="13">
        <f t="shared" si="143"/>
        <v>73.539838278528748</v>
      </c>
      <c r="AL142" s="20">
        <f t="shared" si="112"/>
        <v>670.25923500177089</v>
      </c>
      <c r="AM142" s="59">
        <f t="shared" si="113"/>
        <v>963.59256833510426</v>
      </c>
      <c r="AN142" s="59">
        <f ca="1">AVERAGE(OFFSET($AM$3,0,0,'Données projet'!$E$10+1,1))-AVERAGE(OFFSET($H$3,0,0,'Données projet'!$E$10+1,1))</f>
        <v>487.18832528146936</v>
      </c>
      <c r="AO142" s="59">
        <f t="shared" si="144"/>
        <v>306.61893266146666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69.740843404682735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69.740843404682735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255.00000000000006</v>
      </c>
      <c r="BE142" s="13">
        <f>BD142*VLOOKUP('Données projet'!$B$11,Paramètres!$A$1:$I$89,3,0)*VLOOKUP('Données projet'!$B$11,Paramètres!$A$1:$I$89,5,0)</f>
        <v>186.96600000000004</v>
      </c>
      <c r="BF142" s="13">
        <f t="shared" si="145"/>
        <v>46.868551400324648</v>
      </c>
      <c r="BG142" s="20">
        <f t="shared" si="115"/>
        <v>407.26184368889881</v>
      </c>
      <c r="BH142" s="59">
        <f t="shared" si="116"/>
        <v>700.59517702223206</v>
      </c>
      <c r="BI142" s="59">
        <f ca="1">AVERAGE(OFFSET($BH$3,0,0,'Données projet'!$E$11+1,1))-AVERAGE(OFFSET($H$3,0,0,'Données projet'!$E$11+1,1))</f>
        <v>239.25212250019609</v>
      </c>
      <c r="BJ142" s="59">
        <f t="shared" si="146"/>
        <v>213.58492101729695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245.99999999999994</v>
      </c>
      <c r="BZ142" s="13">
        <f>BY142*VLOOKUP('Données projet'!$B$12,Paramètres!$A$1:$I$89,3,0)*VLOOKUP('Données projet'!$B$12,Paramètres!$A$1:$I$89,5,0)</f>
        <v>234.09359999999998</v>
      </c>
      <c r="CA142" s="13">
        <f t="shared" si="147"/>
        <v>57.166902703920208</v>
      </c>
      <c r="CB142" s="20">
        <f t="shared" si="118"/>
        <v>507.27870887599425</v>
      </c>
      <c r="CC142" s="59">
        <f t="shared" si="119"/>
        <v>800.61204220932757</v>
      </c>
      <c r="CD142" s="59">
        <f ca="1">AVERAGE(OFFSET($CC$3,0,0,'Données projet'!$E$12+1,1))-AVERAGE(OFFSET($H$3,0,0,'Données projet'!$E$12+1,1))</f>
        <v>448.94764480536713</v>
      </c>
      <c r="CE142" s="59">
        <f t="shared" si="148"/>
        <v>469.26760321719695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48.479017356219003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48.479017356219003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367.99999999999972</v>
      </c>
      <c r="CU142" s="17">
        <f>CT142*VLOOKUP('Données projet'!$B$13,Paramètres!$A$1:$I$89,3,0)*VLOOKUP('Données projet'!$B$13,Paramètres!$A$1:$I$89,5,0)</f>
        <v>298.52159999999981</v>
      </c>
      <c r="CV142" s="13">
        <f t="shared" si="149"/>
        <v>70.866444995542437</v>
      </c>
      <c r="CW142" s="20">
        <f t="shared" si="121"/>
        <v>643.35084503390271</v>
      </c>
      <c r="CX142" s="59">
        <f t="shared" si="122"/>
        <v>936.68417836723597</v>
      </c>
      <c r="CY142" s="59">
        <f ca="1">AVERAGE(OFFSET($CX$3,0,0,'Données projet'!$E$13+1,1))-AVERAGE(OFFSET($H$3,0,0,'Données projet'!$E$13+1,1))</f>
        <v>412.59676769258488</v>
      </c>
      <c r="CZ142" s="59">
        <f t="shared" si="150"/>
        <v>399.90063795152133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19.534114122752264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19.534114122752264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349.00000000000017</v>
      </c>
      <c r="DP142" s="17">
        <f>DO142*VLOOKUP('Données projet'!$B$14,Paramètres!$A$1:$I$89,3,0)*VLOOKUP('Données projet'!$B$14,Paramètres!$A$1:$I$89,5,0)</f>
        <v>272.22000000000014</v>
      </c>
      <c r="DQ142" s="13">
        <f t="shared" si="151"/>
        <v>65.320184547527205</v>
      </c>
      <c r="DR142" s="20">
        <f t="shared" si="124"/>
        <v>587.88248808694345</v>
      </c>
      <c r="DS142" s="59">
        <f t="shared" si="125"/>
        <v>881.21582142027682</v>
      </c>
      <c r="DT142" s="59">
        <f ca="1">AVERAGE(OFFSET($DS$3,0,0,'Données projet'!$E$14+1,1))-AVERAGE(OFFSET($H$3,0,0,'Données projet'!$E$14+1,1))</f>
        <v>357.65167206083379</v>
      </c>
      <c r="DU142" s="59">
        <f t="shared" si="152"/>
        <v>341.23389735986342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22.101170213831633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22.101170213831633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277.77359999999993</v>
      </c>
      <c r="P143" s="13">
        <f t="shared" si="141"/>
        <v>66.496288176842356</v>
      </c>
      <c r="Q143" s="20">
        <f t="shared" si="108"/>
        <v>599.60338857466706</v>
      </c>
      <c r="R143" s="59">
        <f t="shared" si="109"/>
        <v>892.93672190800044</v>
      </c>
      <c r="S143" s="59">
        <f ca="1">AVERAGE(OFFSET($R$3,0,0,'Données projet'!$E$9+1,1))-AVERAGE(OFFSET($H$3,0,0,'Données projet'!$E$9+1,1))</f>
        <v>439.19854273764042</v>
      </c>
      <c r="T143" s="59">
        <f t="shared" si="142"/>
        <v>278.21741231699929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61.009992987498521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61.009992987498521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311.298</v>
      </c>
      <c r="AK143" s="13">
        <f t="shared" si="143"/>
        <v>73.539838278528748</v>
      </c>
      <c r="AL143" s="20">
        <f t="shared" si="112"/>
        <v>670.25923500177089</v>
      </c>
      <c r="AM143" s="59">
        <f t="shared" si="113"/>
        <v>963.59256833510426</v>
      </c>
      <c r="AN143" s="59">
        <f ca="1">AVERAGE(OFFSET($AM$3,0,0,'Données projet'!$E$10+1,1))-AVERAGE(OFFSET($H$3,0,0,'Données projet'!$E$10+1,1))</f>
        <v>487.18832528146936</v>
      </c>
      <c r="AO143" s="59">
        <f t="shared" si="144"/>
        <v>306.61893266146666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68.373268003231132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68.373268003231132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255.00000000000006</v>
      </c>
      <c r="BE143" s="13">
        <f>BD143*VLOOKUP('Données projet'!$B$11,Paramètres!$A$1:$I$89,3,0)*VLOOKUP('Données projet'!$B$11,Paramètres!$A$1:$I$89,5,0)</f>
        <v>186.96600000000004</v>
      </c>
      <c r="BF143" s="13">
        <f t="shared" si="145"/>
        <v>46.868551400324648</v>
      </c>
      <c r="BG143" s="20">
        <f t="shared" si="115"/>
        <v>407.26184368889881</v>
      </c>
      <c r="BH143" s="59">
        <f t="shared" si="116"/>
        <v>700.59517702223206</v>
      </c>
      <c r="BI143" s="59">
        <f ca="1">AVERAGE(OFFSET($BH$3,0,0,'Données projet'!$E$11+1,1))-AVERAGE(OFFSET($H$3,0,0,'Données projet'!$E$11+1,1))</f>
        <v>239.25212250019609</v>
      </c>
      <c r="BJ143" s="59">
        <f t="shared" si="146"/>
        <v>213.58492101729695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245.99999999999994</v>
      </c>
      <c r="BZ143" s="13">
        <f>BY143*VLOOKUP('Données projet'!$B$12,Paramètres!$A$1:$I$89,3,0)*VLOOKUP('Données projet'!$B$12,Paramètres!$A$1:$I$89,5,0)</f>
        <v>234.09359999999998</v>
      </c>
      <c r="CA143" s="13">
        <f t="shared" si="147"/>
        <v>57.166902703920208</v>
      </c>
      <c r="CB143" s="20">
        <f t="shared" si="118"/>
        <v>507.27870887599425</v>
      </c>
      <c r="CC143" s="59">
        <f t="shared" si="119"/>
        <v>800.61204220932757</v>
      </c>
      <c r="CD143" s="59">
        <f ca="1">AVERAGE(OFFSET($CC$3,0,0,'Données projet'!$E$12+1,1))-AVERAGE(OFFSET($H$3,0,0,'Données projet'!$E$12+1,1))</f>
        <v>448.94764480536713</v>
      </c>
      <c r="CE143" s="59">
        <f t="shared" si="148"/>
        <v>469.26760321719695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47.528373395144413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47.528373395144413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367.99999999999972</v>
      </c>
      <c r="CU143" s="17">
        <f>CT143*VLOOKUP('Données projet'!$B$13,Paramètres!$A$1:$I$89,3,0)*VLOOKUP('Données projet'!$B$13,Paramètres!$A$1:$I$89,5,0)</f>
        <v>298.52159999999981</v>
      </c>
      <c r="CV143" s="13">
        <f t="shared" si="149"/>
        <v>70.866444995542437</v>
      </c>
      <c r="CW143" s="20">
        <f t="shared" si="121"/>
        <v>643.35084503390271</v>
      </c>
      <c r="CX143" s="59">
        <f t="shared" si="122"/>
        <v>936.68417836723597</v>
      </c>
      <c r="CY143" s="59">
        <f ca="1">AVERAGE(OFFSET($CX$3,0,0,'Données projet'!$E$13+1,1))-AVERAGE(OFFSET($H$3,0,0,'Données projet'!$E$13+1,1))</f>
        <v>412.59676769258488</v>
      </c>
      <c r="CZ143" s="59">
        <f t="shared" si="150"/>
        <v>399.90063795152133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19.151062059438235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19.151062059438235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349.00000000000017</v>
      </c>
      <c r="DP143" s="17">
        <f>DO143*VLOOKUP('Données projet'!$B$14,Paramètres!$A$1:$I$89,3,0)*VLOOKUP('Données projet'!$B$14,Paramètres!$A$1:$I$89,5,0)</f>
        <v>272.22000000000014</v>
      </c>
      <c r="DQ143" s="13">
        <f t="shared" si="151"/>
        <v>65.320184547527205</v>
      </c>
      <c r="DR143" s="20">
        <f t="shared" si="124"/>
        <v>587.88248808694345</v>
      </c>
      <c r="DS143" s="59">
        <f t="shared" si="125"/>
        <v>881.21582142027682</v>
      </c>
      <c r="DT143" s="59">
        <f ca="1">AVERAGE(OFFSET($DS$3,0,0,'Données projet'!$E$14+1,1))-AVERAGE(OFFSET($H$3,0,0,'Données projet'!$E$14+1,1))</f>
        <v>357.65167206083379</v>
      </c>
      <c r="DU143" s="59">
        <f t="shared" si="152"/>
        <v>341.23389735986342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21.667779746321148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21.667779746321148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277.77359999999993</v>
      </c>
      <c r="P144" s="13">
        <f t="shared" si="141"/>
        <v>66.496288176842356</v>
      </c>
      <c r="Q144" s="20">
        <f t="shared" si="108"/>
        <v>599.60338857466706</v>
      </c>
      <c r="R144" s="59">
        <f t="shared" si="109"/>
        <v>892.93672190800044</v>
      </c>
      <c r="S144" s="59">
        <f ca="1">AVERAGE(OFFSET($R$3,0,0,'Données projet'!$E$9+1,1))-AVERAGE(OFFSET($H$3,0,0,'Données projet'!$E$9+1,1))</f>
        <v>439.19854273764042</v>
      </c>
      <c r="T144" s="59">
        <f t="shared" si="142"/>
        <v>278.21741231699929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59.813624237434979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59.813624237434979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311.298</v>
      </c>
      <c r="AK144" s="13">
        <f t="shared" si="143"/>
        <v>73.539838278528748</v>
      </c>
      <c r="AL144" s="20">
        <f t="shared" si="112"/>
        <v>670.25923500177089</v>
      </c>
      <c r="AM144" s="59">
        <f t="shared" si="113"/>
        <v>963.59256833510426</v>
      </c>
      <c r="AN144" s="59">
        <f ca="1">AVERAGE(OFFSET($AM$3,0,0,'Données projet'!$E$10+1,1))-AVERAGE(OFFSET($H$3,0,0,'Données projet'!$E$10+1,1))</f>
        <v>487.18832528146936</v>
      </c>
      <c r="AO144" s="59">
        <f t="shared" si="144"/>
        <v>306.61893266146666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67.032509921263369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67.032509921263369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255.00000000000006</v>
      </c>
      <c r="BE144" s="13">
        <f>BD144*VLOOKUP('Données projet'!$B$11,Paramètres!$A$1:$I$89,3,0)*VLOOKUP('Données projet'!$B$11,Paramètres!$A$1:$I$89,5,0)</f>
        <v>186.96600000000004</v>
      </c>
      <c r="BF144" s="13">
        <f t="shared" si="145"/>
        <v>46.868551400324648</v>
      </c>
      <c r="BG144" s="20">
        <f t="shared" si="115"/>
        <v>407.26184368889881</v>
      </c>
      <c r="BH144" s="59">
        <f t="shared" si="116"/>
        <v>700.59517702223206</v>
      </c>
      <c r="BI144" s="59">
        <f ca="1">AVERAGE(OFFSET($BH$3,0,0,'Données projet'!$E$11+1,1))-AVERAGE(OFFSET($H$3,0,0,'Données projet'!$E$11+1,1))</f>
        <v>239.25212250019609</v>
      </c>
      <c r="BJ144" s="59">
        <f t="shared" si="146"/>
        <v>213.58492101729695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245.99999999999994</v>
      </c>
      <c r="BZ144" s="13">
        <f>BY144*VLOOKUP('Données projet'!$B$12,Paramètres!$A$1:$I$89,3,0)*VLOOKUP('Données projet'!$B$12,Paramètres!$A$1:$I$89,5,0)</f>
        <v>234.09359999999998</v>
      </c>
      <c r="CA144" s="13">
        <f t="shared" si="147"/>
        <v>57.166902703920208</v>
      </c>
      <c r="CB144" s="20">
        <f t="shared" si="118"/>
        <v>507.27870887599425</v>
      </c>
      <c r="CC144" s="59">
        <f t="shared" si="119"/>
        <v>800.61204220932757</v>
      </c>
      <c r="CD144" s="59">
        <f ca="1">AVERAGE(OFFSET($CC$3,0,0,'Données projet'!$E$12+1,1))-AVERAGE(OFFSET($H$3,0,0,'Données projet'!$E$12+1,1))</f>
        <v>448.94764480536713</v>
      </c>
      <c r="CE144" s="59">
        <f t="shared" si="148"/>
        <v>469.26760321719695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46.59637098231093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46.59637098231093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367.99999999999972</v>
      </c>
      <c r="CU144" s="17">
        <f>CT144*VLOOKUP('Données projet'!$B$13,Paramètres!$A$1:$I$89,3,0)*VLOOKUP('Données projet'!$B$13,Paramètres!$A$1:$I$89,5,0)</f>
        <v>298.52159999999981</v>
      </c>
      <c r="CV144" s="13">
        <f t="shared" si="149"/>
        <v>70.866444995542437</v>
      </c>
      <c r="CW144" s="20">
        <f t="shared" si="121"/>
        <v>643.35084503390271</v>
      </c>
      <c r="CX144" s="59">
        <f t="shared" si="122"/>
        <v>936.68417836723597</v>
      </c>
      <c r="CY144" s="59">
        <f ca="1">AVERAGE(OFFSET($CX$3,0,0,'Données projet'!$E$13+1,1))-AVERAGE(OFFSET($H$3,0,0,'Données projet'!$E$13+1,1))</f>
        <v>412.59676769258488</v>
      </c>
      <c r="CZ144" s="59">
        <f t="shared" si="150"/>
        <v>399.90063795152133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18.775521413447105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18.775521413447105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349.00000000000017</v>
      </c>
      <c r="DP144" s="17">
        <f>DO144*VLOOKUP('Données projet'!$B$14,Paramètres!$A$1:$I$89,3,0)*VLOOKUP('Données projet'!$B$14,Paramètres!$A$1:$I$89,5,0)</f>
        <v>272.22000000000014</v>
      </c>
      <c r="DQ144" s="13">
        <f t="shared" si="151"/>
        <v>65.320184547527205</v>
      </c>
      <c r="DR144" s="20">
        <f t="shared" si="124"/>
        <v>587.88248808694345</v>
      </c>
      <c r="DS144" s="59">
        <f t="shared" si="125"/>
        <v>881.21582142027682</v>
      </c>
      <c r="DT144" s="59">
        <f ca="1">AVERAGE(OFFSET($DS$3,0,0,'Données projet'!$E$14+1,1))-AVERAGE(OFFSET($H$3,0,0,'Données projet'!$E$14+1,1))</f>
        <v>357.65167206083379</v>
      </c>
      <c r="DU144" s="59">
        <f t="shared" si="152"/>
        <v>341.23389735986342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21.242887801536462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21.242887801536462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277.77359999999993</v>
      </c>
      <c r="P145" s="13">
        <f t="shared" si="141"/>
        <v>66.496288176842356</v>
      </c>
      <c r="Q145" s="20">
        <f t="shared" si="108"/>
        <v>599.60338857466706</v>
      </c>
      <c r="R145" s="59">
        <f t="shared" si="109"/>
        <v>892.93672190800044</v>
      </c>
      <c r="S145" s="59">
        <f ca="1">AVERAGE(OFFSET($R$3,0,0,'Données projet'!$E$9+1,1))-AVERAGE(OFFSET($H$3,0,0,'Données projet'!$E$9+1,1))</f>
        <v>439.19854273764042</v>
      </c>
      <c r="T145" s="59">
        <f t="shared" si="142"/>
        <v>278.21741231699929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58.640715548847297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58.640715548847297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311.298</v>
      </c>
      <c r="AK145" s="13">
        <f t="shared" si="143"/>
        <v>73.539838278528748</v>
      </c>
      <c r="AL145" s="20">
        <f t="shared" si="112"/>
        <v>670.25923500177089</v>
      </c>
      <c r="AM145" s="59">
        <f t="shared" si="113"/>
        <v>963.59256833510426</v>
      </c>
      <c r="AN145" s="59">
        <f ca="1">AVERAGE(OFFSET($AM$3,0,0,'Données projet'!$E$10+1,1))-AVERAGE(OFFSET($H$3,0,0,'Données projet'!$E$10+1,1))</f>
        <v>487.18832528146936</v>
      </c>
      <c r="AO145" s="59">
        <f t="shared" si="144"/>
        <v>306.61893266146666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65.718043287501303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65.718043287501303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255.00000000000006</v>
      </c>
      <c r="BE145" s="13">
        <f>BD145*VLOOKUP('Données projet'!$B$11,Paramètres!$A$1:$I$89,3,0)*VLOOKUP('Données projet'!$B$11,Paramètres!$A$1:$I$89,5,0)</f>
        <v>186.96600000000004</v>
      </c>
      <c r="BF145" s="13">
        <f t="shared" si="145"/>
        <v>46.868551400324648</v>
      </c>
      <c r="BG145" s="20">
        <f t="shared" si="115"/>
        <v>407.26184368889881</v>
      </c>
      <c r="BH145" s="59">
        <f t="shared" si="116"/>
        <v>700.59517702223206</v>
      </c>
      <c r="BI145" s="59">
        <f ca="1">AVERAGE(OFFSET($BH$3,0,0,'Données projet'!$E$11+1,1))-AVERAGE(OFFSET($H$3,0,0,'Données projet'!$E$11+1,1))</f>
        <v>239.25212250019609</v>
      </c>
      <c r="BJ145" s="59">
        <f t="shared" si="146"/>
        <v>213.58492101729695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245.99999999999994</v>
      </c>
      <c r="BZ145" s="13">
        <f>BY145*VLOOKUP('Données projet'!$B$12,Paramètres!$A$1:$I$89,3,0)*VLOOKUP('Données projet'!$B$12,Paramètres!$A$1:$I$89,5,0)</f>
        <v>234.09359999999998</v>
      </c>
      <c r="CA145" s="13">
        <f t="shared" si="147"/>
        <v>57.166902703920208</v>
      </c>
      <c r="CB145" s="20">
        <f t="shared" si="118"/>
        <v>507.27870887599425</v>
      </c>
      <c r="CC145" s="59">
        <f t="shared" si="119"/>
        <v>800.61204220932757</v>
      </c>
      <c r="CD145" s="59">
        <f ca="1">AVERAGE(OFFSET($CC$3,0,0,'Données projet'!$E$12+1,1))-AVERAGE(OFFSET($H$3,0,0,'Données projet'!$E$12+1,1))</f>
        <v>448.94764480536713</v>
      </c>
      <c r="CE145" s="59">
        <f t="shared" si="148"/>
        <v>469.26760321719695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45.682644568327774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45.682644568327774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367.99999999999972</v>
      </c>
      <c r="CU145" s="17">
        <f>CT145*VLOOKUP('Données projet'!$B$13,Paramètres!$A$1:$I$89,3,0)*VLOOKUP('Données projet'!$B$13,Paramètres!$A$1:$I$89,5,0)</f>
        <v>298.52159999999981</v>
      </c>
      <c r="CV145" s="13">
        <f t="shared" si="149"/>
        <v>70.866444995542437</v>
      </c>
      <c r="CW145" s="20">
        <f t="shared" si="121"/>
        <v>643.35084503390271</v>
      </c>
      <c r="CX145" s="59">
        <f t="shared" si="122"/>
        <v>936.68417836723597</v>
      </c>
      <c r="CY145" s="59">
        <f ca="1">AVERAGE(OFFSET($CX$3,0,0,'Données projet'!$E$13+1,1))-AVERAGE(OFFSET($H$3,0,0,'Données projet'!$E$13+1,1))</f>
        <v>412.59676769258488</v>
      </c>
      <c r="CZ145" s="59">
        <f t="shared" si="150"/>
        <v>399.90063795152133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18.407344890466685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18.407344890466685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349.00000000000017</v>
      </c>
      <c r="DP145" s="17">
        <f>DO145*VLOOKUP('Données projet'!$B$14,Paramètres!$A$1:$I$89,3,0)*VLOOKUP('Données projet'!$B$14,Paramètres!$A$1:$I$89,5,0)</f>
        <v>272.22000000000014</v>
      </c>
      <c r="DQ145" s="13">
        <f t="shared" si="151"/>
        <v>65.320184547527205</v>
      </c>
      <c r="DR145" s="20">
        <f t="shared" si="124"/>
        <v>587.88248808694345</v>
      </c>
      <c r="DS145" s="59">
        <f t="shared" si="125"/>
        <v>881.21582142027682</v>
      </c>
      <c r="DT145" s="59">
        <f ca="1">AVERAGE(OFFSET($DS$3,0,0,'Données projet'!$E$14+1,1))-AVERAGE(OFFSET($H$3,0,0,'Données projet'!$E$14+1,1))</f>
        <v>357.65167206083379</v>
      </c>
      <c r="DU145" s="59">
        <f t="shared" si="152"/>
        <v>341.23389735986342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20.826327728630506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20.826327728630506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277.77359999999993</v>
      </c>
      <c r="P146" s="13">
        <f t="shared" si="141"/>
        <v>66.496288176842356</v>
      </c>
      <c r="Q146" s="20">
        <f t="shared" si="108"/>
        <v>599.60338857466706</v>
      </c>
      <c r="R146" s="59">
        <f t="shared" si="109"/>
        <v>892.93672190800044</v>
      </c>
      <c r="S146" s="59">
        <f ca="1">AVERAGE(OFFSET($R$3,0,0,'Données projet'!$E$9+1,1))-AVERAGE(OFFSET($H$3,0,0,'Données projet'!$E$9+1,1))</f>
        <v>439.19854273764042</v>
      </c>
      <c r="T146" s="59">
        <f t="shared" si="142"/>
        <v>278.21741231699929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57.490806884239156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57.490806884239156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311.298</v>
      </c>
      <c r="AK146" s="13">
        <f t="shared" si="143"/>
        <v>73.539838278528748</v>
      </c>
      <c r="AL146" s="20">
        <f t="shared" si="112"/>
        <v>670.25923500177089</v>
      </c>
      <c r="AM146" s="59">
        <f t="shared" si="113"/>
        <v>963.59256833510426</v>
      </c>
      <c r="AN146" s="59">
        <f ca="1">AVERAGE(OFFSET($AM$3,0,0,'Données projet'!$E$10+1,1))-AVERAGE(OFFSET($H$3,0,0,'Données projet'!$E$10+1,1))</f>
        <v>487.18832528146936</v>
      </c>
      <c r="AO146" s="59">
        <f t="shared" si="144"/>
        <v>306.61893266146666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64.429352542681841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64.429352542681841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255.00000000000006</v>
      </c>
      <c r="BE146" s="13">
        <f>BD146*VLOOKUP('Données projet'!$B$11,Paramètres!$A$1:$I$89,3,0)*VLOOKUP('Données projet'!$B$11,Paramètres!$A$1:$I$89,5,0)</f>
        <v>186.96600000000004</v>
      </c>
      <c r="BF146" s="13">
        <f t="shared" si="145"/>
        <v>46.868551400324648</v>
      </c>
      <c r="BG146" s="20">
        <f t="shared" si="115"/>
        <v>407.26184368889881</v>
      </c>
      <c r="BH146" s="59">
        <f t="shared" si="116"/>
        <v>700.59517702223206</v>
      </c>
      <c r="BI146" s="59">
        <f ca="1">AVERAGE(OFFSET($BH$3,0,0,'Données projet'!$E$11+1,1))-AVERAGE(OFFSET($H$3,0,0,'Données projet'!$E$11+1,1))</f>
        <v>239.25212250019609</v>
      </c>
      <c r="BJ146" s="59">
        <f t="shared" si="146"/>
        <v>213.58492101729695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245.99999999999994</v>
      </c>
      <c r="BZ146" s="13">
        <f>BY146*VLOOKUP('Données projet'!$B$12,Paramètres!$A$1:$I$89,3,0)*VLOOKUP('Données projet'!$B$12,Paramètres!$A$1:$I$89,5,0)</f>
        <v>234.09359999999998</v>
      </c>
      <c r="CA146" s="13">
        <f t="shared" si="147"/>
        <v>57.166902703920208</v>
      </c>
      <c r="CB146" s="20">
        <f t="shared" si="118"/>
        <v>507.27870887599425</v>
      </c>
      <c r="CC146" s="59">
        <f t="shared" si="119"/>
        <v>800.61204220932757</v>
      </c>
      <c r="CD146" s="59">
        <f ca="1">AVERAGE(OFFSET($CC$3,0,0,'Données projet'!$E$12+1,1))-AVERAGE(OFFSET($H$3,0,0,'Données projet'!$E$12+1,1))</f>
        <v>448.94764480536713</v>
      </c>
      <c r="CE146" s="59">
        <f t="shared" si="148"/>
        <v>469.26760321719695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44.786835772004743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44.786835772004743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367.99999999999972</v>
      </c>
      <c r="CU146" s="17">
        <f>CT146*VLOOKUP('Données projet'!$B$13,Paramètres!$A$1:$I$89,3,0)*VLOOKUP('Données projet'!$B$13,Paramètres!$A$1:$I$89,5,0)</f>
        <v>298.52159999999981</v>
      </c>
      <c r="CV146" s="13">
        <f t="shared" si="149"/>
        <v>70.866444995542437</v>
      </c>
      <c r="CW146" s="20">
        <f t="shared" si="121"/>
        <v>643.35084503390271</v>
      </c>
      <c r="CX146" s="59">
        <f t="shared" si="122"/>
        <v>936.68417836723597</v>
      </c>
      <c r="CY146" s="59">
        <f ca="1">AVERAGE(OFFSET($CX$3,0,0,'Données projet'!$E$13+1,1))-AVERAGE(OFFSET($H$3,0,0,'Données projet'!$E$13+1,1))</f>
        <v>412.59676769258488</v>
      </c>
      <c r="CZ146" s="59">
        <f t="shared" si="150"/>
        <v>399.90063795152133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18.046388084536407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18.046388084536407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349.00000000000017</v>
      </c>
      <c r="DP146" s="17">
        <f>DO146*VLOOKUP('Données projet'!$B$14,Paramètres!$A$1:$I$89,3,0)*VLOOKUP('Données projet'!$B$14,Paramètres!$A$1:$I$89,5,0)</f>
        <v>272.22000000000014</v>
      </c>
      <c r="DQ146" s="13">
        <f t="shared" si="151"/>
        <v>65.320184547527205</v>
      </c>
      <c r="DR146" s="20">
        <f t="shared" si="124"/>
        <v>587.88248808694345</v>
      </c>
      <c r="DS146" s="59">
        <f t="shared" si="125"/>
        <v>881.21582142027682</v>
      </c>
      <c r="DT146" s="59">
        <f ca="1">AVERAGE(OFFSET($DS$3,0,0,'Données projet'!$E$14+1,1))-AVERAGE(OFFSET($H$3,0,0,'Données projet'!$E$14+1,1))</f>
        <v>357.65167206083379</v>
      </c>
      <c r="DU146" s="59">
        <f t="shared" si="152"/>
        <v>341.23389735986342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20.417936144677679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20.417936144677679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277.77359999999993</v>
      </c>
      <c r="P147" s="13">
        <f t="shared" si="141"/>
        <v>66.496288176842356</v>
      </c>
      <c r="Q147" s="20">
        <f t="shared" si="108"/>
        <v>599.60338857466706</v>
      </c>
      <c r="R147" s="59">
        <f t="shared" si="109"/>
        <v>892.93672190800044</v>
      </c>
      <c r="S147" s="59">
        <f ca="1">AVERAGE(OFFSET($R$3,0,0,'Données projet'!$E$9+1,1))-AVERAGE(OFFSET($H$3,0,0,'Données projet'!$E$9+1,1))</f>
        <v>439.19854273764042</v>
      </c>
      <c r="T147" s="59">
        <f t="shared" si="142"/>
        <v>278.21741231699929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56.363447227168955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56.363447227168955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311.298</v>
      </c>
      <c r="AK147" s="13">
        <f t="shared" si="143"/>
        <v>73.539838278528748</v>
      </c>
      <c r="AL147" s="20">
        <f t="shared" si="112"/>
        <v>670.25923500177089</v>
      </c>
      <c r="AM147" s="59">
        <f t="shared" si="113"/>
        <v>963.59256833510426</v>
      </c>
      <c r="AN147" s="59">
        <f ca="1">AVERAGE(OFFSET($AM$3,0,0,'Données projet'!$E$10+1,1))-AVERAGE(OFFSET($H$3,0,0,'Données projet'!$E$10+1,1))</f>
        <v>487.18832528146936</v>
      </c>
      <c r="AO147" s="59">
        <f t="shared" si="144"/>
        <v>306.61893266146666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63.165932237344542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63.165932237344542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255.00000000000006</v>
      </c>
      <c r="BE147" s="13">
        <f>BD147*VLOOKUP('Données projet'!$B$11,Paramètres!$A$1:$I$89,3,0)*VLOOKUP('Données projet'!$B$11,Paramètres!$A$1:$I$89,5,0)</f>
        <v>186.96600000000004</v>
      </c>
      <c r="BF147" s="13">
        <f t="shared" si="145"/>
        <v>46.868551400324648</v>
      </c>
      <c r="BG147" s="20">
        <f t="shared" si="115"/>
        <v>407.26184368889881</v>
      </c>
      <c r="BH147" s="59">
        <f t="shared" si="116"/>
        <v>700.59517702223206</v>
      </c>
      <c r="BI147" s="59">
        <f ca="1">AVERAGE(OFFSET($BH$3,0,0,'Données projet'!$E$11+1,1))-AVERAGE(OFFSET($H$3,0,0,'Données projet'!$E$11+1,1))</f>
        <v>239.25212250019609</v>
      </c>
      <c r="BJ147" s="59">
        <f t="shared" si="146"/>
        <v>213.58492101729695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245.99999999999994</v>
      </c>
      <c r="BZ147" s="13">
        <f>BY147*VLOOKUP('Données projet'!$B$12,Paramètres!$A$1:$I$89,3,0)*VLOOKUP('Données projet'!$B$12,Paramètres!$A$1:$I$89,5,0)</f>
        <v>234.09359999999998</v>
      </c>
      <c r="CA147" s="13">
        <f t="shared" si="147"/>
        <v>57.166902703920208</v>
      </c>
      <c r="CB147" s="20">
        <f t="shared" si="118"/>
        <v>507.27870887599425</v>
      </c>
      <c r="CC147" s="59">
        <f t="shared" si="119"/>
        <v>800.61204220932757</v>
      </c>
      <c r="CD147" s="59">
        <f ca="1">AVERAGE(OFFSET($CC$3,0,0,'Données projet'!$E$12+1,1))-AVERAGE(OFFSET($H$3,0,0,'Données projet'!$E$12+1,1))</f>
        <v>448.94764480536713</v>
      </c>
      <c r="CE147" s="59">
        <f t="shared" si="148"/>
        <v>469.26760321719695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43.908593239788196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43.908593239788196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367.99999999999972</v>
      </c>
      <c r="CU147" s="17">
        <f>CT147*VLOOKUP('Données projet'!$B$13,Paramètres!$A$1:$I$89,3,0)*VLOOKUP('Données projet'!$B$13,Paramètres!$A$1:$I$89,5,0)</f>
        <v>298.52159999999981</v>
      </c>
      <c r="CV147" s="13">
        <f t="shared" si="149"/>
        <v>70.866444995542437</v>
      </c>
      <c r="CW147" s="20">
        <f t="shared" si="121"/>
        <v>643.35084503390271</v>
      </c>
      <c r="CX147" s="59">
        <f t="shared" si="122"/>
        <v>936.68417836723597</v>
      </c>
      <c r="CY147" s="59">
        <f ca="1">AVERAGE(OFFSET($CX$3,0,0,'Données projet'!$E$13+1,1))-AVERAGE(OFFSET($H$3,0,0,'Données projet'!$E$13+1,1))</f>
        <v>412.59676769258488</v>
      </c>
      <c r="CZ147" s="59">
        <f t="shared" si="150"/>
        <v>399.90063795152133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17.692509421408509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17.692509421408509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349.00000000000017</v>
      </c>
      <c r="DP147" s="17">
        <f>DO147*VLOOKUP('Données projet'!$B$14,Paramètres!$A$1:$I$89,3,0)*VLOOKUP('Données projet'!$B$14,Paramètres!$A$1:$I$89,5,0)</f>
        <v>272.22000000000014</v>
      </c>
      <c r="DQ147" s="13">
        <f t="shared" si="151"/>
        <v>65.320184547527205</v>
      </c>
      <c r="DR147" s="20">
        <f t="shared" si="124"/>
        <v>587.88248808694345</v>
      </c>
      <c r="DS147" s="59">
        <f t="shared" si="125"/>
        <v>881.21582142027682</v>
      </c>
      <c r="DT147" s="59">
        <f ca="1">AVERAGE(OFFSET($DS$3,0,0,'Données projet'!$E$14+1,1))-AVERAGE(OFFSET($H$3,0,0,'Données projet'!$E$14+1,1))</f>
        <v>357.65167206083379</v>
      </c>
      <c r="DU147" s="59">
        <f t="shared" si="152"/>
        <v>341.23389735986342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20.017552870591896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20.017552870591896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277.77359999999993</v>
      </c>
      <c r="P148" s="13">
        <f t="shared" si="141"/>
        <v>66.496288176842356</v>
      </c>
      <c r="Q148" s="20">
        <f t="shared" si="108"/>
        <v>599.60338857466706</v>
      </c>
      <c r="R148" s="59">
        <f t="shared" si="109"/>
        <v>892.93672190800044</v>
      </c>
      <c r="S148" s="59">
        <f ca="1">AVERAGE(OFFSET($R$3,0,0,'Données projet'!$E$9+1,1))-AVERAGE(OFFSET($H$3,0,0,'Données projet'!$E$9+1,1))</f>
        <v>439.19854273764042</v>
      </c>
      <c r="T148" s="59">
        <f t="shared" si="142"/>
        <v>278.21741231699929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55.258194405352405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55.258194405352405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311.298</v>
      </c>
      <c r="AK148" s="13">
        <f t="shared" si="143"/>
        <v>73.539838278528748</v>
      </c>
      <c r="AL148" s="20">
        <f t="shared" si="112"/>
        <v>670.25923500177089</v>
      </c>
      <c r="AM148" s="59">
        <f t="shared" si="113"/>
        <v>963.59256833510426</v>
      </c>
      <c r="AN148" s="59">
        <f ca="1">AVERAGE(OFFSET($AM$3,0,0,'Données projet'!$E$10+1,1))-AVERAGE(OFFSET($H$3,0,0,'Données projet'!$E$10+1,1))</f>
        <v>487.18832528146936</v>
      </c>
      <c r="AO148" s="59">
        <f t="shared" si="144"/>
        <v>306.61893266146666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61.927286833584617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61.927286833584617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255.00000000000006</v>
      </c>
      <c r="BE148" s="13">
        <f>BD148*VLOOKUP('Données projet'!$B$11,Paramètres!$A$1:$I$89,3,0)*VLOOKUP('Données projet'!$B$11,Paramètres!$A$1:$I$89,5,0)</f>
        <v>186.96600000000004</v>
      </c>
      <c r="BF148" s="13">
        <f t="shared" si="145"/>
        <v>46.868551400324648</v>
      </c>
      <c r="BG148" s="20">
        <f t="shared" si="115"/>
        <v>407.26184368889881</v>
      </c>
      <c r="BH148" s="59">
        <f t="shared" si="116"/>
        <v>700.59517702223206</v>
      </c>
      <c r="BI148" s="59">
        <f ca="1">AVERAGE(OFFSET($BH$3,0,0,'Données projet'!$E$11+1,1))-AVERAGE(OFFSET($H$3,0,0,'Données projet'!$E$11+1,1))</f>
        <v>239.25212250019609</v>
      </c>
      <c r="BJ148" s="59">
        <f t="shared" si="146"/>
        <v>213.58492101729695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245.99999999999994</v>
      </c>
      <c r="BZ148" s="13">
        <f>BY148*VLOOKUP('Données projet'!$B$12,Paramètres!$A$1:$I$89,3,0)*VLOOKUP('Données projet'!$B$12,Paramètres!$A$1:$I$89,5,0)</f>
        <v>234.09359999999998</v>
      </c>
      <c r="CA148" s="13">
        <f t="shared" si="147"/>
        <v>57.166902703920208</v>
      </c>
      <c r="CB148" s="20">
        <f t="shared" si="118"/>
        <v>507.27870887599425</v>
      </c>
      <c r="CC148" s="59">
        <f t="shared" si="119"/>
        <v>800.61204220932757</v>
      </c>
      <c r="CD148" s="59">
        <f ca="1">AVERAGE(OFFSET($CC$3,0,0,'Données projet'!$E$12+1,1))-AVERAGE(OFFSET($H$3,0,0,'Données projet'!$E$12+1,1))</f>
        <v>448.94764480536713</v>
      </c>
      <c r="CE148" s="59">
        <f t="shared" si="148"/>
        <v>469.26760321719695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43.047572507953362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43.047572507953362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367.99999999999972</v>
      </c>
      <c r="CU148" s="17">
        <f>CT148*VLOOKUP('Données projet'!$B$13,Paramètres!$A$1:$I$89,3,0)*VLOOKUP('Données projet'!$B$13,Paramètres!$A$1:$I$89,5,0)</f>
        <v>298.52159999999981</v>
      </c>
      <c r="CV148" s="13">
        <f t="shared" si="149"/>
        <v>70.866444995542437</v>
      </c>
      <c r="CW148" s="20">
        <f t="shared" si="121"/>
        <v>643.35084503390271</v>
      </c>
      <c r="CX148" s="59">
        <f t="shared" si="122"/>
        <v>936.68417836723597</v>
      </c>
      <c r="CY148" s="59">
        <f ca="1">AVERAGE(OFFSET($CX$3,0,0,'Données projet'!$E$13+1,1))-AVERAGE(OFFSET($H$3,0,0,'Données projet'!$E$13+1,1))</f>
        <v>412.59676769258488</v>
      </c>
      <c r="CZ148" s="59">
        <f t="shared" si="150"/>
        <v>399.90063795152133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17.345570103019877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17.345570103019877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349.00000000000017</v>
      </c>
      <c r="DP148" s="17">
        <f>DO148*VLOOKUP('Données projet'!$B$14,Paramètres!$A$1:$I$89,3,0)*VLOOKUP('Données projet'!$B$14,Paramètres!$A$1:$I$89,5,0)</f>
        <v>272.22000000000014</v>
      </c>
      <c r="DQ148" s="13">
        <f t="shared" si="151"/>
        <v>65.320184547527205</v>
      </c>
      <c r="DR148" s="20">
        <f t="shared" si="124"/>
        <v>587.88248808694345</v>
      </c>
      <c r="DS148" s="59">
        <f t="shared" si="125"/>
        <v>881.21582142027682</v>
      </c>
      <c r="DT148" s="59">
        <f ca="1">AVERAGE(OFFSET($DS$3,0,0,'Données projet'!$E$14+1,1))-AVERAGE(OFFSET($H$3,0,0,'Données projet'!$E$14+1,1))</f>
        <v>357.65167206083379</v>
      </c>
      <c r="DU148" s="59">
        <f t="shared" si="152"/>
        <v>341.23389735986342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19.625020868301252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19.625020868301252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277.77359999999993</v>
      </c>
      <c r="P149" s="13">
        <f t="shared" si="141"/>
        <v>66.496288176842356</v>
      </c>
      <c r="Q149" s="20">
        <f t="shared" si="108"/>
        <v>599.60338857466706</v>
      </c>
      <c r="R149" s="59">
        <f t="shared" si="109"/>
        <v>892.93672190800044</v>
      </c>
      <c r="S149" s="59">
        <f ca="1">AVERAGE(OFFSET($R$3,0,0,'Données projet'!$E$9+1,1))-AVERAGE(OFFSET($H$3,0,0,'Données projet'!$E$9+1,1))</f>
        <v>439.19854273764042</v>
      </c>
      <c r="T149" s="59">
        <f t="shared" si="142"/>
        <v>278.21741231699929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54.174614917234024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54.174614917234024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311.298</v>
      </c>
      <c r="AK149" s="13">
        <f t="shared" si="143"/>
        <v>73.539838278528748</v>
      </c>
      <c r="AL149" s="20">
        <f t="shared" si="112"/>
        <v>670.25923500177089</v>
      </c>
      <c r="AM149" s="59">
        <f t="shared" si="113"/>
        <v>963.59256833510426</v>
      </c>
      <c r="AN149" s="59">
        <f ca="1">AVERAGE(OFFSET($AM$3,0,0,'Données projet'!$E$10+1,1))-AVERAGE(OFFSET($H$3,0,0,'Données projet'!$E$10+1,1))</f>
        <v>487.18832528146936</v>
      </c>
      <c r="AO149" s="59">
        <f t="shared" si="144"/>
        <v>306.61893266146666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60.712930510693326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60.712930510693326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255.00000000000006</v>
      </c>
      <c r="BE149" s="13">
        <f>BD149*VLOOKUP('Données projet'!$B$11,Paramètres!$A$1:$I$89,3,0)*VLOOKUP('Données projet'!$B$11,Paramètres!$A$1:$I$89,5,0)</f>
        <v>186.96600000000004</v>
      </c>
      <c r="BF149" s="13">
        <f t="shared" si="145"/>
        <v>46.868551400324648</v>
      </c>
      <c r="BG149" s="20">
        <f t="shared" si="115"/>
        <v>407.26184368889881</v>
      </c>
      <c r="BH149" s="59">
        <f t="shared" si="116"/>
        <v>700.59517702223206</v>
      </c>
      <c r="BI149" s="59">
        <f ca="1">AVERAGE(OFFSET($BH$3,0,0,'Données projet'!$E$11+1,1))-AVERAGE(OFFSET($H$3,0,0,'Données projet'!$E$11+1,1))</f>
        <v>239.25212250019609</v>
      </c>
      <c r="BJ149" s="59">
        <f t="shared" si="146"/>
        <v>213.58492101729695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245.99999999999994</v>
      </c>
      <c r="BZ149" s="13">
        <f>BY149*VLOOKUP('Données projet'!$B$12,Paramètres!$A$1:$I$89,3,0)*VLOOKUP('Données projet'!$B$12,Paramètres!$A$1:$I$89,5,0)</f>
        <v>234.09359999999998</v>
      </c>
      <c r="CA149" s="13">
        <f t="shared" si="147"/>
        <v>57.166902703920208</v>
      </c>
      <c r="CB149" s="20">
        <f t="shared" si="118"/>
        <v>507.27870887599425</v>
      </c>
      <c r="CC149" s="59">
        <f t="shared" si="119"/>
        <v>800.61204220932757</v>
      </c>
      <c r="CD149" s="59">
        <f ca="1">AVERAGE(OFFSET($CC$3,0,0,'Données projet'!$E$12+1,1))-AVERAGE(OFFSET($H$3,0,0,'Données projet'!$E$12+1,1))</f>
        <v>448.94764480536713</v>
      </c>
      <c r="CE149" s="59">
        <f t="shared" si="148"/>
        <v>469.26760321719695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42.203435867499017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42.203435867499017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367.99999999999972</v>
      </c>
      <c r="CU149" s="17">
        <f>CT149*VLOOKUP('Données projet'!$B$13,Paramètres!$A$1:$I$89,3,0)*VLOOKUP('Données projet'!$B$13,Paramètres!$A$1:$I$89,5,0)</f>
        <v>298.52159999999981</v>
      </c>
      <c r="CV149" s="13">
        <f t="shared" si="149"/>
        <v>70.866444995542437</v>
      </c>
      <c r="CW149" s="20">
        <f t="shared" si="121"/>
        <v>643.35084503390271</v>
      </c>
      <c r="CX149" s="59">
        <f t="shared" si="122"/>
        <v>936.68417836723597</v>
      </c>
      <c r="CY149" s="59">
        <f ca="1">AVERAGE(OFFSET($CX$3,0,0,'Données projet'!$E$13+1,1))-AVERAGE(OFFSET($H$3,0,0,'Données projet'!$E$13+1,1))</f>
        <v>412.59676769258488</v>
      </c>
      <c r="CZ149" s="59">
        <f t="shared" si="150"/>
        <v>399.90063795152133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17.005434053052756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17.005434053052756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349.00000000000017</v>
      </c>
      <c r="DP149" s="17">
        <f>DO149*VLOOKUP('Données projet'!$B$14,Paramètres!$A$1:$I$89,3,0)*VLOOKUP('Données projet'!$B$14,Paramètres!$A$1:$I$89,5,0)</f>
        <v>272.22000000000014</v>
      </c>
      <c r="DQ149" s="13">
        <f t="shared" si="151"/>
        <v>65.320184547527205</v>
      </c>
      <c r="DR149" s="20">
        <f t="shared" si="124"/>
        <v>587.88248808694345</v>
      </c>
      <c r="DS149" s="59">
        <f t="shared" si="125"/>
        <v>881.21582142027682</v>
      </c>
      <c r="DT149" s="59">
        <f ca="1">AVERAGE(OFFSET($DS$3,0,0,'Données projet'!$E$14+1,1))-AVERAGE(OFFSET($H$3,0,0,'Données projet'!$E$14+1,1))</f>
        <v>357.65167206083379</v>
      </c>
      <c r="DU149" s="59">
        <f t="shared" si="152"/>
        <v>341.23389735986342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19.240186179154648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19.240186179154648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277.77359999999993</v>
      </c>
      <c r="P150" s="13">
        <f t="shared" si="141"/>
        <v>66.496288176842356</v>
      </c>
      <c r="Q150" s="20">
        <f t="shared" si="108"/>
        <v>599.60338857466706</v>
      </c>
      <c r="R150" s="59">
        <f t="shared" si="109"/>
        <v>892.93672190800044</v>
      </c>
      <c r="S150" s="59">
        <f ca="1">AVERAGE(OFFSET($R$3,0,0,'Données projet'!$E$9+1,1))-AVERAGE(OFFSET($H$3,0,0,'Données projet'!$E$9+1,1))</f>
        <v>439.19854273764042</v>
      </c>
      <c r="T150" s="59">
        <f t="shared" si="142"/>
        <v>278.21741231699929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53.112283761959411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53.112283761959411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311.298</v>
      </c>
      <c r="AK150" s="13">
        <f t="shared" si="143"/>
        <v>73.539838278528748</v>
      </c>
      <c r="AL150" s="20">
        <f t="shared" si="112"/>
        <v>670.25923500177089</v>
      </c>
      <c r="AM150" s="59">
        <f t="shared" si="113"/>
        <v>963.59256833510426</v>
      </c>
      <c r="AN150" s="59">
        <f ca="1">AVERAGE(OFFSET($AM$3,0,0,'Données projet'!$E$10+1,1))-AVERAGE(OFFSET($H$3,0,0,'Données projet'!$E$10+1,1))</f>
        <v>487.18832528146936</v>
      </c>
      <c r="AO150" s="59">
        <f t="shared" si="144"/>
        <v>306.61893266146666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59.522386974609709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59.522386974609709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255.00000000000006</v>
      </c>
      <c r="BE150" s="13">
        <f>BD150*VLOOKUP('Données projet'!$B$11,Paramètres!$A$1:$I$89,3,0)*VLOOKUP('Données projet'!$B$11,Paramètres!$A$1:$I$89,5,0)</f>
        <v>186.96600000000004</v>
      </c>
      <c r="BF150" s="13">
        <f t="shared" si="145"/>
        <v>46.868551400324648</v>
      </c>
      <c r="BG150" s="20">
        <f t="shared" si="115"/>
        <v>407.26184368889881</v>
      </c>
      <c r="BH150" s="59">
        <f t="shared" si="116"/>
        <v>700.59517702223206</v>
      </c>
      <c r="BI150" s="59">
        <f ca="1">AVERAGE(OFFSET($BH$3,0,0,'Données projet'!$E$11+1,1))-AVERAGE(OFFSET($H$3,0,0,'Données projet'!$E$11+1,1))</f>
        <v>239.25212250019609</v>
      </c>
      <c r="BJ150" s="59">
        <f t="shared" si="146"/>
        <v>213.58492101729695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245.99999999999994</v>
      </c>
      <c r="BZ150" s="13">
        <f>BY150*VLOOKUP('Données projet'!$B$12,Paramètres!$A$1:$I$89,3,0)*VLOOKUP('Données projet'!$B$12,Paramètres!$A$1:$I$89,5,0)</f>
        <v>234.09359999999998</v>
      </c>
      <c r="CA150" s="13">
        <f t="shared" si="147"/>
        <v>57.166902703920208</v>
      </c>
      <c r="CB150" s="20">
        <f t="shared" si="118"/>
        <v>507.27870887599425</v>
      </c>
      <c r="CC150" s="59">
        <f t="shared" si="119"/>
        <v>800.61204220932757</v>
      </c>
      <c r="CD150" s="59">
        <f ca="1">AVERAGE(OFFSET($CC$3,0,0,'Données projet'!$E$12+1,1))-AVERAGE(OFFSET($H$3,0,0,'Données projet'!$E$12+1,1))</f>
        <v>448.94764480536713</v>
      </c>
      <c r="CE150" s="59">
        <f t="shared" si="148"/>
        <v>469.26760321719695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41.375852231691475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41.375852231691475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367.99999999999972</v>
      </c>
      <c r="CU150" s="17">
        <f>CT150*VLOOKUP('Données projet'!$B$13,Paramètres!$A$1:$I$89,3,0)*VLOOKUP('Données projet'!$B$13,Paramètres!$A$1:$I$89,5,0)</f>
        <v>298.52159999999981</v>
      </c>
      <c r="CV150" s="13">
        <f t="shared" si="149"/>
        <v>70.866444995542437</v>
      </c>
      <c r="CW150" s="20">
        <f t="shared" si="121"/>
        <v>643.35084503390271</v>
      </c>
      <c r="CX150" s="59">
        <f t="shared" si="122"/>
        <v>936.68417836723597</v>
      </c>
      <c r="CY150" s="59">
        <f ca="1">AVERAGE(OFFSET($CX$3,0,0,'Données projet'!$E$13+1,1))-AVERAGE(OFFSET($H$3,0,0,'Données projet'!$E$13+1,1))</f>
        <v>412.59676769258488</v>
      </c>
      <c r="CZ150" s="59">
        <f t="shared" si="150"/>
        <v>399.90063795152133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16.671967863562987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16.671967863562987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349.00000000000017</v>
      </c>
      <c r="DP150" s="17">
        <f>DO150*VLOOKUP('Données projet'!$B$14,Paramètres!$A$1:$I$89,3,0)*VLOOKUP('Données projet'!$B$14,Paramètres!$A$1:$I$89,5,0)</f>
        <v>272.22000000000014</v>
      </c>
      <c r="DQ150" s="13">
        <f t="shared" si="151"/>
        <v>65.320184547527205</v>
      </c>
      <c r="DR150" s="20">
        <f t="shared" si="124"/>
        <v>587.88248808694345</v>
      </c>
      <c r="DS150" s="59">
        <f t="shared" si="125"/>
        <v>881.21582142027682</v>
      </c>
      <c r="DT150" s="59">
        <f ca="1">AVERAGE(OFFSET($DS$3,0,0,'Données projet'!$E$14+1,1))-AVERAGE(OFFSET($H$3,0,0,'Données projet'!$E$14+1,1))</f>
        <v>357.65167206083379</v>
      </c>
      <c r="DU150" s="59">
        <f t="shared" si="152"/>
        <v>341.23389735986342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18.862897863536226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18.862897863536226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277.77359999999993</v>
      </c>
      <c r="P151" s="13">
        <f t="shared" si="141"/>
        <v>66.496288176842356</v>
      </c>
      <c r="Q151" s="20">
        <f t="shared" si="108"/>
        <v>599.60338857466706</v>
      </c>
      <c r="R151" s="59">
        <f t="shared" si="109"/>
        <v>892.93672190800044</v>
      </c>
      <c r="S151" s="59">
        <f ca="1">AVERAGE(OFFSET($R$3,0,0,'Données projet'!$E$9+1,1))-AVERAGE(OFFSET($H$3,0,0,'Données projet'!$E$9+1,1))</f>
        <v>439.19854273764042</v>
      </c>
      <c r="T151" s="59">
        <f t="shared" si="142"/>
        <v>278.21741231699929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52.070784272681713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52.070784272681713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311.298</v>
      </c>
      <c r="AK151" s="13">
        <f t="shared" si="143"/>
        <v>73.539838278528748</v>
      </c>
      <c r="AL151" s="20">
        <f t="shared" si="112"/>
        <v>670.25923500177089</v>
      </c>
      <c r="AM151" s="59">
        <f t="shared" si="113"/>
        <v>963.59256833510426</v>
      </c>
      <c r="AN151" s="59">
        <f ca="1">AVERAGE(OFFSET($AM$3,0,0,'Données projet'!$E$10+1,1))-AVERAGE(OFFSET($H$3,0,0,'Données projet'!$E$10+1,1))</f>
        <v>487.18832528146936</v>
      </c>
      <c r="AO151" s="59">
        <f t="shared" si="144"/>
        <v>306.61893266146666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58.355189271108841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58.355189271108841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255.00000000000006</v>
      </c>
      <c r="BE151" s="13">
        <f>BD151*VLOOKUP('Données projet'!$B$11,Paramètres!$A$1:$I$89,3,0)*VLOOKUP('Données projet'!$B$11,Paramètres!$A$1:$I$89,5,0)</f>
        <v>186.96600000000004</v>
      </c>
      <c r="BF151" s="13">
        <f t="shared" si="145"/>
        <v>46.868551400324648</v>
      </c>
      <c r="BG151" s="20">
        <f t="shared" si="115"/>
        <v>407.26184368889881</v>
      </c>
      <c r="BH151" s="59">
        <f t="shared" si="116"/>
        <v>700.59517702223206</v>
      </c>
      <c r="BI151" s="59">
        <f ca="1">AVERAGE(OFFSET($BH$3,0,0,'Données projet'!$E$11+1,1))-AVERAGE(OFFSET($H$3,0,0,'Données projet'!$E$11+1,1))</f>
        <v>239.25212250019609</v>
      </c>
      <c r="BJ151" s="59">
        <f t="shared" si="146"/>
        <v>213.58492101729695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245.99999999999994</v>
      </c>
      <c r="BZ151" s="13">
        <f>BY151*VLOOKUP('Données projet'!$B$12,Paramètres!$A$1:$I$89,3,0)*VLOOKUP('Données projet'!$B$12,Paramètres!$A$1:$I$89,5,0)</f>
        <v>234.09359999999998</v>
      </c>
      <c r="CA151" s="13">
        <f t="shared" si="147"/>
        <v>57.166902703920208</v>
      </c>
      <c r="CB151" s="20">
        <f t="shared" si="118"/>
        <v>507.27870887599425</v>
      </c>
      <c r="CC151" s="59">
        <f t="shared" si="119"/>
        <v>800.61204220932757</v>
      </c>
      <c r="CD151" s="59">
        <f ca="1">AVERAGE(OFFSET($CC$3,0,0,'Données projet'!$E$12+1,1))-AVERAGE(OFFSET($H$3,0,0,'Données projet'!$E$12+1,1))</f>
        <v>448.94764480536713</v>
      </c>
      <c r="CE151" s="59">
        <f t="shared" si="148"/>
        <v>469.26760321719695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40.56449700620594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40.56449700620594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367.99999999999972</v>
      </c>
      <c r="CU151" s="17">
        <f>CT151*VLOOKUP('Données projet'!$B$13,Paramètres!$A$1:$I$89,3,0)*VLOOKUP('Données projet'!$B$13,Paramètres!$A$1:$I$89,5,0)</f>
        <v>298.52159999999981</v>
      </c>
      <c r="CV151" s="13">
        <f t="shared" si="149"/>
        <v>70.866444995542437</v>
      </c>
      <c r="CW151" s="20">
        <f t="shared" si="121"/>
        <v>643.35084503390271</v>
      </c>
      <c r="CX151" s="59">
        <f t="shared" si="122"/>
        <v>936.68417836723597</v>
      </c>
      <c r="CY151" s="59">
        <f ca="1">AVERAGE(OFFSET($CX$3,0,0,'Données projet'!$E$13+1,1))-AVERAGE(OFFSET($H$3,0,0,'Données projet'!$E$13+1,1))</f>
        <v>412.59676769258488</v>
      </c>
      <c r="CZ151" s="59">
        <f t="shared" si="150"/>
        <v>399.90063795152133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16.345040742654817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16.345040742654817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349.00000000000017</v>
      </c>
      <c r="DP151" s="17">
        <f>DO151*VLOOKUP('Données projet'!$B$14,Paramètres!$A$1:$I$89,3,0)*VLOOKUP('Données projet'!$B$14,Paramètres!$A$1:$I$89,5,0)</f>
        <v>272.22000000000014</v>
      </c>
      <c r="DQ151" s="13">
        <f t="shared" si="151"/>
        <v>65.320184547527205</v>
      </c>
      <c r="DR151" s="20">
        <f t="shared" si="124"/>
        <v>587.88248808694345</v>
      </c>
      <c r="DS151" s="59">
        <f t="shared" si="125"/>
        <v>881.21582142027682</v>
      </c>
      <c r="DT151" s="59">
        <f ca="1">AVERAGE(OFFSET($DS$3,0,0,'Données projet'!$E$14+1,1))-AVERAGE(OFFSET($H$3,0,0,'Données projet'!$E$14+1,1))</f>
        <v>357.65167206083379</v>
      </c>
      <c r="DU151" s="59">
        <f t="shared" si="152"/>
        <v>341.23389735986342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18.493007941663929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18.493007941663929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277.77359999999993</v>
      </c>
      <c r="P152" s="13">
        <f t="shared" si="141"/>
        <v>66.496288176842356</v>
      </c>
      <c r="Q152" s="20">
        <f t="shared" si="108"/>
        <v>599.60338857466706</v>
      </c>
      <c r="R152" s="59">
        <f t="shared" si="109"/>
        <v>892.93672190800044</v>
      </c>
      <c r="S152" s="59">
        <f ca="1">AVERAGE(OFFSET($R$3,0,0,'Données projet'!$E$9+1,1))-AVERAGE(OFFSET($H$3,0,0,'Données projet'!$E$9+1,1))</f>
        <v>439.19854273764042</v>
      </c>
      <c r="T152" s="59">
        <f t="shared" si="142"/>
        <v>278.21741231699929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51.049707953136789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51.049707953136789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311.298</v>
      </c>
      <c r="AK152" s="13">
        <f t="shared" si="143"/>
        <v>73.539838278528748</v>
      </c>
      <c r="AL152" s="20">
        <f t="shared" si="112"/>
        <v>670.25923500177089</v>
      </c>
      <c r="AM152" s="59">
        <f t="shared" si="113"/>
        <v>963.59256833510426</v>
      </c>
      <c r="AN152" s="59">
        <f ca="1">AVERAGE(OFFSET($AM$3,0,0,'Données projet'!$E$10+1,1))-AVERAGE(OFFSET($H$3,0,0,'Données projet'!$E$10+1,1))</f>
        <v>487.18832528146936</v>
      </c>
      <c r="AO152" s="59">
        <f t="shared" si="144"/>
        <v>306.61893266146666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57.210879602653321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57.210879602653321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255.00000000000006</v>
      </c>
      <c r="BE152" s="13">
        <f>BD152*VLOOKUP('Données projet'!$B$11,Paramètres!$A$1:$I$89,3,0)*VLOOKUP('Données projet'!$B$11,Paramètres!$A$1:$I$89,5,0)</f>
        <v>186.96600000000004</v>
      </c>
      <c r="BF152" s="13">
        <f t="shared" si="145"/>
        <v>46.868551400324648</v>
      </c>
      <c r="BG152" s="20">
        <f t="shared" si="115"/>
        <v>407.26184368889881</v>
      </c>
      <c r="BH152" s="59">
        <f t="shared" si="116"/>
        <v>700.59517702223206</v>
      </c>
      <c r="BI152" s="59">
        <f ca="1">AVERAGE(OFFSET($BH$3,0,0,'Données projet'!$E$11+1,1))-AVERAGE(OFFSET($H$3,0,0,'Données projet'!$E$11+1,1))</f>
        <v>239.25212250019609</v>
      </c>
      <c r="BJ152" s="59">
        <f t="shared" si="146"/>
        <v>213.58492101729695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245.99999999999994</v>
      </c>
      <c r="BZ152" s="13">
        <f>BY152*VLOOKUP('Données projet'!$B$12,Paramètres!$A$1:$I$89,3,0)*VLOOKUP('Données projet'!$B$12,Paramètres!$A$1:$I$89,5,0)</f>
        <v>234.09359999999998</v>
      </c>
      <c r="CA152" s="13">
        <f t="shared" si="147"/>
        <v>57.166902703920208</v>
      </c>
      <c r="CB152" s="20">
        <f t="shared" si="118"/>
        <v>507.27870887599425</v>
      </c>
      <c r="CC152" s="59">
        <f t="shared" si="119"/>
        <v>800.61204220932757</v>
      </c>
      <c r="CD152" s="59">
        <f ca="1">AVERAGE(OFFSET($CC$3,0,0,'Données projet'!$E$12+1,1))-AVERAGE(OFFSET($H$3,0,0,'Données projet'!$E$12+1,1))</f>
        <v>448.94764480536713</v>
      </c>
      <c r="CE152" s="59">
        <f t="shared" si="148"/>
        <v>469.26760321719695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39.769051961814355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39.769051961814355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367.99999999999972</v>
      </c>
      <c r="CU152" s="17">
        <f>CT152*VLOOKUP('Données projet'!$B$13,Paramètres!$A$1:$I$89,3,0)*VLOOKUP('Données projet'!$B$13,Paramètres!$A$1:$I$89,5,0)</f>
        <v>298.52159999999981</v>
      </c>
      <c r="CV152" s="13">
        <f t="shared" si="149"/>
        <v>70.866444995542437</v>
      </c>
      <c r="CW152" s="20">
        <f t="shared" si="121"/>
        <v>643.35084503390271</v>
      </c>
      <c r="CX152" s="59">
        <f t="shared" si="122"/>
        <v>936.68417836723597</v>
      </c>
      <c r="CY152" s="59">
        <f ca="1">AVERAGE(OFFSET($CX$3,0,0,'Données projet'!$E$13+1,1))-AVERAGE(OFFSET($H$3,0,0,'Données projet'!$E$13+1,1))</f>
        <v>412.59676769258488</v>
      </c>
      <c r="CZ152" s="59">
        <f t="shared" si="150"/>
        <v>399.90063795152133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16.024524463181802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16.024524463181802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349.00000000000017</v>
      </c>
      <c r="DP152" s="17">
        <f>DO152*VLOOKUP('Données projet'!$B$14,Paramètres!$A$1:$I$89,3,0)*VLOOKUP('Données projet'!$B$14,Paramètres!$A$1:$I$89,5,0)</f>
        <v>272.22000000000014</v>
      </c>
      <c r="DQ152" s="13">
        <f t="shared" si="151"/>
        <v>65.320184547527205</v>
      </c>
      <c r="DR152" s="20">
        <f t="shared" si="124"/>
        <v>587.88248808694345</v>
      </c>
      <c r="DS152" s="59">
        <f t="shared" si="125"/>
        <v>881.21582142027682</v>
      </c>
      <c r="DT152" s="59">
        <f ca="1">AVERAGE(OFFSET($DS$3,0,0,'Données projet'!$E$14+1,1))-AVERAGE(OFFSET($H$3,0,0,'Données projet'!$E$14+1,1))</f>
        <v>357.65167206083379</v>
      </c>
      <c r="DU152" s="59">
        <f t="shared" si="152"/>
        <v>341.23389735986342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18.130371335548976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18.130371335548976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277.77359999999993</v>
      </c>
      <c r="P153" s="13">
        <f t="shared" si="141"/>
        <v>66.496288176842356</v>
      </c>
      <c r="Q153" s="20">
        <f t="shared" si="108"/>
        <v>599.60338857466706</v>
      </c>
      <c r="R153" s="59">
        <f t="shared" si="109"/>
        <v>892.93672190800044</v>
      </c>
      <c r="S153" s="59">
        <f ca="1">AVERAGE(OFFSET($R$3,0,0,'Données projet'!$E$9+1,1))-AVERAGE(OFFSET($H$3,0,0,'Données projet'!$E$9+1,1))</f>
        <v>439.19854273764042</v>
      </c>
      <c r="T153" s="59">
        <f t="shared" si="142"/>
        <v>278.21741231699929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50.048654317423079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50.048654317423079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311.298</v>
      </c>
      <c r="AK153" s="13">
        <f t="shared" si="143"/>
        <v>73.539838278528748</v>
      </c>
      <c r="AL153" s="20">
        <f t="shared" si="112"/>
        <v>670.25923500177089</v>
      </c>
      <c r="AM153" s="59">
        <f t="shared" si="113"/>
        <v>963.59256833510426</v>
      </c>
      <c r="AN153" s="59">
        <f ca="1">AVERAGE(OFFSET($AM$3,0,0,'Données projet'!$E$10+1,1))-AVERAGE(OFFSET($H$3,0,0,'Données projet'!$E$10+1,1))</f>
        <v>487.18832528146936</v>
      </c>
      <c r="AO153" s="59">
        <f t="shared" si="144"/>
        <v>306.61893266146666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56.089009148836233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56.089009148836233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255.00000000000006</v>
      </c>
      <c r="BE153" s="13">
        <f>BD153*VLOOKUP('Données projet'!$B$11,Paramètres!$A$1:$I$89,3,0)*VLOOKUP('Données projet'!$B$11,Paramètres!$A$1:$I$89,5,0)</f>
        <v>186.96600000000004</v>
      </c>
      <c r="BF153" s="13">
        <f t="shared" si="145"/>
        <v>46.868551400324648</v>
      </c>
      <c r="BG153" s="20">
        <f t="shared" si="115"/>
        <v>407.26184368889881</v>
      </c>
      <c r="BH153" s="59">
        <f t="shared" si="116"/>
        <v>700.59517702223206</v>
      </c>
      <c r="BI153" s="59">
        <f ca="1">AVERAGE(OFFSET($BH$3,0,0,'Données projet'!$E$11+1,1))-AVERAGE(OFFSET($H$3,0,0,'Données projet'!$E$11+1,1))</f>
        <v>239.25212250019609</v>
      </c>
      <c r="BJ153" s="59">
        <f t="shared" si="146"/>
        <v>213.58492101729695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245.99999999999994</v>
      </c>
      <c r="BZ153" s="13">
        <f>BY153*VLOOKUP('Données projet'!$B$12,Paramètres!$A$1:$I$89,3,0)*VLOOKUP('Données projet'!$B$12,Paramètres!$A$1:$I$89,5,0)</f>
        <v>234.09359999999998</v>
      </c>
      <c r="CA153" s="13">
        <f t="shared" si="147"/>
        <v>57.166902703920208</v>
      </c>
      <c r="CB153" s="20">
        <f t="shared" si="118"/>
        <v>507.27870887599425</v>
      </c>
      <c r="CC153" s="59">
        <f t="shared" si="119"/>
        <v>800.61204220932757</v>
      </c>
      <c r="CD153" s="59">
        <f ca="1">AVERAGE(OFFSET($CC$3,0,0,'Données projet'!$E$12+1,1))-AVERAGE(OFFSET($H$3,0,0,'Données projet'!$E$12+1,1))</f>
        <v>448.94764480536713</v>
      </c>
      <c r="CE153" s="59">
        <f t="shared" si="148"/>
        <v>469.26760321719695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38.989205109569717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38.989205109569717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367.99999999999972</v>
      </c>
      <c r="CU153" s="17">
        <f>CT153*VLOOKUP('Données projet'!$B$13,Paramètres!$A$1:$I$89,3,0)*VLOOKUP('Données projet'!$B$13,Paramètres!$A$1:$I$89,5,0)</f>
        <v>298.52159999999981</v>
      </c>
      <c r="CV153" s="13">
        <f t="shared" si="149"/>
        <v>70.866444995542437</v>
      </c>
      <c r="CW153" s="20">
        <f t="shared" si="121"/>
        <v>643.35084503390271</v>
      </c>
      <c r="CX153" s="59">
        <f t="shared" si="122"/>
        <v>936.68417836723597</v>
      </c>
      <c r="CY153" s="59">
        <f ca="1">AVERAGE(OFFSET($CX$3,0,0,'Données projet'!$E$13+1,1))-AVERAGE(OFFSET($H$3,0,0,'Données projet'!$E$13+1,1))</f>
        <v>412.59676769258488</v>
      </c>
      <c r="CZ153" s="59">
        <f t="shared" si="150"/>
        <v>399.90063795152133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15.710293312453627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15.710293312453627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349.00000000000017</v>
      </c>
      <c r="DP153" s="17">
        <f>DO153*VLOOKUP('Données projet'!$B$14,Paramètres!$A$1:$I$89,3,0)*VLOOKUP('Données projet'!$B$14,Paramètres!$A$1:$I$89,5,0)</f>
        <v>272.22000000000014</v>
      </c>
      <c r="DQ153" s="13">
        <f t="shared" si="151"/>
        <v>65.320184547527205</v>
      </c>
      <c r="DR153" s="20">
        <f t="shared" si="124"/>
        <v>587.88248808694345</v>
      </c>
      <c r="DS153" s="59">
        <f t="shared" si="125"/>
        <v>881.21582142027682</v>
      </c>
      <c r="DT153" s="59">
        <f ca="1">AVERAGE(OFFSET($DS$3,0,0,'Données projet'!$E$14+1,1))-AVERAGE(OFFSET($H$3,0,0,'Données projet'!$E$14+1,1))</f>
        <v>357.65167206083379</v>
      </c>
      <c r="DU153" s="59">
        <f t="shared" si="152"/>
        <v>341.23389735986342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17.774845812093446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17.774845812093446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277.77359999999993</v>
      </c>
      <c r="P154" s="13">
        <f t="shared" si="141"/>
        <v>66.496288176842356</v>
      </c>
      <c r="Q154" s="20">
        <f t="shared" ref="Q154:Q203" si="162">(O154+P154)*0.475*44/12</f>
        <v>599.60338857466706</v>
      </c>
      <c r="R154" s="59">
        <f t="shared" si="109"/>
        <v>892.93672190800044</v>
      </c>
      <c r="S154" s="59">
        <f ca="1">AVERAGE(OFFSET($R$3,0,0,'Données projet'!$E$9+1,1))-AVERAGE(OFFSET($H$3,0,0,'Données projet'!$E$9+1,1))</f>
        <v>439.19854273764042</v>
      </c>
      <c r="T154" s="59">
        <f t="shared" si="142"/>
        <v>278.21741231699929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49.067230732923285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49.067230732923285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311.298</v>
      </c>
      <c r="AK154" s="13">
        <f t="shared" ref="AK154:AK203" si="164">EXP(-1.0587+0.8836*LN(AJ154)+0.284)</f>
        <v>73.539838278528748</v>
      </c>
      <c r="AL154" s="20">
        <f t="shared" ref="AL154:AL203" si="165">(AJ154+AK154)*0.475*44/12</f>
        <v>670.25923500177089</v>
      </c>
      <c r="AM154" s="59">
        <f t="shared" si="113"/>
        <v>963.59256833510426</v>
      </c>
      <c r="AN154" s="59">
        <f ca="1">AVERAGE(OFFSET($AM$3,0,0,'Données projet'!$E$10+1,1))-AVERAGE(OFFSET($H$3,0,0,'Données projet'!$E$10+1,1))</f>
        <v>487.18832528146936</v>
      </c>
      <c r="AO154" s="59">
        <f t="shared" si="144"/>
        <v>306.61893266146666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54.989137890345084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54.989137890345084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255.00000000000006</v>
      </c>
      <c r="BE154" s="13">
        <f>BD154*VLOOKUP('Données projet'!$B$11,Paramètres!$A$1:$I$89,3,0)*VLOOKUP('Données projet'!$B$11,Paramètres!$A$1:$I$89,5,0)</f>
        <v>186.96600000000004</v>
      </c>
      <c r="BF154" s="13">
        <f t="shared" ref="BF154:BF203" si="167">EXP(-1.0587+0.8836*LN(BE154)+0.284)</f>
        <v>46.868551400324648</v>
      </c>
      <c r="BG154" s="20">
        <f t="shared" ref="BG154:BG203" si="168">(BE154+BF154)*0.475*44/12</f>
        <v>407.26184368889881</v>
      </c>
      <c r="BH154" s="59">
        <f t="shared" si="116"/>
        <v>700.59517702223206</v>
      </c>
      <c r="BI154" s="59">
        <f ca="1">AVERAGE(OFFSET($BH$3,0,0,'Données projet'!$E$11+1,1))-AVERAGE(OFFSET($H$3,0,0,'Données projet'!$E$11+1,1))</f>
        <v>239.25212250019609</v>
      </c>
      <c r="BJ154" s="59">
        <f t="shared" si="146"/>
        <v>213.58492101729695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245.99999999999994</v>
      </c>
      <c r="BZ154" s="13">
        <f>BY154*VLOOKUP('Données projet'!$B$12,Paramètres!$A$1:$I$89,3,0)*VLOOKUP('Données projet'!$B$12,Paramètres!$A$1:$I$89,5,0)</f>
        <v>234.09359999999998</v>
      </c>
      <c r="CA154" s="13">
        <f t="shared" ref="CA154:CA203" si="170">EXP(-1.0587+0.8836*LN(BZ154)+0.284)</f>
        <v>57.166902703920208</v>
      </c>
      <c r="CB154" s="20">
        <f t="shared" ref="CB154:CB203" si="171">(BZ154+CA154)*0.475*44/12</f>
        <v>507.27870887599425</v>
      </c>
      <c r="CC154" s="59">
        <f t="shared" si="119"/>
        <v>800.61204220932757</v>
      </c>
      <c r="CD154" s="59">
        <f ca="1">AVERAGE(OFFSET($CC$3,0,0,'Données projet'!$E$12+1,1))-AVERAGE(OFFSET($H$3,0,0,'Données projet'!$E$12+1,1))</f>
        <v>448.94764480536713</v>
      </c>
      <c r="CE154" s="59">
        <f t="shared" si="148"/>
        <v>469.26760321719695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38.224650578437988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38.224650578437988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367.99999999999972</v>
      </c>
      <c r="CU154" s="17">
        <f>CT154*VLOOKUP('Données projet'!$B$13,Paramètres!$A$1:$I$89,3,0)*VLOOKUP('Données projet'!$B$13,Paramètres!$A$1:$I$89,5,0)</f>
        <v>298.52159999999981</v>
      </c>
      <c r="CV154" s="13">
        <f t="shared" ref="CV154:CV203" si="173">EXP(-1.0587+0.8836*LN(CU154)+0.284)</f>
        <v>70.866444995542437</v>
      </c>
      <c r="CW154" s="20">
        <f t="shared" ref="CW154:CW203" si="174">(CU154+CV154)*0.475*44/12</f>
        <v>643.35084503390271</v>
      </c>
      <c r="CX154" s="59">
        <f t="shared" si="122"/>
        <v>936.68417836723597</v>
      </c>
      <c r="CY154" s="59">
        <f ca="1">AVERAGE(OFFSET($CX$3,0,0,'Données projet'!$E$13+1,1))-AVERAGE(OFFSET($H$3,0,0,'Données projet'!$E$13+1,1))</f>
        <v>412.59676769258488</v>
      </c>
      <c r="CZ154" s="59">
        <f t="shared" si="150"/>
        <v>399.90063795152133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15.402224042929156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15.402224042929156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349.00000000000017</v>
      </c>
      <c r="DP154" s="17">
        <f>DO154*VLOOKUP('Données projet'!$B$14,Paramètres!$A$1:$I$89,3,0)*VLOOKUP('Données projet'!$B$14,Paramètres!$A$1:$I$89,5,0)</f>
        <v>272.22000000000014</v>
      </c>
      <c r="DQ154" s="13">
        <f t="shared" ref="DQ154:DQ203" si="176">EXP(-1.0587+0.8836*LN(DP154)+0.284)</f>
        <v>65.320184547527205</v>
      </c>
      <c r="DR154" s="20">
        <f t="shared" ref="DR154:DR203" si="177">(DP154+DQ154)*0.475*44/12</f>
        <v>587.88248808694345</v>
      </c>
      <c r="DS154" s="59">
        <f t="shared" si="125"/>
        <v>881.21582142027682</v>
      </c>
      <c r="DT154" s="59">
        <f ca="1">AVERAGE(OFFSET($DS$3,0,0,'Données projet'!$E$14+1,1))-AVERAGE(OFFSET($H$3,0,0,'Données projet'!$E$14+1,1))</f>
        <v>357.65167206083379</v>
      </c>
      <c r="DU154" s="59">
        <f t="shared" si="152"/>
        <v>341.23389735986342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17.426291927303723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17.426291927303723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277.77359999999993</v>
      </c>
      <c r="P155" s="13">
        <f t="shared" si="141"/>
        <v>66.496288176842356</v>
      </c>
      <c r="Q155" s="20">
        <f t="shared" si="162"/>
        <v>599.60338857466706</v>
      </c>
      <c r="R155" s="59">
        <f t="shared" si="109"/>
        <v>892.93672190800044</v>
      </c>
      <c r="S155" s="59">
        <f ca="1">AVERAGE(OFFSET($R$3,0,0,'Données projet'!$E$9+1,1))-AVERAGE(OFFSET($H$3,0,0,'Données projet'!$E$9+1,1))</f>
        <v>439.19854273764042</v>
      </c>
      <c r="T155" s="59">
        <f t="shared" si="142"/>
        <v>278.21741231699929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48.105052266306259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48.105052266306259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311.298</v>
      </c>
      <c r="AK155" s="13">
        <f t="shared" si="164"/>
        <v>73.539838278528748</v>
      </c>
      <c r="AL155" s="20">
        <f t="shared" si="165"/>
        <v>670.25923500177089</v>
      </c>
      <c r="AM155" s="59">
        <f t="shared" si="113"/>
        <v>963.59256833510426</v>
      </c>
      <c r="AN155" s="59">
        <f ca="1">AVERAGE(OFFSET($AM$3,0,0,'Données projet'!$E$10+1,1))-AVERAGE(OFFSET($H$3,0,0,'Données projet'!$E$10+1,1))</f>
        <v>487.18832528146936</v>
      </c>
      <c r="AO155" s="59">
        <f t="shared" si="144"/>
        <v>306.61893266146666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53.910834436377726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53.910834436377726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255.00000000000006</v>
      </c>
      <c r="BE155" s="13">
        <f>BD155*VLOOKUP('Données projet'!$B$11,Paramètres!$A$1:$I$89,3,0)*VLOOKUP('Données projet'!$B$11,Paramètres!$A$1:$I$89,5,0)</f>
        <v>186.96600000000004</v>
      </c>
      <c r="BF155" s="13">
        <f t="shared" si="167"/>
        <v>46.868551400324648</v>
      </c>
      <c r="BG155" s="20">
        <f t="shared" si="168"/>
        <v>407.26184368889881</v>
      </c>
      <c r="BH155" s="59">
        <f t="shared" si="116"/>
        <v>700.59517702223206</v>
      </c>
      <c r="BI155" s="59">
        <f ca="1">AVERAGE(OFFSET($BH$3,0,0,'Données projet'!$E$11+1,1))-AVERAGE(OFFSET($H$3,0,0,'Données projet'!$E$11+1,1))</f>
        <v>239.25212250019609</v>
      </c>
      <c r="BJ155" s="59">
        <f t="shared" si="146"/>
        <v>213.58492101729695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245.99999999999994</v>
      </c>
      <c r="BZ155" s="13">
        <f>BY155*VLOOKUP('Données projet'!$B$12,Paramètres!$A$1:$I$89,3,0)*VLOOKUP('Données projet'!$B$12,Paramètres!$A$1:$I$89,5,0)</f>
        <v>234.09359999999998</v>
      </c>
      <c r="CA155" s="13">
        <f t="shared" si="170"/>
        <v>57.166902703920208</v>
      </c>
      <c r="CB155" s="20">
        <f t="shared" si="171"/>
        <v>507.27870887599425</v>
      </c>
      <c r="CC155" s="59">
        <f t="shared" si="119"/>
        <v>800.61204220932757</v>
      </c>
      <c r="CD155" s="59">
        <f ca="1">AVERAGE(OFFSET($CC$3,0,0,'Données projet'!$E$12+1,1))-AVERAGE(OFFSET($H$3,0,0,'Données projet'!$E$12+1,1))</f>
        <v>448.94764480536713</v>
      </c>
      <c r="CE155" s="59">
        <f t="shared" si="148"/>
        <v>469.26760321719695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37.47508849532953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37.47508849532953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367.99999999999972</v>
      </c>
      <c r="CU155" s="17">
        <f>CT155*VLOOKUP('Données projet'!$B$13,Paramètres!$A$1:$I$89,3,0)*VLOOKUP('Données projet'!$B$13,Paramètres!$A$1:$I$89,5,0)</f>
        <v>298.52159999999981</v>
      </c>
      <c r="CV155" s="13">
        <f t="shared" si="173"/>
        <v>70.866444995542437</v>
      </c>
      <c r="CW155" s="20">
        <f t="shared" si="174"/>
        <v>643.35084503390271</v>
      </c>
      <c r="CX155" s="59">
        <f t="shared" si="122"/>
        <v>936.68417836723597</v>
      </c>
      <c r="CY155" s="59">
        <f ca="1">AVERAGE(OFFSET($CX$3,0,0,'Données projet'!$E$13+1,1))-AVERAGE(OFFSET($H$3,0,0,'Données projet'!$E$13+1,1))</f>
        <v>412.59676769258488</v>
      </c>
      <c r="CZ155" s="59">
        <f t="shared" si="150"/>
        <v>399.90063795152133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15.100195823876359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15.100195823876359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349.00000000000017</v>
      </c>
      <c r="DP155" s="17">
        <f>DO155*VLOOKUP('Données projet'!$B$14,Paramètres!$A$1:$I$89,3,0)*VLOOKUP('Données projet'!$B$14,Paramètres!$A$1:$I$89,5,0)</f>
        <v>272.22000000000014</v>
      </c>
      <c r="DQ155" s="13">
        <f t="shared" si="176"/>
        <v>65.320184547527205</v>
      </c>
      <c r="DR155" s="20">
        <f t="shared" si="177"/>
        <v>587.88248808694345</v>
      </c>
      <c r="DS155" s="59">
        <f t="shared" si="125"/>
        <v>881.21582142027682</v>
      </c>
      <c r="DT155" s="59">
        <f ca="1">AVERAGE(OFFSET($DS$3,0,0,'Données projet'!$E$14+1,1))-AVERAGE(OFFSET($H$3,0,0,'Données projet'!$E$14+1,1))</f>
        <v>357.65167206083379</v>
      </c>
      <c r="DU155" s="59">
        <f t="shared" si="152"/>
        <v>341.23389735986342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17.084572971597847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17.084572971597847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277.77359999999993</v>
      </c>
      <c r="P156" s="13">
        <f t="shared" si="141"/>
        <v>66.496288176842356</v>
      </c>
      <c r="Q156" s="20">
        <f t="shared" si="162"/>
        <v>599.60338857466706</v>
      </c>
      <c r="R156" s="59">
        <f t="shared" si="109"/>
        <v>892.93672190800044</v>
      </c>
      <c r="S156" s="59">
        <f ca="1">AVERAGE(OFFSET($R$3,0,0,'Données projet'!$E$9+1,1))-AVERAGE(OFFSET($H$3,0,0,'Données projet'!$E$9+1,1))</f>
        <v>439.19854273764042</v>
      </c>
      <c r="T156" s="59">
        <f t="shared" si="142"/>
        <v>278.21741231699929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47.161741532548675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47.161741532548675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311.298</v>
      </c>
      <c r="AK156" s="13">
        <f t="shared" si="164"/>
        <v>73.539838278528748</v>
      </c>
      <c r="AL156" s="20">
        <f t="shared" si="165"/>
        <v>670.25923500177089</v>
      </c>
      <c r="AM156" s="59">
        <f t="shared" si="113"/>
        <v>963.59256833510426</v>
      </c>
      <c r="AN156" s="59">
        <f ca="1">AVERAGE(OFFSET($AM$3,0,0,'Données projet'!$E$10+1,1))-AVERAGE(OFFSET($H$3,0,0,'Données projet'!$E$10+1,1))</f>
        <v>487.18832528146936</v>
      </c>
      <c r="AO156" s="59">
        <f t="shared" si="144"/>
        <v>306.61893266146666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52.853675855442503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52.853675855442503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255.00000000000006</v>
      </c>
      <c r="BE156" s="13">
        <f>BD156*VLOOKUP('Données projet'!$B$11,Paramètres!$A$1:$I$89,3,0)*VLOOKUP('Données projet'!$B$11,Paramètres!$A$1:$I$89,5,0)</f>
        <v>186.96600000000004</v>
      </c>
      <c r="BF156" s="13">
        <f t="shared" si="167"/>
        <v>46.868551400324648</v>
      </c>
      <c r="BG156" s="20">
        <f t="shared" si="168"/>
        <v>407.26184368889881</v>
      </c>
      <c r="BH156" s="59">
        <f t="shared" si="116"/>
        <v>700.59517702223206</v>
      </c>
      <c r="BI156" s="59">
        <f ca="1">AVERAGE(OFFSET($BH$3,0,0,'Données projet'!$E$11+1,1))-AVERAGE(OFFSET($H$3,0,0,'Données projet'!$E$11+1,1))</f>
        <v>239.25212250019609</v>
      </c>
      <c r="BJ156" s="59">
        <f t="shared" si="146"/>
        <v>213.58492101729695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245.99999999999994</v>
      </c>
      <c r="BZ156" s="13">
        <f>BY156*VLOOKUP('Données projet'!$B$12,Paramètres!$A$1:$I$89,3,0)*VLOOKUP('Données projet'!$B$12,Paramètres!$A$1:$I$89,5,0)</f>
        <v>234.09359999999998</v>
      </c>
      <c r="CA156" s="13">
        <f t="shared" si="170"/>
        <v>57.166902703920208</v>
      </c>
      <c r="CB156" s="20">
        <f t="shared" si="171"/>
        <v>507.27870887599425</v>
      </c>
      <c r="CC156" s="59">
        <f t="shared" si="119"/>
        <v>800.61204220932757</v>
      </c>
      <c r="CD156" s="59">
        <f ca="1">AVERAGE(OFFSET($CC$3,0,0,'Données projet'!$E$12+1,1))-AVERAGE(OFFSET($H$3,0,0,'Données projet'!$E$12+1,1))</f>
        <v>448.94764480536713</v>
      </c>
      <c r="CE156" s="59">
        <f t="shared" si="148"/>
        <v>469.26760321719695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36.740224867483107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36.740224867483107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367.99999999999972</v>
      </c>
      <c r="CU156" s="17">
        <f>CT156*VLOOKUP('Données projet'!$B$13,Paramètres!$A$1:$I$89,3,0)*VLOOKUP('Données projet'!$B$13,Paramètres!$A$1:$I$89,5,0)</f>
        <v>298.52159999999981</v>
      </c>
      <c r="CV156" s="13">
        <f t="shared" si="173"/>
        <v>70.866444995542437</v>
      </c>
      <c r="CW156" s="20">
        <f t="shared" si="174"/>
        <v>643.35084503390271</v>
      </c>
      <c r="CX156" s="59">
        <f t="shared" si="122"/>
        <v>936.68417836723597</v>
      </c>
      <c r="CY156" s="59">
        <f ca="1">AVERAGE(OFFSET($CX$3,0,0,'Données projet'!$E$13+1,1))-AVERAGE(OFFSET($H$3,0,0,'Données projet'!$E$13+1,1))</f>
        <v>412.59676769258488</v>
      </c>
      <c r="CZ156" s="59">
        <f t="shared" si="150"/>
        <v>399.90063795152133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14.804090193980162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14.804090193980162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349.00000000000017</v>
      </c>
      <c r="DP156" s="17">
        <f>DO156*VLOOKUP('Données projet'!$B$14,Paramètres!$A$1:$I$89,3,0)*VLOOKUP('Données projet'!$B$14,Paramètres!$A$1:$I$89,5,0)</f>
        <v>272.22000000000014</v>
      </c>
      <c r="DQ156" s="13">
        <f t="shared" si="176"/>
        <v>65.320184547527205</v>
      </c>
      <c r="DR156" s="20">
        <f t="shared" si="177"/>
        <v>587.88248808694345</v>
      </c>
      <c r="DS156" s="59">
        <f t="shared" si="125"/>
        <v>881.21582142027682</v>
      </c>
      <c r="DT156" s="59">
        <f ca="1">AVERAGE(OFFSET($DS$3,0,0,'Données projet'!$E$14+1,1))-AVERAGE(OFFSET($H$3,0,0,'Données projet'!$E$14+1,1))</f>
        <v>357.65167206083379</v>
      </c>
      <c r="DU156" s="59">
        <f t="shared" si="152"/>
        <v>341.23389735986342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16.749554916185382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16.749554916185382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277.77359999999993</v>
      </c>
      <c r="P157" s="13">
        <f t="shared" si="141"/>
        <v>66.496288176842356</v>
      </c>
      <c r="Q157" s="20">
        <f t="shared" si="162"/>
        <v>599.60338857466706</v>
      </c>
      <c r="R157" s="59">
        <f t="shared" si="109"/>
        <v>892.93672190800044</v>
      </c>
      <c r="S157" s="59">
        <f ca="1">AVERAGE(OFFSET($R$3,0,0,'Données projet'!$E$9+1,1))-AVERAGE(OFFSET($H$3,0,0,'Données projet'!$E$9+1,1))</f>
        <v>439.19854273764042</v>
      </c>
      <c r="T157" s="59">
        <f t="shared" si="142"/>
        <v>278.21741231699929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46.236928546917341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46.236928546917341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311.298</v>
      </c>
      <c r="AK157" s="13">
        <f t="shared" si="164"/>
        <v>73.539838278528748</v>
      </c>
      <c r="AL157" s="20">
        <f t="shared" si="165"/>
        <v>670.25923500177089</v>
      </c>
      <c r="AM157" s="59">
        <f t="shared" si="113"/>
        <v>963.59256833510426</v>
      </c>
      <c r="AN157" s="59">
        <f ca="1">AVERAGE(OFFSET($AM$3,0,0,'Données projet'!$E$10+1,1))-AVERAGE(OFFSET($H$3,0,0,'Données projet'!$E$10+1,1))</f>
        <v>487.18832528146936</v>
      </c>
      <c r="AO157" s="59">
        <f t="shared" si="144"/>
        <v>306.61893266146666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51.817247509476353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51.817247509476353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255.00000000000006</v>
      </c>
      <c r="BE157" s="13">
        <f>BD157*VLOOKUP('Données projet'!$B$11,Paramètres!$A$1:$I$89,3,0)*VLOOKUP('Données projet'!$B$11,Paramètres!$A$1:$I$89,5,0)</f>
        <v>186.96600000000004</v>
      </c>
      <c r="BF157" s="13">
        <f t="shared" si="167"/>
        <v>46.868551400324648</v>
      </c>
      <c r="BG157" s="20">
        <f t="shared" si="168"/>
        <v>407.26184368889881</v>
      </c>
      <c r="BH157" s="59">
        <f t="shared" si="116"/>
        <v>700.59517702223206</v>
      </c>
      <c r="BI157" s="59">
        <f ca="1">AVERAGE(OFFSET($BH$3,0,0,'Données projet'!$E$11+1,1))-AVERAGE(OFFSET($H$3,0,0,'Données projet'!$E$11+1,1))</f>
        <v>239.25212250019609</v>
      </c>
      <c r="BJ157" s="59">
        <f t="shared" si="146"/>
        <v>213.58492101729695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245.99999999999994</v>
      </c>
      <c r="BZ157" s="13">
        <f>BY157*VLOOKUP('Données projet'!$B$12,Paramètres!$A$1:$I$89,3,0)*VLOOKUP('Données projet'!$B$12,Paramètres!$A$1:$I$89,5,0)</f>
        <v>234.09359999999998</v>
      </c>
      <c r="CA157" s="13">
        <f t="shared" si="170"/>
        <v>57.166902703920208</v>
      </c>
      <c r="CB157" s="20">
        <f t="shared" si="171"/>
        <v>507.27870887599425</v>
      </c>
      <c r="CC157" s="59">
        <f t="shared" si="119"/>
        <v>800.61204220932757</v>
      </c>
      <c r="CD157" s="59">
        <f ca="1">AVERAGE(OFFSET($CC$3,0,0,'Données projet'!$E$12+1,1))-AVERAGE(OFFSET($H$3,0,0,'Données projet'!$E$12+1,1))</f>
        <v>448.94764480536713</v>
      </c>
      <c r="CE157" s="59">
        <f t="shared" si="148"/>
        <v>469.26760321719695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36.019771467156197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36.019771467156197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367.99999999999972</v>
      </c>
      <c r="CU157" s="17">
        <f>CT157*VLOOKUP('Données projet'!$B$13,Paramètres!$A$1:$I$89,3,0)*VLOOKUP('Données projet'!$B$13,Paramètres!$A$1:$I$89,5,0)</f>
        <v>298.52159999999981</v>
      </c>
      <c r="CV157" s="13">
        <f t="shared" si="173"/>
        <v>70.866444995542437</v>
      </c>
      <c r="CW157" s="20">
        <f t="shared" si="174"/>
        <v>643.35084503390271</v>
      </c>
      <c r="CX157" s="59">
        <f t="shared" si="122"/>
        <v>936.68417836723597</v>
      </c>
      <c r="CY157" s="59">
        <f ca="1">AVERAGE(OFFSET($CX$3,0,0,'Données projet'!$E$13+1,1))-AVERAGE(OFFSET($H$3,0,0,'Données projet'!$E$13+1,1))</f>
        <v>412.59676769258488</v>
      </c>
      <c r="CZ157" s="59">
        <f t="shared" si="150"/>
        <v>399.90063795152133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14.513791014879629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14.513791014879629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349.00000000000017</v>
      </c>
      <c r="DP157" s="17">
        <f>DO157*VLOOKUP('Données projet'!$B$14,Paramètres!$A$1:$I$89,3,0)*VLOOKUP('Données projet'!$B$14,Paramètres!$A$1:$I$89,5,0)</f>
        <v>272.22000000000014</v>
      </c>
      <c r="DQ157" s="13">
        <f t="shared" si="176"/>
        <v>65.320184547527205</v>
      </c>
      <c r="DR157" s="20">
        <f t="shared" si="177"/>
        <v>587.88248808694345</v>
      </c>
      <c r="DS157" s="59">
        <f t="shared" si="125"/>
        <v>881.21582142027682</v>
      </c>
      <c r="DT157" s="59">
        <f ca="1">AVERAGE(OFFSET($DS$3,0,0,'Données projet'!$E$14+1,1))-AVERAGE(OFFSET($H$3,0,0,'Données projet'!$E$14+1,1))</f>
        <v>357.65167206083379</v>
      </c>
      <c r="DU157" s="59">
        <f t="shared" si="152"/>
        <v>341.23389735986342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16.421106360498719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16.421106360498719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277.77359999999993</v>
      </c>
      <c r="P158" s="13">
        <f t="shared" si="141"/>
        <v>66.496288176842356</v>
      </c>
      <c r="Q158" s="20">
        <f t="shared" si="162"/>
        <v>599.60338857466706</v>
      </c>
      <c r="R158" s="59">
        <f t="shared" si="109"/>
        <v>892.93672190800044</v>
      </c>
      <c r="S158" s="59">
        <f ca="1">AVERAGE(OFFSET($R$3,0,0,'Données projet'!$E$9+1,1))-AVERAGE(OFFSET($H$3,0,0,'Données projet'!$E$9+1,1))</f>
        <v>439.19854273764042</v>
      </c>
      <c r="T158" s="59">
        <f t="shared" si="142"/>
        <v>278.21741231699929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45.330250579854017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45.330250579854017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311.298</v>
      </c>
      <c r="AK158" s="13">
        <f t="shared" si="164"/>
        <v>73.539838278528748</v>
      </c>
      <c r="AL158" s="20">
        <f t="shared" si="165"/>
        <v>670.25923500177089</v>
      </c>
      <c r="AM158" s="59">
        <f t="shared" si="113"/>
        <v>963.59256833510426</v>
      </c>
      <c r="AN158" s="59">
        <f ca="1">AVERAGE(OFFSET($AM$3,0,0,'Données projet'!$E$10+1,1))-AVERAGE(OFFSET($H$3,0,0,'Données projet'!$E$10+1,1))</f>
        <v>487.18832528146936</v>
      </c>
      <c r="AO158" s="59">
        <f t="shared" si="144"/>
        <v>306.61893266146666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50.801142891215726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50.801142891215726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255.00000000000006</v>
      </c>
      <c r="BE158" s="13">
        <f>BD158*VLOOKUP('Données projet'!$B$11,Paramètres!$A$1:$I$89,3,0)*VLOOKUP('Données projet'!$B$11,Paramètres!$A$1:$I$89,5,0)</f>
        <v>186.96600000000004</v>
      </c>
      <c r="BF158" s="13">
        <f t="shared" si="167"/>
        <v>46.868551400324648</v>
      </c>
      <c r="BG158" s="20">
        <f t="shared" si="168"/>
        <v>407.26184368889881</v>
      </c>
      <c r="BH158" s="59">
        <f t="shared" si="116"/>
        <v>700.59517702223206</v>
      </c>
      <c r="BI158" s="59">
        <f ca="1">AVERAGE(OFFSET($BH$3,0,0,'Données projet'!$E$11+1,1))-AVERAGE(OFFSET($H$3,0,0,'Données projet'!$E$11+1,1))</f>
        <v>239.25212250019609</v>
      </c>
      <c r="BJ158" s="59">
        <f t="shared" si="146"/>
        <v>213.58492101729695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245.99999999999994</v>
      </c>
      <c r="BZ158" s="13">
        <f>BY158*VLOOKUP('Données projet'!$B$12,Paramètres!$A$1:$I$89,3,0)*VLOOKUP('Données projet'!$B$12,Paramètres!$A$1:$I$89,5,0)</f>
        <v>234.09359999999998</v>
      </c>
      <c r="CA158" s="13">
        <f t="shared" si="170"/>
        <v>57.166902703920208</v>
      </c>
      <c r="CB158" s="20">
        <f t="shared" si="171"/>
        <v>507.27870887599425</v>
      </c>
      <c r="CC158" s="59">
        <f t="shared" si="119"/>
        <v>800.61204220932757</v>
      </c>
      <c r="CD158" s="59">
        <f ca="1">AVERAGE(OFFSET($CC$3,0,0,'Données projet'!$E$12+1,1))-AVERAGE(OFFSET($H$3,0,0,'Données projet'!$E$12+1,1))</f>
        <v>448.94764480536713</v>
      </c>
      <c r="CE158" s="59">
        <f t="shared" si="148"/>
        <v>469.26760321719695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35.31344571857651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35.31344571857651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367.99999999999972</v>
      </c>
      <c r="CU158" s="17">
        <f>CT158*VLOOKUP('Données projet'!$B$13,Paramètres!$A$1:$I$89,3,0)*VLOOKUP('Données projet'!$B$13,Paramètres!$A$1:$I$89,5,0)</f>
        <v>298.52159999999981</v>
      </c>
      <c r="CV158" s="13">
        <f t="shared" si="173"/>
        <v>70.866444995542437</v>
      </c>
      <c r="CW158" s="20">
        <f t="shared" si="174"/>
        <v>643.35084503390271</v>
      </c>
      <c r="CX158" s="59">
        <f t="shared" si="122"/>
        <v>936.68417836723597</v>
      </c>
      <c r="CY158" s="59">
        <f ca="1">AVERAGE(OFFSET($CX$3,0,0,'Données projet'!$E$13+1,1))-AVERAGE(OFFSET($H$3,0,0,'Données projet'!$E$13+1,1))</f>
        <v>412.59676769258488</v>
      </c>
      <c r="CZ158" s="59">
        <f t="shared" si="150"/>
        <v>399.90063795152133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14.229184425616243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14.229184425616243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349.00000000000017</v>
      </c>
      <c r="DP158" s="17">
        <f>DO158*VLOOKUP('Données projet'!$B$14,Paramètres!$A$1:$I$89,3,0)*VLOOKUP('Données projet'!$B$14,Paramètres!$A$1:$I$89,5,0)</f>
        <v>272.22000000000014</v>
      </c>
      <c r="DQ158" s="13">
        <f t="shared" si="176"/>
        <v>65.320184547527205</v>
      </c>
      <c r="DR158" s="20">
        <f t="shared" si="177"/>
        <v>587.88248808694345</v>
      </c>
      <c r="DS158" s="59">
        <f t="shared" si="125"/>
        <v>881.21582142027682</v>
      </c>
      <c r="DT158" s="59">
        <f ca="1">AVERAGE(OFFSET($DS$3,0,0,'Données projet'!$E$14+1,1))-AVERAGE(OFFSET($H$3,0,0,'Données projet'!$E$14+1,1))</f>
        <v>357.65167206083379</v>
      </c>
      <c r="DU158" s="59">
        <f t="shared" si="152"/>
        <v>341.23389735986342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16.099098480655233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16.099098480655233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277.77359999999993</v>
      </c>
      <c r="P159" s="13">
        <f t="shared" si="141"/>
        <v>66.496288176842356</v>
      </c>
      <c r="Q159" s="20">
        <f t="shared" si="162"/>
        <v>599.60338857466706</v>
      </c>
      <c r="R159" s="59">
        <f t="shared" si="109"/>
        <v>892.93672190800044</v>
      </c>
      <c r="S159" s="59">
        <f ca="1">AVERAGE(OFFSET($R$3,0,0,'Données projet'!$E$9+1,1))-AVERAGE(OFFSET($H$3,0,0,'Données projet'!$E$9+1,1))</f>
        <v>439.19854273764042</v>
      </c>
      <c r="T159" s="59">
        <f t="shared" si="142"/>
        <v>278.21741231699929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44.441352014705849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44.441352014705849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311.298</v>
      </c>
      <c r="AK159" s="13">
        <f t="shared" si="164"/>
        <v>73.539838278528748</v>
      </c>
      <c r="AL159" s="20">
        <f t="shared" si="165"/>
        <v>670.25923500177089</v>
      </c>
      <c r="AM159" s="59">
        <f t="shared" si="113"/>
        <v>963.59256833510426</v>
      </c>
      <c r="AN159" s="59">
        <f ca="1">AVERAGE(OFFSET($AM$3,0,0,'Données projet'!$E$10+1,1))-AVERAGE(OFFSET($H$3,0,0,'Données projet'!$E$10+1,1))</f>
        <v>487.18832528146936</v>
      </c>
      <c r="AO159" s="59">
        <f t="shared" si="144"/>
        <v>306.61893266146666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49.804963464756568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49.804963464756568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255.00000000000006</v>
      </c>
      <c r="BE159" s="13">
        <f>BD159*VLOOKUP('Données projet'!$B$11,Paramètres!$A$1:$I$89,3,0)*VLOOKUP('Données projet'!$B$11,Paramètres!$A$1:$I$89,5,0)</f>
        <v>186.96600000000004</v>
      </c>
      <c r="BF159" s="13">
        <f t="shared" si="167"/>
        <v>46.868551400324648</v>
      </c>
      <c r="BG159" s="20">
        <f t="shared" si="168"/>
        <v>407.26184368889881</v>
      </c>
      <c r="BH159" s="59">
        <f t="shared" si="116"/>
        <v>700.59517702223206</v>
      </c>
      <c r="BI159" s="59">
        <f ca="1">AVERAGE(OFFSET($BH$3,0,0,'Données projet'!$E$11+1,1))-AVERAGE(OFFSET($H$3,0,0,'Données projet'!$E$11+1,1))</f>
        <v>239.25212250019609</v>
      </c>
      <c r="BJ159" s="59">
        <f t="shared" si="146"/>
        <v>213.58492101729695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245.99999999999994</v>
      </c>
      <c r="BZ159" s="13">
        <f>BY159*VLOOKUP('Données projet'!$B$12,Paramètres!$A$1:$I$89,3,0)*VLOOKUP('Données projet'!$B$12,Paramètres!$A$1:$I$89,5,0)</f>
        <v>234.09359999999998</v>
      </c>
      <c r="CA159" s="13">
        <f t="shared" si="170"/>
        <v>57.166902703920208</v>
      </c>
      <c r="CB159" s="20">
        <f t="shared" si="171"/>
        <v>507.27870887599425</v>
      </c>
      <c r="CC159" s="59">
        <f t="shared" si="119"/>
        <v>800.61204220932757</v>
      </c>
      <c r="CD159" s="59">
        <f ca="1">AVERAGE(OFFSET($CC$3,0,0,'Données projet'!$E$12+1,1))-AVERAGE(OFFSET($H$3,0,0,'Données projet'!$E$12+1,1))</f>
        <v>448.94764480536713</v>
      </c>
      <c r="CE159" s="59">
        <f t="shared" si="148"/>
        <v>469.26760321719695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34.620970587110307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34.620970587110307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367.99999999999972</v>
      </c>
      <c r="CU159" s="17">
        <f>CT159*VLOOKUP('Données projet'!$B$13,Paramètres!$A$1:$I$89,3,0)*VLOOKUP('Données projet'!$B$13,Paramètres!$A$1:$I$89,5,0)</f>
        <v>298.52159999999981</v>
      </c>
      <c r="CV159" s="13">
        <f t="shared" si="173"/>
        <v>70.866444995542437</v>
      </c>
      <c r="CW159" s="20">
        <f t="shared" si="174"/>
        <v>643.35084503390271</v>
      </c>
      <c r="CX159" s="59">
        <f t="shared" si="122"/>
        <v>936.68417836723597</v>
      </c>
      <c r="CY159" s="59">
        <f ca="1">AVERAGE(OFFSET($CX$3,0,0,'Données projet'!$E$13+1,1))-AVERAGE(OFFSET($H$3,0,0,'Données projet'!$E$13+1,1))</f>
        <v>412.59676769258488</v>
      </c>
      <c r="CZ159" s="59">
        <f t="shared" si="150"/>
        <v>399.90063795152133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13.950158797975433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13.950158797975433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349.00000000000017</v>
      </c>
      <c r="DP159" s="17">
        <f>DO159*VLOOKUP('Données projet'!$B$14,Paramètres!$A$1:$I$89,3,0)*VLOOKUP('Données projet'!$B$14,Paramètres!$A$1:$I$89,5,0)</f>
        <v>272.22000000000014</v>
      </c>
      <c r="DQ159" s="13">
        <f t="shared" si="176"/>
        <v>65.320184547527205</v>
      </c>
      <c r="DR159" s="20">
        <f t="shared" si="177"/>
        <v>587.88248808694345</v>
      </c>
      <c r="DS159" s="59">
        <f t="shared" si="125"/>
        <v>881.21582142027682</v>
      </c>
      <c r="DT159" s="59">
        <f ca="1">AVERAGE(OFFSET($DS$3,0,0,'Données projet'!$E$14+1,1))-AVERAGE(OFFSET($H$3,0,0,'Données projet'!$E$14+1,1))</f>
        <v>357.65167206083379</v>
      </c>
      <c r="DU159" s="59">
        <f t="shared" si="152"/>
        <v>341.23389735986342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15.783404978930063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15.783404978930063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277.77359999999993</v>
      </c>
      <c r="P160" s="13">
        <f t="shared" si="141"/>
        <v>66.496288176842356</v>
      </c>
      <c r="Q160" s="20">
        <f t="shared" si="162"/>
        <v>599.60338857466706</v>
      </c>
      <c r="R160" s="59">
        <f t="shared" si="109"/>
        <v>892.93672190800044</v>
      </c>
      <c r="S160" s="59">
        <f ca="1">AVERAGE(OFFSET($R$3,0,0,'Données projet'!$E$9+1,1))-AVERAGE(OFFSET($H$3,0,0,'Données projet'!$E$9+1,1))</f>
        <v>439.19854273764042</v>
      </c>
      <c r="T160" s="59">
        <f t="shared" si="142"/>
        <v>278.21741231699929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43.569884208245647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43.569884208245647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311.298</v>
      </c>
      <c r="AK160" s="13">
        <f t="shared" si="164"/>
        <v>73.539838278528748</v>
      </c>
      <c r="AL160" s="20">
        <f t="shared" si="165"/>
        <v>670.25923500177089</v>
      </c>
      <c r="AM160" s="59">
        <f t="shared" si="113"/>
        <v>963.59256833510426</v>
      </c>
      <c r="AN160" s="59">
        <f ca="1">AVERAGE(OFFSET($AM$3,0,0,'Données projet'!$E$10+1,1))-AVERAGE(OFFSET($H$3,0,0,'Données projet'!$E$10+1,1))</f>
        <v>487.18832528146936</v>
      </c>
      <c r="AO160" s="59">
        <f t="shared" si="144"/>
        <v>306.61893266146666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48.828318509240823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48.828318509240823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255.00000000000006</v>
      </c>
      <c r="BE160" s="13">
        <f>BD160*VLOOKUP('Données projet'!$B$11,Paramètres!$A$1:$I$89,3,0)*VLOOKUP('Données projet'!$B$11,Paramètres!$A$1:$I$89,5,0)</f>
        <v>186.96600000000004</v>
      </c>
      <c r="BF160" s="13">
        <f t="shared" si="167"/>
        <v>46.868551400324648</v>
      </c>
      <c r="BG160" s="20">
        <f t="shared" si="168"/>
        <v>407.26184368889881</v>
      </c>
      <c r="BH160" s="59">
        <f t="shared" si="116"/>
        <v>700.59517702223206</v>
      </c>
      <c r="BI160" s="59">
        <f ca="1">AVERAGE(OFFSET($BH$3,0,0,'Données projet'!$E$11+1,1))-AVERAGE(OFFSET($H$3,0,0,'Données projet'!$E$11+1,1))</f>
        <v>239.25212250019609</v>
      </c>
      <c r="BJ160" s="59">
        <f t="shared" si="146"/>
        <v>213.58492101729695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245.99999999999994</v>
      </c>
      <c r="BZ160" s="13">
        <f>BY160*VLOOKUP('Données projet'!$B$12,Paramètres!$A$1:$I$89,3,0)*VLOOKUP('Données projet'!$B$12,Paramètres!$A$1:$I$89,5,0)</f>
        <v>234.09359999999998</v>
      </c>
      <c r="CA160" s="13">
        <f t="shared" si="170"/>
        <v>57.166902703920208</v>
      </c>
      <c r="CB160" s="20">
        <f t="shared" si="171"/>
        <v>507.27870887599425</v>
      </c>
      <c r="CC160" s="59">
        <f t="shared" si="119"/>
        <v>800.61204220932757</v>
      </c>
      <c r="CD160" s="59">
        <f ca="1">AVERAGE(OFFSET($CC$3,0,0,'Données projet'!$E$12+1,1))-AVERAGE(OFFSET($H$3,0,0,'Données projet'!$E$12+1,1))</f>
        <v>448.94764480536713</v>
      </c>
      <c r="CE160" s="59">
        <f t="shared" si="148"/>
        <v>469.26760321719695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33.942074470604027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33.942074470604027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367.99999999999972</v>
      </c>
      <c r="CU160" s="17">
        <f>CT160*VLOOKUP('Données projet'!$B$13,Paramètres!$A$1:$I$89,3,0)*VLOOKUP('Données projet'!$B$13,Paramètres!$A$1:$I$89,5,0)</f>
        <v>298.52159999999981</v>
      </c>
      <c r="CV160" s="13">
        <f t="shared" si="173"/>
        <v>70.866444995542437</v>
      </c>
      <c r="CW160" s="20">
        <f t="shared" si="174"/>
        <v>643.35084503390271</v>
      </c>
      <c r="CX160" s="59">
        <f t="shared" si="122"/>
        <v>936.68417836723597</v>
      </c>
      <c r="CY160" s="59">
        <f ca="1">AVERAGE(OFFSET($CX$3,0,0,'Données projet'!$E$13+1,1))-AVERAGE(OFFSET($H$3,0,0,'Données projet'!$E$13+1,1))</f>
        <v>412.59676769258488</v>
      </c>
      <c r="CZ160" s="59">
        <f t="shared" si="150"/>
        <v>399.90063795152133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13.676604692703831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13.676604692703831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349.00000000000017</v>
      </c>
      <c r="DP160" s="17">
        <f>DO160*VLOOKUP('Données projet'!$B$14,Paramètres!$A$1:$I$89,3,0)*VLOOKUP('Données projet'!$B$14,Paramètres!$A$1:$I$89,5,0)</f>
        <v>272.22000000000014</v>
      </c>
      <c r="DQ160" s="13">
        <f t="shared" si="176"/>
        <v>65.320184547527205</v>
      </c>
      <c r="DR160" s="20">
        <f t="shared" si="177"/>
        <v>587.88248808694345</v>
      </c>
      <c r="DS160" s="59">
        <f t="shared" si="125"/>
        <v>881.21582142027682</v>
      </c>
      <c r="DT160" s="59">
        <f ca="1">AVERAGE(OFFSET($DS$3,0,0,'Données projet'!$E$14+1,1))-AVERAGE(OFFSET($H$3,0,0,'Données projet'!$E$14+1,1))</f>
        <v>357.65167206083379</v>
      </c>
      <c r="DU160" s="59">
        <f t="shared" si="152"/>
        <v>341.23389735986342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15.473902034219702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15.473902034219702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277.77359999999993</v>
      </c>
      <c r="P161" s="13">
        <f t="shared" si="141"/>
        <v>66.496288176842356</v>
      </c>
      <c r="Q161" s="20">
        <f t="shared" si="162"/>
        <v>599.60338857466706</v>
      </c>
      <c r="R161" s="59">
        <f t="shared" si="109"/>
        <v>892.93672190800044</v>
      </c>
      <c r="S161" s="59">
        <f ca="1">AVERAGE(OFFSET($R$3,0,0,'Données projet'!$E$9+1,1))-AVERAGE(OFFSET($H$3,0,0,'Données projet'!$E$9+1,1))</f>
        <v>439.19854273764042</v>
      </c>
      <c r="T161" s="59">
        <f t="shared" si="142"/>
        <v>278.21741231699929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42.715505353927256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42.715505353927256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311.298</v>
      </c>
      <c r="AK161" s="13">
        <f t="shared" si="164"/>
        <v>73.539838278528748</v>
      </c>
      <c r="AL161" s="20">
        <f t="shared" si="165"/>
        <v>670.25923500177089</v>
      </c>
      <c r="AM161" s="59">
        <f t="shared" si="113"/>
        <v>963.59256833510426</v>
      </c>
      <c r="AN161" s="59">
        <f ca="1">AVERAGE(OFFSET($AM$3,0,0,'Données projet'!$E$10+1,1))-AVERAGE(OFFSET($H$3,0,0,'Données projet'!$E$10+1,1))</f>
        <v>487.18832528146936</v>
      </c>
      <c r="AO161" s="59">
        <f t="shared" si="144"/>
        <v>306.61893266146666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47.870824965608143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47.870824965608143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255.00000000000006</v>
      </c>
      <c r="BE161" s="13">
        <f>BD161*VLOOKUP('Données projet'!$B$11,Paramètres!$A$1:$I$89,3,0)*VLOOKUP('Données projet'!$B$11,Paramètres!$A$1:$I$89,5,0)</f>
        <v>186.96600000000004</v>
      </c>
      <c r="BF161" s="13">
        <f t="shared" si="167"/>
        <v>46.868551400324648</v>
      </c>
      <c r="BG161" s="20">
        <f t="shared" si="168"/>
        <v>407.26184368889881</v>
      </c>
      <c r="BH161" s="59">
        <f t="shared" si="116"/>
        <v>700.59517702223206</v>
      </c>
      <c r="BI161" s="59">
        <f ca="1">AVERAGE(OFFSET($BH$3,0,0,'Données projet'!$E$11+1,1))-AVERAGE(OFFSET($H$3,0,0,'Données projet'!$E$11+1,1))</f>
        <v>239.25212250019609</v>
      </c>
      <c r="BJ161" s="59">
        <f t="shared" si="146"/>
        <v>213.58492101729695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245.99999999999994</v>
      </c>
      <c r="BZ161" s="13">
        <f>BY161*VLOOKUP('Données projet'!$B$12,Paramètres!$A$1:$I$89,3,0)*VLOOKUP('Données projet'!$B$12,Paramètres!$A$1:$I$89,5,0)</f>
        <v>234.09359999999998</v>
      </c>
      <c r="CA161" s="13">
        <f t="shared" si="170"/>
        <v>57.166902703920208</v>
      </c>
      <c r="CB161" s="20">
        <f t="shared" si="171"/>
        <v>507.27870887599425</v>
      </c>
      <c r="CC161" s="59">
        <f t="shared" si="119"/>
        <v>800.61204220932757</v>
      </c>
      <c r="CD161" s="59">
        <f ca="1">AVERAGE(OFFSET($CC$3,0,0,'Données projet'!$E$12+1,1))-AVERAGE(OFFSET($H$3,0,0,'Données projet'!$E$12+1,1))</f>
        <v>448.94764480536713</v>
      </c>
      <c r="CE161" s="59">
        <f t="shared" si="148"/>
        <v>469.26760321719695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33.276491092856695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33.276491092856695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367.99999999999972</v>
      </c>
      <c r="CU161" s="17">
        <f>CT161*VLOOKUP('Données projet'!$B$13,Paramètres!$A$1:$I$89,3,0)*VLOOKUP('Données projet'!$B$13,Paramètres!$A$1:$I$89,5,0)</f>
        <v>298.52159999999981</v>
      </c>
      <c r="CV161" s="13">
        <f t="shared" si="173"/>
        <v>70.866444995542437</v>
      </c>
      <c r="CW161" s="20">
        <f t="shared" si="174"/>
        <v>643.35084503390271</v>
      </c>
      <c r="CX161" s="59">
        <f t="shared" si="122"/>
        <v>936.68417836723597</v>
      </c>
      <c r="CY161" s="59">
        <f ca="1">AVERAGE(OFFSET($CX$3,0,0,'Données projet'!$E$13+1,1))-AVERAGE(OFFSET($H$3,0,0,'Données projet'!$E$13+1,1))</f>
        <v>412.59676769258488</v>
      </c>
      <c r="CZ161" s="59">
        <f t="shared" si="150"/>
        <v>399.90063795152133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13.408414816585077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13.408414816585077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349.00000000000017</v>
      </c>
      <c r="DP161" s="17">
        <f>DO161*VLOOKUP('Données projet'!$B$14,Paramètres!$A$1:$I$89,3,0)*VLOOKUP('Données projet'!$B$14,Paramètres!$A$1:$I$89,5,0)</f>
        <v>272.22000000000014</v>
      </c>
      <c r="DQ161" s="13">
        <f t="shared" si="176"/>
        <v>65.320184547527205</v>
      </c>
      <c r="DR161" s="20">
        <f t="shared" si="177"/>
        <v>587.88248808694345</v>
      </c>
      <c r="DS161" s="59">
        <f t="shared" si="125"/>
        <v>881.21582142027682</v>
      </c>
      <c r="DT161" s="59">
        <f ca="1">AVERAGE(OFFSET($DS$3,0,0,'Données projet'!$E$14+1,1))-AVERAGE(OFFSET($H$3,0,0,'Données projet'!$E$14+1,1))</f>
        <v>357.65167206083379</v>
      </c>
      <c r="DU161" s="59">
        <f t="shared" si="152"/>
        <v>341.23389735986342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15.170468253476955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15.170468253476955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277.77359999999993</v>
      </c>
      <c r="P162" s="13">
        <f t="shared" si="141"/>
        <v>66.496288176842356</v>
      </c>
      <c r="Q162" s="20">
        <f t="shared" si="162"/>
        <v>599.60338857466706</v>
      </c>
      <c r="R162" s="59">
        <f t="shared" si="109"/>
        <v>892.93672190800044</v>
      </c>
      <c r="S162" s="59">
        <f ca="1">AVERAGE(OFFSET($R$3,0,0,'Données projet'!$E$9+1,1))-AVERAGE(OFFSET($H$3,0,0,'Données projet'!$E$9+1,1))</f>
        <v>439.19854273764042</v>
      </c>
      <c r="T162" s="59">
        <f t="shared" si="142"/>
        <v>278.21741231699929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41.877880347822398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41.877880347822398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311.298</v>
      </c>
      <c r="AK162" s="13">
        <f t="shared" si="164"/>
        <v>73.539838278528748</v>
      </c>
      <c r="AL162" s="20">
        <f t="shared" si="165"/>
        <v>670.25923500177089</v>
      </c>
      <c r="AM162" s="59">
        <f t="shared" si="113"/>
        <v>963.59256833510426</v>
      </c>
      <c r="AN162" s="59">
        <f ca="1">AVERAGE(OFFSET($AM$3,0,0,'Données projet'!$E$10+1,1))-AVERAGE(OFFSET($H$3,0,0,'Données projet'!$E$10+1,1))</f>
        <v>487.18832528146936</v>
      </c>
      <c r="AO162" s="59">
        <f t="shared" si="144"/>
        <v>306.61893266146666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46.932107286352704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46.932107286352704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255.00000000000006</v>
      </c>
      <c r="BE162" s="13">
        <f>BD162*VLOOKUP('Données projet'!$B$11,Paramètres!$A$1:$I$89,3,0)*VLOOKUP('Données projet'!$B$11,Paramètres!$A$1:$I$89,5,0)</f>
        <v>186.96600000000004</v>
      </c>
      <c r="BF162" s="13">
        <f t="shared" si="167"/>
        <v>46.868551400324648</v>
      </c>
      <c r="BG162" s="20">
        <f t="shared" si="168"/>
        <v>407.26184368889881</v>
      </c>
      <c r="BH162" s="59">
        <f t="shared" si="116"/>
        <v>700.59517702223206</v>
      </c>
      <c r="BI162" s="59">
        <f ca="1">AVERAGE(OFFSET($BH$3,0,0,'Données projet'!$E$11+1,1))-AVERAGE(OFFSET($H$3,0,0,'Données projet'!$E$11+1,1))</f>
        <v>239.25212250019609</v>
      </c>
      <c r="BJ162" s="59">
        <f t="shared" si="146"/>
        <v>213.58492101729695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245.99999999999994</v>
      </c>
      <c r="BZ162" s="13">
        <f>BY162*VLOOKUP('Données projet'!$B$12,Paramètres!$A$1:$I$89,3,0)*VLOOKUP('Données projet'!$B$12,Paramètres!$A$1:$I$89,5,0)</f>
        <v>234.09359999999998</v>
      </c>
      <c r="CA162" s="13">
        <f t="shared" si="170"/>
        <v>57.166902703920208</v>
      </c>
      <c r="CB162" s="20">
        <f t="shared" si="171"/>
        <v>507.27870887599425</v>
      </c>
      <c r="CC162" s="59">
        <f t="shared" si="119"/>
        <v>800.61204220932757</v>
      </c>
      <c r="CD162" s="59">
        <f ca="1">AVERAGE(OFFSET($CC$3,0,0,'Données projet'!$E$12+1,1))-AVERAGE(OFFSET($H$3,0,0,'Données projet'!$E$12+1,1))</f>
        <v>448.94764480536713</v>
      </c>
      <c r="CE162" s="59">
        <f t="shared" si="148"/>
        <v>469.26760321719695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32.62395939918121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32.62395939918121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367.99999999999972</v>
      </c>
      <c r="CU162" s="17">
        <f>CT162*VLOOKUP('Données projet'!$B$13,Paramètres!$A$1:$I$89,3,0)*VLOOKUP('Données projet'!$B$13,Paramètres!$A$1:$I$89,5,0)</f>
        <v>298.52159999999981</v>
      </c>
      <c r="CV162" s="13">
        <f t="shared" si="173"/>
        <v>70.866444995542437</v>
      </c>
      <c r="CW162" s="20">
        <f t="shared" si="174"/>
        <v>643.35084503390271</v>
      </c>
      <c r="CX162" s="59">
        <f t="shared" si="122"/>
        <v>936.68417836723597</v>
      </c>
      <c r="CY162" s="59">
        <f ca="1">AVERAGE(OFFSET($CX$3,0,0,'Données projet'!$E$13+1,1))-AVERAGE(OFFSET($H$3,0,0,'Données projet'!$E$13+1,1))</f>
        <v>412.59676769258488</v>
      </c>
      <c r="CZ162" s="59">
        <f t="shared" si="150"/>
        <v>399.90063795152133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13.145483980357339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13.145483980357339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349.00000000000017</v>
      </c>
      <c r="DP162" s="17">
        <f>DO162*VLOOKUP('Données projet'!$B$14,Paramètres!$A$1:$I$89,3,0)*VLOOKUP('Données projet'!$B$14,Paramètres!$A$1:$I$89,5,0)</f>
        <v>272.22000000000014</v>
      </c>
      <c r="DQ162" s="13">
        <f t="shared" si="176"/>
        <v>65.320184547527205</v>
      </c>
      <c r="DR162" s="20">
        <f t="shared" si="177"/>
        <v>587.88248808694345</v>
      </c>
      <c r="DS162" s="59">
        <f t="shared" si="125"/>
        <v>881.21582142027682</v>
      </c>
      <c r="DT162" s="59">
        <f ca="1">AVERAGE(OFFSET($DS$3,0,0,'Données projet'!$E$14+1,1))-AVERAGE(OFFSET($H$3,0,0,'Données projet'!$E$14+1,1))</f>
        <v>357.65167206083379</v>
      </c>
      <c r="DU162" s="59">
        <f t="shared" si="152"/>
        <v>341.23389735986342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14.87298462409824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14.87298462409824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277.77359999999993</v>
      </c>
      <c r="P163" s="13">
        <f t="shared" si="141"/>
        <v>66.496288176842356</v>
      </c>
      <c r="Q163" s="20">
        <f t="shared" si="162"/>
        <v>599.60338857466706</v>
      </c>
      <c r="R163" s="59">
        <f t="shared" si="109"/>
        <v>892.93672190800044</v>
      </c>
      <c r="S163" s="59">
        <f ca="1">AVERAGE(OFFSET($R$3,0,0,'Données projet'!$E$9+1,1))-AVERAGE(OFFSET($H$3,0,0,'Données projet'!$E$9+1,1))</f>
        <v>439.19854273764042</v>
      </c>
      <c r="T163" s="59">
        <f t="shared" si="142"/>
        <v>278.21741231699929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41.056680657186455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41.056680657186455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311.298</v>
      </c>
      <c r="AK163" s="13">
        <f t="shared" si="164"/>
        <v>73.539838278528748</v>
      </c>
      <c r="AL163" s="20">
        <f t="shared" si="165"/>
        <v>670.25923500177089</v>
      </c>
      <c r="AM163" s="59">
        <f t="shared" si="113"/>
        <v>963.59256833510426</v>
      </c>
      <c r="AN163" s="59">
        <f ca="1">AVERAGE(OFFSET($AM$3,0,0,'Données projet'!$E$10+1,1))-AVERAGE(OFFSET($H$3,0,0,'Données projet'!$E$10+1,1))</f>
        <v>487.18832528146936</v>
      </c>
      <c r="AO163" s="59">
        <f t="shared" si="144"/>
        <v>306.61893266146666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46.011797288226212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46.011797288226212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255.00000000000006</v>
      </c>
      <c r="BE163" s="13">
        <f>BD163*VLOOKUP('Données projet'!$B$11,Paramètres!$A$1:$I$89,3,0)*VLOOKUP('Données projet'!$B$11,Paramètres!$A$1:$I$89,5,0)</f>
        <v>186.96600000000004</v>
      </c>
      <c r="BF163" s="13">
        <f t="shared" si="167"/>
        <v>46.868551400324648</v>
      </c>
      <c r="BG163" s="20">
        <f t="shared" si="168"/>
        <v>407.26184368889881</v>
      </c>
      <c r="BH163" s="59">
        <f t="shared" si="116"/>
        <v>700.59517702223206</v>
      </c>
      <c r="BI163" s="59">
        <f ca="1">AVERAGE(OFFSET($BH$3,0,0,'Données projet'!$E$11+1,1))-AVERAGE(OFFSET($H$3,0,0,'Données projet'!$E$11+1,1))</f>
        <v>239.25212250019609</v>
      </c>
      <c r="BJ163" s="59">
        <f t="shared" si="146"/>
        <v>213.58492101729695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245.99999999999994</v>
      </c>
      <c r="BZ163" s="13">
        <f>BY163*VLOOKUP('Données projet'!$B$12,Paramètres!$A$1:$I$89,3,0)*VLOOKUP('Données projet'!$B$12,Paramètres!$A$1:$I$89,5,0)</f>
        <v>234.09359999999998</v>
      </c>
      <c r="CA163" s="13">
        <f t="shared" si="170"/>
        <v>57.166902703920208</v>
      </c>
      <c r="CB163" s="20">
        <f t="shared" si="171"/>
        <v>507.27870887599425</v>
      </c>
      <c r="CC163" s="59">
        <f t="shared" si="119"/>
        <v>800.61204220932757</v>
      </c>
      <c r="CD163" s="59">
        <f ca="1">AVERAGE(OFFSET($CC$3,0,0,'Données projet'!$E$12+1,1))-AVERAGE(OFFSET($H$3,0,0,'Données projet'!$E$12+1,1))</f>
        <v>448.94764480536713</v>
      </c>
      <c r="CE163" s="59">
        <f t="shared" si="148"/>
        <v>469.26760321719695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31.984223454013673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31.984223454013673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367.99999999999972</v>
      </c>
      <c r="CU163" s="17">
        <f>CT163*VLOOKUP('Données projet'!$B$13,Paramètres!$A$1:$I$89,3,0)*VLOOKUP('Données projet'!$B$13,Paramètres!$A$1:$I$89,5,0)</f>
        <v>298.52159999999981</v>
      </c>
      <c r="CV163" s="13">
        <f t="shared" si="173"/>
        <v>70.866444995542437</v>
      </c>
      <c r="CW163" s="20">
        <f t="shared" si="174"/>
        <v>643.35084503390271</v>
      </c>
      <c r="CX163" s="59">
        <f t="shared" si="122"/>
        <v>936.68417836723597</v>
      </c>
      <c r="CY163" s="59">
        <f ca="1">AVERAGE(OFFSET($CX$3,0,0,'Données projet'!$E$13+1,1))-AVERAGE(OFFSET($H$3,0,0,'Données projet'!$E$13+1,1))</f>
        <v>412.59676769258488</v>
      </c>
      <c r="CZ163" s="59">
        <f t="shared" si="150"/>
        <v>399.90063795152133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12.887709057456052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12.887709057456052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349.00000000000017</v>
      </c>
      <c r="DP163" s="17">
        <f>DO163*VLOOKUP('Données projet'!$B$14,Paramètres!$A$1:$I$89,3,0)*VLOOKUP('Données projet'!$B$14,Paramètres!$A$1:$I$89,5,0)</f>
        <v>272.22000000000014</v>
      </c>
      <c r="DQ163" s="13">
        <f t="shared" si="176"/>
        <v>65.320184547527205</v>
      </c>
      <c r="DR163" s="20">
        <f t="shared" si="177"/>
        <v>587.88248808694345</v>
      </c>
      <c r="DS163" s="59">
        <f t="shared" si="125"/>
        <v>881.21582142027682</v>
      </c>
      <c r="DT163" s="59">
        <f ca="1">AVERAGE(OFFSET($DS$3,0,0,'Données projet'!$E$14+1,1))-AVERAGE(OFFSET($H$3,0,0,'Données projet'!$E$14+1,1))</f>
        <v>357.65167206083379</v>
      </c>
      <c r="DU163" s="59">
        <f t="shared" si="152"/>
        <v>341.23389735986342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14.581334467244545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14.581334467244545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277.77359999999993</v>
      </c>
      <c r="P164" s="13">
        <f t="shared" si="141"/>
        <v>66.496288176842356</v>
      </c>
      <c r="Q164" s="20">
        <f t="shared" si="162"/>
        <v>599.60338857466706</v>
      </c>
      <c r="R164" s="59">
        <f t="shared" si="109"/>
        <v>892.93672190800044</v>
      </c>
      <c r="S164" s="59">
        <f ca="1">AVERAGE(OFFSET($R$3,0,0,'Données projet'!$E$9+1,1))-AVERAGE(OFFSET($H$3,0,0,'Données projet'!$E$9+1,1))</f>
        <v>439.19854273764042</v>
      </c>
      <c r="T164" s="59">
        <f t="shared" si="142"/>
        <v>278.21741231699929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40.25158419160153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40.25158419160153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311.298</v>
      </c>
      <c r="AK164" s="13">
        <f t="shared" si="164"/>
        <v>73.539838278528748</v>
      </c>
      <c r="AL164" s="20">
        <f t="shared" si="165"/>
        <v>670.25923500177089</v>
      </c>
      <c r="AM164" s="59">
        <f t="shared" si="113"/>
        <v>963.59256833510426</v>
      </c>
      <c r="AN164" s="59">
        <f ca="1">AVERAGE(OFFSET($AM$3,0,0,'Données projet'!$E$10+1,1))-AVERAGE(OFFSET($H$3,0,0,'Données projet'!$E$10+1,1))</f>
        <v>487.18832528146936</v>
      </c>
      <c r="AO164" s="59">
        <f t="shared" si="144"/>
        <v>306.61893266146666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45.109534007829311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45.109534007829311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255.00000000000006</v>
      </c>
      <c r="BE164" s="13">
        <f>BD164*VLOOKUP('Données projet'!$B$11,Paramètres!$A$1:$I$89,3,0)*VLOOKUP('Données projet'!$B$11,Paramètres!$A$1:$I$89,5,0)</f>
        <v>186.96600000000004</v>
      </c>
      <c r="BF164" s="13">
        <f t="shared" si="167"/>
        <v>46.868551400324648</v>
      </c>
      <c r="BG164" s="20">
        <f t="shared" si="168"/>
        <v>407.26184368889881</v>
      </c>
      <c r="BH164" s="59">
        <f t="shared" si="116"/>
        <v>700.59517702223206</v>
      </c>
      <c r="BI164" s="59">
        <f ca="1">AVERAGE(OFFSET($BH$3,0,0,'Données projet'!$E$11+1,1))-AVERAGE(OFFSET($H$3,0,0,'Données projet'!$E$11+1,1))</f>
        <v>239.25212250019609</v>
      </c>
      <c r="BJ164" s="59">
        <f t="shared" si="146"/>
        <v>213.58492101729695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245.99999999999994</v>
      </c>
      <c r="BZ164" s="13">
        <f>BY164*VLOOKUP('Données projet'!$B$12,Paramètres!$A$1:$I$89,3,0)*VLOOKUP('Données projet'!$B$12,Paramètres!$A$1:$I$89,5,0)</f>
        <v>234.09359999999998</v>
      </c>
      <c r="CA164" s="13">
        <f t="shared" si="170"/>
        <v>57.166902703920208</v>
      </c>
      <c r="CB164" s="20">
        <f t="shared" si="171"/>
        <v>507.27870887599425</v>
      </c>
      <c r="CC164" s="59">
        <f t="shared" si="119"/>
        <v>800.61204220932757</v>
      </c>
      <c r="CD164" s="59">
        <f ca="1">AVERAGE(OFFSET($CC$3,0,0,'Données projet'!$E$12+1,1))-AVERAGE(OFFSET($H$3,0,0,'Données projet'!$E$12+1,1))</f>
        <v>448.94764480536713</v>
      </c>
      <c r="CE164" s="59">
        <f t="shared" si="148"/>
        <v>469.26760321719695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31.357032340530473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31.357032340530473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367.99999999999972</v>
      </c>
      <c r="CU164" s="17">
        <f>CT164*VLOOKUP('Données projet'!$B$13,Paramètres!$A$1:$I$89,3,0)*VLOOKUP('Données projet'!$B$13,Paramètres!$A$1:$I$89,5,0)</f>
        <v>298.52159999999981</v>
      </c>
      <c r="CV164" s="13">
        <f t="shared" si="173"/>
        <v>70.866444995542437</v>
      </c>
      <c r="CW164" s="20">
        <f t="shared" si="174"/>
        <v>643.35084503390271</v>
      </c>
      <c r="CX164" s="59">
        <f t="shared" si="122"/>
        <v>936.68417836723597</v>
      </c>
      <c r="CY164" s="59">
        <f ca="1">AVERAGE(OFFSET($CX$3,0,0,'Données projet'!$E$13+1,1))-AVERAGE(OFFSET($H$3,0,0,'Données projet'!$E$13+1,1))</f>
        <v>412.59676769258488</v>
      </c>
      <c r="CZ164" s="59">
        <f t="shared" si="150"/>
        <v>399.90063795152133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12.634988943565681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12.634988943565681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349.00000000000017</v>
      </c>
      <c r="DP164" s="17">
        <f>DO164*VLOOKUP('Données projet'!$B$14,Paramètres!$A$1:$I$89,3,0)*VLOOKUP('Données projet'!$B$14,Paramètres!$A$1:$I$89,5,0)</f>
        <v>272.22000000000014</v>
      </c>
      <c r="DQ164" s="13">
        <f t="shared" si="176"/>
        <v>65.320184547527205</v>
      </c>
      <c r="DR164" s="20">
        <f t="shared" si="177"/>
        <v>587.88248808694345</v>
      </c>
      <c r="DS164" s="59">
        <f t="shared" si="125"/>
        <v>881.21582142027682</v>
      </c>
      <c r="DT164" s="59">
        <f ca="1">AVERAGE(OFFSET($DS$3,0,0,'Données projet'!$E$14+1,1))-AVERAGE(OFFSET($H$3,0,0,'Données projet'!$E$14+1,1))</f>
        <v>357.65167206083379</v>
      </c>
      <c r="DU164" s="59">
        <f t="shared" si="152"/>
        <v>341.23389735986342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14.295403392077722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14.295403392077722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277.77359999999993</v>
      </c>
      <c r="P165" s="13">
        <f t="shared" si="141"/>
        <v>66.496288176842356</v>
      </c>
      <c r="Q165" s="20">
        <f t="shared" si="162"/>
        <v>599.60338857466706</v>
      </c>
      <c r="R165" s="59">
        <f t="shared" si="109"/>
        <v>892.93672190800044</v>
      </c>
      <c r="S165" s="59">
        <f ca="1">AVERAGE(OFFSET($R$3,0,0,'Données projet'!$E$9+1,1))-AVERAGE(OFFSET($H$3,0,0,'Données projet'!$E$9+1,1))</f>
        <v>439.19854273764042</v>
      </c>
      <c r="T165" s="59">
        <f t="shared" si="142"/>
        <v>278.21741231699929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39.462275176646365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39.462275176646365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311.298</v>
      </c>
      <c r="AK165" s="13">
        <f t="shared" si="164"/>
        <v>73.539838278528748</v>
      </c>
      <c r="AL165" s="20">
        <f t="shared" si="165"/>
        <v>670.25923500177089</v>
      </c>
      <c r="AM165" s="59">
        <f t="shared" si="113"/>
        <v>963.59256833510426</v>
      </c>
      <c r="AN165" s="59">
        <f ca="1">AVERAGE(OFFSET($AM$3,0,0,'Données projet'!$E$10+1,1))-AVERAGE(OFFSET($H$3,0,0,'Données projet'!$E$10+1,1))</f>
        <v>487.18832528146936</v>
      </c>
      <c r="AO165" s="59">
        <f t="shared" si="144"/>
        <v>306.61893266146666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44.22496356003473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44.22496356003473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255.00000000000006</v>
      </c>
      <c r="BE165" s="13">
        <f>BD165*VLOOKUP('Données projet'!$B$11,Paramètres!$A$1:$I$89,3,0)*VLOOKUP('Données projet'!$B$11,Paramètres!$A$1:$I$89,5,0)</f>
        <v>186.96600000000004</v>
      </c>
      <c r="BF165" s="13">
        <f t="shared" si="167"/>
        <v>46.868551400324648</v>
      </c>
      <c r="BG165" s="20">
        <f t="shared" si="168"/>
        <v>407.26184368889881</v>
      </c>
      <c r="BH165" s="59">
        <f t="shared" si="116"/>
        <v>700.59517702223206</v>
      </c>
      <c r="BI165" s="59">
        <f ca="1">AVERAGE(OFFSET($BH$3,0,0,'Données projet'!$E$11+1,1))-AVERAGE(OFFSET($H$3,0,0,'Données projet'!$E$11+1,1))</f>
        <v>239.25212250019609</v>
      </c>
      <c r="BJ165" s="59">
        <f t="shared" si="146"/>
        <v>213.58492101729695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245.99999999999994</v>
      </c>
      <c r="BZ165" s="13">
        <f>BY165*VLOOKUP('Données projet'!$B$12,Paramètres!$A$1:$I$89,3,0)*VLOOKUP('Données projet'!$B$12,Paramètres!$A$1:$I$89,5,0)</f>
        <v>234.09359999999998</v>
      </c>
      <c r="CA165" s="13">
        <f t="shared" si="170"/>
        <v>57.166902703920208</v>
      </c>
      <c r="CB165" s="20">
        <f t="shared" si="171"/>
        <v>507.27870887599425</v>
      </c>
      <c r="CC165" s="59">
        <f t="shared" si="119"/>
        <v>800.61204220932757</v>
      </c>
      <c r="CD165" s="59">
        <f ca="1">AVERAGE(OFFSET($CC$3,0,0,'Données projet'!$E$12+1,1))-AVERAGE(OFFSET($H$3,0,0,'Données projet'!$E$12+1,1))</f>
        <v>448.94764480536713</v>
      </c>
      <c r="CE165" s="59">
        <f t="shared" si="148"/>
        <v>469.26760321719695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30.742140062233872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30.742140062233872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367.99999999999972</v>
      </c>
      <c r="CU165" s="17">
        <f>CT165*VLOOKUP('Données projet'!$B$13,Paramètres!$A$1:$I$89,3,0)*VLOOKUP('Données projet'!$B$13,Paramètres!$A$1:$I$89,5,0)</f>
        <v>298.52159999999981</v>
      </c>
      <c r="CV165" s="13">
        <f t="shared" si="173"/>
        <v>70.866444995542437</v>
      </c>
      <c r="CW165" s="20">
        <f t="shared" si="174"/>
        <v>643.35084503390271</v>
      </c>
      <c r="CX165" s="59">
        <f t="shared" si="122"/>
        <v>936.68417836723597</v>
      </c>
      <c r="CY165" s="59">
        <f ca="1">AVERAGE(OFFSET($CX$3,0,0,'Données projet'!$E$13+1,1))-AVERAGE(OFFSET($H$3,0,0,'Données projet'!$E$13+1,1))</f>
        <v>412.59676769258488</v>
      </c>
      <c r="CZ165" s="59">
        <f t="shared" si="150"/>
        <v>399.90063795152133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12.387224516964652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12.387224516964652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349.00000000000017</v>
      </c>
      <c r="DP165" s="17">
        <f>DO165*VLOOKUP('Données projet'!$B$14,Paramètres!$A$1:$I$89,3,0)*VLOOKUP('Données projet'!$B$14,Paramètres!$A$1:$I$89,5,0)</f>
        <v>272.22000000000014</v>
      </c>
      <c r="DQ165" s="13">
        <f t="shared" si="176"/>
        <v>65.320184547527205</v>
      </c>
      <c r="DR165" s="20">
        <f t="shared" si="177"/>
        <v>587.88248808694345</v>
      </c>
      <c r="DS165" s="59">
        <f t="shared" si="125"/>
        <v>881.21582142027682</v>
      </c>
      <c r="DT165" s="59">
        <f ca="1">AVERAGE(OFFSET($DS$3,0,0,'Données projet'!$E$14+1,1))-AVERAGE(OFFSET($H$3,0,0,'Données projet'!$E$14+1,1))</f>
        <v>357.65167206083379</v>
      </c>
      <c r="DU165" s="59">
        <f t="shared" si="152"/>
        <v>341.23389735986342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14.015079250894184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14.015079250894184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277.77359999999993</v>
      </c>
      <c r="P166" s="13">
        <f t="shared" si="141"/>
        <v>66.496288176842356</v>
      </c>
      <c r="Q166" s="20">
        <f t="shared" si="162"/>
        <v>599.60338857466706</v>
      </c>
      <c r="R166" s="59">
        <f t="shared" si="109"/>
        <v>892.93672190800044</v>
      </c>
      <c r="S166" s="59">
        <f ca="1">AVERAGE(OFFSET($R$3,0,0,'Données projet'!$E$9+1,1))-AVERAGE(OFFSET($H$3,0,0,'Données projet'!$E$9+1,1))</f>
        <v>439.19854273764042</v>
      </c>
      <c r="T166" s="59">
        <f t="shared" si="142"/>
        <v>278.21741231699929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38.688444030043513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38.688444030043513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311.298</v>
      </c>
      <c r="AK166" s="13">
        <f t="shared" si="164"/>
        <v>73.539838278528748</v>
      </c>
      <c r="AL166" s="20">
        <f t="shared" si="165"/>
        <v>670.25923500177089</v>
      </c>
      <c r="AM166" s="59">
        <f t="shared" si="113"/>
        <v>963.59256833510426</v>
      </c>
      <c r="AN166" s="59">
        <f ca="1">AVERAGE(OFFSET($AM$3,0,0,'Données projet'!$E$10+1,1))-AVERAGE(OFFSET($H$3,0,0,'Données projet'!$E$10+1,1))</f>
        <v>487.18832528146936</v>
      </c>
      <c r="AO166" s="59">
        <f t="shared" si="144"/>
        <v>306.61893266146666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43.357738999186701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43.357738999186701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255.00000000000006</v>
      </c>
      <c r="BE166" s="13">
        <f>BD166*VLOOKUP('Données projet'!$B$11,Paramètres!$A$1:$I$89,3,0)*VLOOKUP('Données projet'!$B$11,Paramètres!$A$1:$I$89,5,0)</f>
        <v>186.96600000000004</v>
      </c>
      <c r="BF166" s="13">
        <f t="shared" si="167"/>
        <v>46.868551400324648</v>
      </c>
      <c r="BG166" s="20">
        <f t="shared" si="168"/>
        <v>407.26184368889881</v>
      </c>
      <c r="BH166" s="59">
        <f t="shared" si="116"/>
        <v>700.59517702223206</v>
      </c>
      <c r="BI166" s="59">
        <f ca="1">AVERAGE(OFFSET($BH$3,0,0,'Données projet'!$E$11+1,1))-AVERAGE(OFFSET($H$3,0,0,'Données projet'!$E$11+1,1))</f>
        <v>239.25212250019609</v>
      </c>
      <c r="BJ166" s="59">
        <f t="shared" si="146"/>
        <v>213.58492101729695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245.99999999999994</v>
      </c>
      <c r="BZ166" s="13">
        <f>BY166*VLOOKUP('Données projet'!$B$12,Paramètres!$A$1:$I$89,3,0)*VLOOKUP('Données projet'!$B$12,Paramètres!$A$1:$I$89,5,0)</f>
        <v>234.09359999999998</v>
      </c>
      <c r="CA166" s="13">
        <f t="shared" si="170"/>
        <v>57.166902703920208</v>
      </c>
      <c r="CB166" s="20">
        <f t="shared" si="171"/>
        <v>507.27870887599425</v>
      </c>
      <c r="CC166" s="59">
        <f t="shared" si="119"/>
        <v>800.61204220932757</v>
      </c>
      <c r="CD166" s="59">
        <f ca="1">AVERAGE(OFFSET($CC$3,0,0,'Données projet'!$E$12+1,1))-AVERAGE(OFFSET($H$3,0,0,'Données projet'!$E$12+1,1))</f>
        <v>448.94764480536713</v>
      </c>
      <c r="CE166" s="59">
        <f t="shared" si="148"/>
        <v>469.26760321719695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30.139305446467411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30.139305446467411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367.99999999999972</v>
      </c>
      <c r="CU166" s="17">
        <f>CT166*VLOOKUP('Données projet'!$B$13,Paramètres!$A$1:$I$89,3,0)*VLOOKUP('Données projet'!$B$13,Paramètres!$A$1:$I$89,5,0)</f>
        <v>298.52159999999981</v>
      </c>
      <c r="CV166" s="13">
        <f t="shared" si="173"/>
        <v>70.866444995542437</v>
      </c>
      <c r="CW166" s="20">
        <f t="shared" si="174"/>
        <v>643.35084503390271</v>
      </c>
      <c r="CX166" s="59">
        <f t="shared" si="122"/>
        <v>936.68417836723597</v>
      </c>
      <c r="CY166" s="59">
        <f ca="1">AVERAGE(OFFSET($CX$3,0,0,'Données projet'!$E$13+1,1))-AVERAGE(OFFSET($H$3,0,0,'Données projet'!$E$13+1,1))</f>
        <v>412.59676769258488</v>
      </c>
      <c r="CZ166" s="59">
        <f t="shared" si="150"/>
        <v>399.90063795152133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12.144318599647891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12.144318599647891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349.00000000000017</v>
      </c>
      <c r="DP166" s="17">
        <f>DO166*VLOOKUP('Données projet'!$B$14,Paramètres!$A$1:$I$89,3,0)*VLOOKUP('Données projet'!$B$14,Paramètres!$A$1:$I$89,5,0)</f>
        <v>272.22000000000014</v>
      </c>
      <c r="DQ166" s="13">
        <f t="shared" si="176"/>
        <v>65.320184547527205</v>
      </c>
      <c r="DR166" s="20">
        <f t="shared" si="177"/>
        <v>587.88248808694345</v>
      </c>
      <c r="DS166" s="59">
        <f t="shared" si="125"/>
        <v>881.21582142027682</v>
      </c>
      <c r="DT166" s="59">
        <f ca="1">AVERAGE(OFFSET($DS$3,0,0,'Données projet'!$E$14+1,1))-AVERAGE(OFFSET($H$3,0,0,'Données projet'!$E$14+1,1))</f>
        <v>357.65167206083379</v>
      </c>
      <c r="DU166" s="59">
        <f t="shared" si="152"/>
        <v>341.23389735986342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13.740252095138413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13.740252095138413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277.77359999999993</v>
      </c>
      <c r="P167" s="13">
        <f t="shared" si="141"/>
        <v>66.496288176842356</v>
      </c>
      <c r="Q167" s="20">
        <f t="shared" si="162"/>
        <v>599.60338857466706</v>
      </c>
      <c r="R167" s="59">
        <f t="shared" si="109"/>
        <v>892.93672190800044</v>
      </c>
      <c r="S167" s="59">
        <f ca="1">AVERAGE(OFFSET($R$3,0,0,'Données projet'!$E$9+1,1))-AVERAGE(OFFSET($H$3,0,0,'Données projet'!$E$9+1,1))</f>
        <v>439.19854273764042</v>
      </c>
      <c r="T167" s="59">
        <f t="shared" si="142"/>
        <v>278.21741231699929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37.929787240235143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37.929787240235143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311.298</v>
      </c>
      <c r="AK167" s="13">
        <f t="shared" si="164"/>
        <v>73.539838278528748</v>
      </c>
      <c r="AL167" s="20">
        <f t="shared" si="165"/>
        <v>670.25923500177089</v>
      </c>
      <c r="AM167" s="59">
        <f t="shared" si="113"/>
        <v>963.59256833510426</v>
      </c>
      <c r="AN167" s="59">
        <f ca="1">AVERAGE(OFFSET($AM$3,0,0,'Données projet'!$E$10+1,1))-AVERAGE(OFFSET($H$3,0,0,'Données projet'!$E$10+1,1))</f>
        <v>487.18832528146936</v>
      </c>
      <c r="AO167" s="59">
        <f t="shared" si="144"/>
        <v>306.61893266146666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42.507520183022152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42.507520183022152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255.00000000000006</v>
      </c>
      <c r="BE167" s="13">
        <f>BD167*VLOOKUP('Données projet'!$B$11,Paramètres!$A$1:$I$89,3,0)*VLOOKUP('Données projet'!$B$11,Paramètres!$A$1:$I$89,5,0)</f>
        <v>186.96600000000004</v>
      </c>
      <c r="BF167" s="13">
        <f t="shared" si="167"/>
        <v>46.868551400324648</v>
      </c>
      <c r="BG167" s="20">
        <f t="shared" si="168"/>
        <v>407.26184368889881</v>
      </c>
      <c r="BH167" s="59">
        <f t="shared" si="116"/>
        <v>700.59517702223206</v>
      </c>
      <c r="BI167" s="59">
        <f ca="1">AVERAGE(OFFSET($BH$3,0,0,'Données projet'!$E$11+1,1))-AVERAGE(OFFSET($H$3,0,0,'Données projet'!$E$11+1,1))</f>
        <v>239.25212250019609</v>
      </c>
      <c r="BJ167" s="59">
        <f t="shared" si="146"/>
        <v>213.58492101729695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245.99999999999994</v>
      </c>
      <c r="BZ167" s="13">
        <f>BY167*VLOOKUP('Données projet'!$B$12,Paramètres!$A$1:$I$89,3,0)*VLOOKUP('Données projet'!$B$12,Paramètres!$A$1:$I$89,5,0)</f>
        <v>234.09359999999998</v>
      </c>
      <c r="CA167" s="13">
        <f t="shared" si="170"/>
        <v>57.166902703920208</v>
      </c>
      <c r="CB167" s="20">
        <f t="shared" si="171"/>
        <v>507.27870887599425</v>
      </c>
      <c r="CC167" s="59">
        <f t="shared" si="119"/>
        <v>800.61204220932757</v>
      </c>
      <c r="CD167" s="59">
        <f ca="1">AVERAGE(OFFSET($CC$3,0,0,'Données projet'!$E$12+1,1))-AVERAGE(OFFSET($H$3,0,0,'Données projet'!$E$12+1,1))</f>
        <v>448.94764480536713</v>
      </c>
      <c r="CE167" s="59">
        <f t="shared" si="148"/>
        <v>469.26760321719695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29.548292049823321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29.548292049823321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367.99999999999972</v>
      </c>
      <c r="CU167" s="17">
        <f>CT167*VLOOKUP('Données projet'!$B$13,Paramètres!$A$1:$I$89,3,0)*VLOOKUP('Données projet'!$B$13,Paramètres!$A$1:$I$89,5,0)</f>
        <v>298.52159999999981</v>
      </c>
      <c r="CV167" s="13">
        <f t="shared" si="173"/>
        <v>70.866444995542437</v>
      </c>
      <c r="CW167" s="20">
        <f t="shared" si="174"/>
        <v>643.35084503390271</v>
      </c>
      <c r="CX167" s="59">
        <f t="shared" si="122"/>
        <v>936.68417836723597</v>
      </c>
      <c r="CY167" s="59">
        <f ca="1">AVERAGE(OFFSET($CX$3,0,0,'Données projet'!$E$13+1,1))-AVERAGE(OFFSET($H$3,0,0,'Données projet'!$E$13+1,1))</f>
        <v>412.59676769258488</v>
      </c>
      <c r="CZ167" s="59">
        <f t="shared" si="150"/>
        <v>399.90063795152133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11.90617591921173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11.90617591921173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349.00000000000017</v>
      </c>
      <c r="DP167" s="17">
        <f>DO167*VLOOKUP('Données projet'!$B$14,Paramètres!$A$1:$I$89,3,0)*VLOOKUP('Données projet'!$B$14,Paramètres!$A$1:$I$89,5,0)</f>
        <v>272.22000000000014</v>
      </c>
      <c r="DQ167" s="13">
        <f t="shared" si="176"/>
        <v>65.320184547527205</v>
      </c>
      <c r="DR167" s="20">
        <f t="shared" si="177"/>
        <v>587.88248808694345</v>
      </c>
      <c r="DS167" s="59">
        <f t="shared" si="125"/>
        <v>881.21582142027682</v>
      </c>
      <c r="DT167" s="59">
        <f ca="1">AVERAGE(OFFSET($DS$3,0,0,'Données projet'!$E$14+1,1))-AVERAGE(OFFSET($H$3,0,0,'Données projet'!$E$14+1,1))</f>
        <v>357.65167206083379</v>
      </c>
      <c r="DU167" s="59">
        <f t="shared" si="152"/>
        <v>341.23389735986342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13.470814132278999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13.470814132278999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277.77359999999993</v>
      </c>
      <c r="P168" s="13">
        <f t="shared" si="141"/>
        <v>66.496288176842356</v>
      </c>
      <c r="Q168" s="20">
        <f t="shared" si="162"/>
        <v>599.60338857466706</v>
      </c>
      <c r="R168" s="59">
        <f t="shared" si="109"/>
        <v>892.93672190800044</v>
      </c>
      <c r="S168" s="59">
        <f ca="1">AVERAGE(OFFSET($R$3,0,0,'Données projet'!$E$9+1,1))-AVERAGE(OFFSET($H$3,0,0,'Données projet'!$E$9+1,1))</f>
        <v>439.19854273764042</v>
      </c>
      <c r="T168" s="59">
        <f t="shared" si="142"/>
        <v>278.21741231699929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37.186007247339965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37.186007247339965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311.298</v>
      </c>
      <c r="AK168" s="13">
        <f t="shared" si="164"/>
        <v>73.539838278528748</v>
      </c>
      <c r="AL168" s="20">
        <f t="shared" si="165"/>
        <v>670.25923500177089</v>
      </c>
      <c r="AM168" s="59">
        <f t="shared" si="113"/>
        <v>963.59256833510426</v>
      </c>
      <c r="AN168" s="59">
        <f ca="1">AVERAGE(OFFSET($AM$3,0,0,'Données projet'!$E$10+1,1))-AVERAGE(OFFSET($H$3,0,0,'Données projet'!$E$10+1,1))</f>
        <v>487.18832528146936</v>
      </c>
      <c r="AO168" s="59">
        <f t="shared" si="144"/>
        <v>306.61893266146666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41.673973639260318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41.673973639260318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255.00000000000006</v>
      </c>
      <c r="BE168" s="13">
        <f>BD168*VLOOKUP('Données projet'!$B$11,Paramètres!$A$1:$I$89,3,0)*VLOOKUP('Données projet'!$B$11,Paramètres!$A$1:$I$89,5,0)</f>
        <v>186.96600000000004</v>
      </c>
      <c r="BF168" s="13">
        <f t="shared" si="167"/>
        <v>46.868551400324648</v>
      </c>
      <c r="BG168" s="20">
        <f t="shared" si="168"/>
        <v>407.26184368889881</v>
      </c>
      <c r="BH168" s="59">
        <f t="shared" si="116"/>
        <v>700.59517702223206</v>
      </c>
      <c r="BI168" s="59">
        <f ca="1">AVERAGE(OFFSET($BH$3,0,0,'Données projet'!$E$11+1,1))-AVERAGE(OFFSET($H$3,0,0,'Données projet'!$E$11+1,1))</f>
        <v>239.25212250019609</v>
      </c>
      <c r="BJ168" s="59">
        <f t="shared" si="146"/>
        <v>213.58492101729695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245.99999999999994</v>
      </c>
      <c r="BZ168" s="13">
        <f>BY168*VLOOKUP('Données projet'!$B$12,Paramètres!$A$1:$I$89,3,0)*VLOOKUP('Données projet'!$B$12,Paramètres!$A$1:$I$89,5,0)</f>
        <v>234.09359999999998</v>
      </c>
      <c r="CA168" s="13">
        <f t="shared" si="170"/>
        <v>57.166902703920208</v>
      </c>
      <c r="CB168" s="20">
        <f t="shared" si="171"/>
        <v>507.27870887599425</v>
      </c>
      <c r="CC168" s="59">
        <f t="shared" si="119"/>
        <v>800.61204220932757</v>
      </c>
      <c r="CD168" s="59">
        <f ca="1">AVERAGE(OFFSET($CC$3,0,0,'Données projet'!$E$12+1,1))-AVERAGE(OFFSET($H$3,0,0,'Données projet'!$E$12+1,1))</f>
        <v>448.94764480536713</v>
      </c>
      <c r="CE168" s="59">
        <f t="shared" si="148"/>
        <v>469.26760321719695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28.968868065404845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28.968868065404845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367.99999999999972</v>
      </c>
      <c r="CU168" s="17">
        <f>CT168*VLOOKUP('Données projet'!$B$13,Paramètres!$A$1:$I$89,3,0)*VLOOKUP('Données projet'!$B$13,Paramètres!$A$1:$I$89,5,0)</f>
        <v>298.52159999999981</v>
      </c>
      <c r="CV168" s="13">
        <f t="shared" si="173"/>
        <v>70.866444995542437</v>
      </c>
      <c r="CW168" s="20">
        <f t="shared" si="174"/>
        <v>643.35084503390271</v>
      </c>
      <c r="CX168" s="59">
        <f t="shared" si="122"/>
        <v>936.68417836723597</v>
      </c>
      <c r="CY168" s="59">
        <f ca="1">AVERAGE(OFFSET($CX$3,0,0,'Données projet'!$E$13+1,1))-AVERAGE(OFFSET($H$3,0,0,'Données projet'!$E$13+1,1))</f>
        <v>412.59676769258488</v>
      </c>
      <c r="CZ168" s="59">
        <f t="shared" si="150"/>
        <v>399.90063795152133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11.672703071486231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11.672703071486231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349.00000000000017</v>
      </c>
      <c r="DP168" s="17">
        <f>DO168*VLOOKUP('Données projet'!$B$14,Paramètres!$A$1:$I$89,3,0)*VLOOKUP('Données projet'!$B$14,Paramètres!$A$1:$I$89,5,0)</f>
        <v>272.22000000000014</v>
      </c>
      <c r="DQ168" s="13">
        <f t="shared" si="176"/>
        <v>65.320184547527205</v>
      </c>
      <c r="DR168" s="20">
        <f t="shared" si="177"/>
        <v>587.88248808694345</v>
      </c>
      <c r="DS168" s="59">
        <f t="shared" si="125"/>
        <v>881.21582142027682</v>
      </c>
      <c r="DT168" s="59">
        <f ca="1">AVERAGE(OFFSET($DS$3,0,0,'Données projet'!$E$14+1,1))-AVERAGE(OFFSET($H$3,0,0,'Données projet'!$E$14+1,1))</f>
        <v>357.65167206083379</v>
      </c>
      <c r="DU168" s="59">
        <f t="shared" si="152"/>
        <v>341.23389735986342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13.206659683530328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13.206659683530328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277.77359999999993</v>
      </c>
      <c r="P169" s="13">
        <f t="shared" si="141"/>
        <v>66.496288176842356</v>
      </c>
      <c r="Q169" s="20">
        <f t="shared" si="162"/>
        <v>599.60338857466706</v>
      </c>
      <c r="R169" s="59">
        <f t="shared" si="109"/>
        <v>892.93672190800044</v>
      </c>
      <c r="S169" s="59">
        <f ca="1">AVERAGE(OFFSET($R$3,0,0,'Données projet'!$E$9+1,1))-AVERAGE(OFFSET($H$3,0,0,'Données projet'!$E$9+1,1))</f>
        <v>439.19854273764042</v>
      </c>
      <c r="T169" s="59">
        <f t="shared" si="142"/>
        <v>278.21741231699929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36.456812326444464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36.456812326444464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311.298</v>
      </c>
      <c r="AK169" s="13">
        <f t="shared" si="164"/>
        <v>73.539838278528748</v>
      </c>
      <c r="AL169" s="20">
        <f t="shared" si="165"/>
        <v>670.25923500177089</v>
      </c>
      <c r="AM169" s="59">
        <f t="shared" si="113"/>
        <v>963.59256833510426</v>
      </c>
      <c r="AN169" s="59">
        <f ca="1">AVERAGE(OFFSET($AM$3,0,0,'Données projet'!$E$10+1,1))-AVERAGE(OFFSET($H$3,0,0,'Données projet'!$E$10+1,1))</f>
        <v>487.18832528146936</v>
      </c>
      <c r="AO169" s="59">
        <f t="shared" si="144"/>
        <v>306.61893266146666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40.856772434808462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40.856772434808462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255.00000000000006</v>
      </c>
      <c r="BE169" s="13">
        <f>BD169*VLOOKUP('Données projet'!$B$11,Paramètres!$A$1:$I$89,3,0)*VLOOKUP('Données projet'!$B$11,Paramètres!$A$1:$I$89,5,0)</f>
        <v>186.96600000000004</v>
      </c>
      <c r="BF169" s="13">
        <f t="shared" si="167"/>
        <v>46.868551400324648</v>
      </c>
      <c r="BG169" s="20">
        <f t="shared" si="168"/>
        <v>407.26184368889881</v>
      </c>
      <c r="BH169" s="59">
        <f t="shared" si="116"/>
        <v>700.59517702223206</v>
      </c>
      <c r="BI169" s="59">
        <f ca="1">AVERAGE(OFFSET($BH$3,0,0,'Données projet'!$E$11+1,1))-AVERAGE(OFFSET($H$3,0,0,'Données projet'!$E$11+1,1))</f>
        <v>239.25212250019609</v>
      </c>
      <c r="BJ169" s="59">
        <f t="shared" si="146"/>
        <v>213.58492101729695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245.99999999999994</v>
      </c>
      <c r="BZ169" s="13">
        <f>BY169*VLOOKUP('Données projet'!$B$12,Paramètres!$A$1:$I$89,3,0)*VLOOKUP('Données projet'!$B$12,Paramètres!$A$1:$I$89,5,0)</f>
        <v>234.09359999999998</v>
      </c>
      <c r="CA169" s="13">
        <f t="shared" si="170"/>
        <v>57.166902703920208</v>
      </c>
      <c r="CB169" s="20">
        <f t="shared" si="171"/>
        <v>507.27870887599425</v>
      </c>
      <c r="CC169" s="59">
        <f t="shared" si="119"/>
        <v>800.61204220932757</v>
      </c>
      <c r="CD169" s="59">
        <f ca="1">AVERAGE(OFFSET($CC$3,0,0,'Données projet'!$E$12+1,1))-AVERAGE(OFFSET($H$3,0,0,'Données projet'!$E$12+1,1))</f>
        <v>448.94764480536713</v>
      </c>
      <c r="CE169" s="59">
        <f t="shared" si="148"/>
        <v>469.26760321719695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28.40080623190708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28.40080623190708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367.99999999999972</v>
      </c>
      <c r="CU169" s="17">
        <f>CT169*VLOOKUP('Données projet'!$B$13,Paramètres!$A$1:$I$89,3,0)*VLOOKUP('Données projet'!$B$13,Paramètres!$A$1:$I$89,5,0)</f>
        <v>298.52159999999981</v>
      </c>
      <c r="CV169" s="13">
        <f t="shared" si="173"/>
        <v>70.866444995542437</v>
      </c>
      <c r="CW169" s="20">
        <f t="shared" si="174"/>
        <v>643.35084503390271</v>
      </c>
      <c r="CX169" s="59">
        <f t="shared" si="122"/>
        <v>936.68417836723597</v>
      </c>
      <c r="CY169" s="59">
        <f ca="1">AVERAGE(OFFSET($CX$3,0,0,'Données projet'!$E$13+1,1))-AVERAGE(OFFSET($H$3,0,0,'Données projet'!$E$13+1,1))</f>
        <v>412.59676769258488</v>
      </c>
      <c r="CZ169" s="59">
        <f t="shared" si="150"/>
        <v>399.90063795152133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11.443808483900252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11.443808483900252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349.00000000000017</v>
      </c>
      <c r="DP169" s="17">
        <f>DO169*VLOOKUP('Données projet'!$B$14,Paramètres!$A$1:$I$89,3,0)*VLOOKUP('Données projet'!$B$14,Paramètres!$A$1:$I$89,5,0)</f>
        <v>272.22000000000014</v>
      </c>
      <c r="DQ169" s="13">
        <f t="shared" si="176"/>
        <v>65.320184547527205</v>
      </c>
      <c r="DR169" s="20">
        <f t="shared" si="177"/>
        <v>587.88248808694345</v>
      </c>
      <c r="DS169" s="59">
        <f t="shared" si="125"/>
        <v>881.21582142027682</v>
      </c>
      <c r="DT169" s="59">
        <f ca="1">AVERAGE(OFFSET($DS$3,0,0,'Données projet'!$E$14+1,1))-AVERAGE(OFFSET($H$3,0,0,'Données projet'!$E$14+1,1))</f>
        <v>357.65167206083379</v>
      </c>
      <c r="DU169" s="59">
        <f t="shared" si="152"/>
        <v>341.23389735986342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12.947685142403314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12.947685142403314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277.77359999999993</v>
      </c>
      <c r="P170" s="13">
        <f t="shared" si="141"/>
        <v>66.496288176842356</v>
      </c>
      <c r="Q170" s="20">
        <f t="shared" si="162"/>
        <v>599.60338857466706</v>
      </c>
      <c r="R170" s="59">
        <f t="shared" si="109"/>
        <v>892.93672190800044</v>
      </c>
      <c r="S170" s="59">
        <f ca="1">AVERAGE(OFFSET($R$3,0,0,'Données projet'!$E$9+1,1))-AVERAGE(OFFSET($H$3,0,0,'Données projet'!$E$9+1,1))</f>
        <v>439.19854273764042</v>
      </c>
      <c r="T170" s="59">
        <f t="shared" si="142"/>
        <v>278.21741231699929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35.741916473182741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35.741916473182741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311.298</v>
      </c>
      <c r="AK170" s="13">
        <f t="shared" si="164"/>
        <v>73.539838278528748</v>
      </c>
      <c r="AL170" s="20">
        <f t="shared" si="165"/>
        <v>670.25923500177089</v>
      </c>
      <c r="AM170" s="59">
        <f t="shared" si="113"/>
        <v>963.59256833510426</v>
      </c>
      <c r="AN170" s="59">
        <f ca="1">AVERAGE(OFFSET($AM$3,0,0,'Données projet'!$E$10+1,1))-AVERAGE(OFFSET($H$3,0,0,'Données projet'!$E$10+1,1))</f>
        <v>487.18832528146936</v>
      </c>
      <c r="AO170" s="59">
        <f t="shared" si="144"/>
        <v>306.61893266146666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40.05559604753239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40.05559604753239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255.00000000000006</v>
      </c>
      <c r="BE170" s="13">
        <f>BD170*VLOOKUP('Données projet'!$B$11,Paramètres!$A$1:$I$89,3,0)*VLOOKUP('Données projet'!$B$11,Paramètres!$A$1:$I$89,5,0)</f>
        <v>186.96600000000004</v>
      </c>
      <c r="BF170" s="13">
        <f t="shared" si="167"/>
        <v>46.868551400324648</v>
      </c>
      <c r="BG170" s="20">
        <f t="shared" si="168"/>
        <v>407.26184368889881</v>
      </c>
      <c r="BH170" s="59">
        <f t="shared" si="116"/>
        <v>700.59517702223206</v>
      </c>
      <c r="BI170" s="59">
        <f ca="1">AVERAGE(OFFSET($BH$3,0,0,'Données projet'!$E$11+1,1))-AVERAGE(OFFSET($H$3,0,0,'Données projet'!$E$11+1,1))</f>
        <v>239.25212250019609</v>
      </c>
      <c r="BJ170" s="59">
        <f t="shared" si="146"/>
        <v>213.58492101729695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245.99999999999994</v>
      </c>
      <c r="BZ170" s="13">
        <f>BY170*VLOOKUP('Données projet'!$B$12,Paramètres!$A$1:$I$89,3,0)*VLOOKUP('Données projet'!$B$12,Paramètres!$A$1:$I$89,5,0)</f>
        <v>234.09359999999998</v>
      </c>
      <c r="CA170" s="13">
        <f t="shared" si="170"/>
        <v>57.166902703920208</v>
      </c>
      <c r="CB170" s="20">
        <f t="shared" si="171"/>
        <v>507.27870887599425</v>
      </c>
      <c r="CC170" s="59">
        <f t="shared" si="119"/>
        <v>800.61204220932757</v>
      </c>
      <c r="CD170" s="59">
        <f ca="1">AVERAGE(OFFSET($CC$3,0,0,'Données projet'!$E$12+1,1))-AVERAGE(OFFSET($H$3,0,0,'Données projet'!$E$12+1,1))</f>
        <v>448.94764480536713</v>
      </c>
      <c r="CE170" s="59">
        <f t="shared" si="148"/>
        <v>469.26760321719695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27.843883744480699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27.843883744480699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367.99999999999972</v>
      </c>
      <c r="CU170" s="17">
        <f>CT170*VLOOKUP('Données projet'!$B$13,Paramètres!$A$1:$I$89,3,0)*VLOOKUP('Données projet'!$B$13,Paramètres!$A$1:$I$89,5,0)</f>
        <v>298.52159999999981</v>
      </c>
      <c r="CV170" s="13">
        <f t="shared" si="173"/>
        <v>70.866444995542437</v>
      </c>
      <c r="CW170" s="20">
        <f t="shared" si="174"/>
        <v>643.35084503390271</v>
      </c>
      <c r="CX170" s="59">
        <f t="shared" si="122"/>
        <v>936.68417836723597</v>
      </c>
      <c r="CY170" s="59">
        <f ca="1">AVERAGE(OFFSET($CX$3,0,0,'Données projet'!$E$13+1,1))-AVERAGE(OFFSET($H$3,0,0,'Données projet'!$E$13+1,1))</f>
        <v>412.59676769258488</v>
      </c>
      <c r="CZ170" s="59">
        <f t="shared" si="150"/>
        <v>399.90063795152133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11.219402379564922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11.219402379564922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349.00000000000017</v>
      </c>
      <c r="DP170" s="17">
        <f>DO170*VLOOKUP('Données projet'!$B$14,Paramètres!$A$1:$I$89,3,0)*VLOOKUP('Données projet'!$B$14,Paramètres!$A$1:$I$89,5,0)</f>
        <v>272.22000000000014</v>
      </c>
      <c r="DQ170" s="13">
        <f t="shared" si="176"/>
        <v>65.320184547527205</v>
      </c>
      <c r="DR170" s="20">
        <f t="shared" si="177"/>
        <v>587.88248808694345</v>
      </c>
      <c r="DS170" s="59">
        <f t="shared" si="125"/>
        <v>881.21582142027682</v>
      </c>
      <c r="DT170" s="59">
        <f ca="1">AVERAGE(OFFSET($DS$3,0,0,'Données projet'!$E$14+1,1))-AVERAGE(OFFSET($H$3,0,0,'Données projet'!$E$14+1,1))</f>
        <v>357.65167206083379</v>
      </c>
      <c r="DU170" s="59">
        <f t="shared" si="152"/>
        <v>341.23389735986342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12.693788934068927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12.693788934068927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277.77359999999993</v>
      </c>
      <c r="P171" s="13">
        <f t="shared" si="141"/>
        <v>66.496288176842356</v>
      </c>
      <c r="Q171" s="20">
        <f t="shared" si="162"/>
        <v>599.60338857466706</v>
      </c>
      <c r="R171" s="59">
        <f t="shared" si="109"/>
        <v>892.93672190800044</v>
      </c>
      <c r="S171" s="59">
        <f ca="1">AVERAGE(OFFSET($R$3,0,0,'Données projet'!$E$9+1,1))-AVERAGE(OFFSET($H$3,0,0,'Données projet'!$E$9+1,1))</f>
        <v>439.19854273764042</v>
      </c>
      <c r="T171" s="59">
        <f t="shared" si="142"/>
        <v>278.21741231699929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35.041039291560061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35.041039291560061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311.298</v>
      </c>
      <c r="AK171" s="13">
        <f t="shared" si="164"/>
        <v>73.539838278528748</v>
      </c>
      <c r="AL171" s="20">
        <f t="shared" si="165"/>
        <v>670.25923500177089</v>
      </c>
      <c r="AM171" s="59">
        <f t="shared" si="113"/>
        <v>963.59256833510426</v>
      </c>
      <c r="AN171" s="59">
        <f ca="1">AVERAGE(OFFSET($AM$3,0,0,'Données projet'!$E$10+1,1))-AVERAGE(OFFSET($H$3,0,0,'Données projet'!$E$10+1,1))</f>
        <v>487.18832528146936</v>
      </c>
      <c r="AO171" s="59">
        <f t="shared" si="144"/>
        <v>306.61893266146666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39.270130240541455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39.270130240541455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255.00000000000006</v>
      </c>
      <c r="BE171" s="13">
        <f>BD171*VLOOKUP('Données projet'!$B$11,Paramètres!$A$1:$I$89,3,0)*VLOOKUP('Données projet'!$B$11,Paramètres!$A$1:$I$89,5,0)</f>
        <v>186.96600000000004</v>
      </c>
      <c r="BF171" s="13">
        <f t="shared" si="167"/>
        <v>46.868551400324648</v>
      </c>
      <c r="BG171" s="20">
        <f t="shared" si="168"/>
        <v>407.26184368889881</v>
      </c>
      <c r="BH171" s="59">
        <f t="shared" si="116"/>
        <v>700.59517702223206</v>
      </c>
      <c r="BI171" s="59">
        <f ca="1">AVERAGE(OFFSET($BH$3,0,0,'Données projet'!$E$11+1,1))-AVERAGE(OFFSET($H$3,0,0,'Données projet'!$E$11+1,1))</f>
        <v>239.25212250019609</v>
      </c>
      <c r="BJ171" s="59">
        <f t="shared" si="146"/>
        <v>213.58492101729695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245.99999999999994</v>
      </c>
      <c r="BZ171" s="13">
        <f>BY171*VLOOKUP('Données projet'!$B$12,Paramètres!$A$1:$I$89,3,0)*VLOOKUP('Données projet'!$B$12,Paramètres!$A$1:$I$89,5,0)</f>
        <v>234.09359999999998</v>
      </c>
      <c r="CA171" s="13">
        <f t="shared" si="170"/>
        <v>57.166902703920208</v>
      </c>
      <c r="CB171" s="20">
        <f t="shared" si="171"/>
        <v>507.27870887599425</v>
      </c>
      <c r="CC171" s="59">
        <f t="shared" si="119"/>
        <v>800.61204220932757</v>
      </c>
      <c r="CD171" s="59">
        <f ca="1">AVERAGE(OFFSET($CC$3,0,0,'Données projet'!$E$12+1,1))-AVERAGE(OFFSET($H$3,0,0,'Données projet'!$E$12+1,1))</f>
        <v>448.94764480536713</v>
      </c>
      <c r="CE171" s="59">
        <f t="shared" si="148"/>
        <v>469.26760321719695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27.297882167343577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27.297882167343577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367.99999999999972</v>
      </c>
      <c r="CU171" s="17">
        <f>CT171*VLOOKUP('Données projet'!$B$13,Paramètres!$A$1:$I$89,3,0)*VLOOKUP('Données projet'!$B$13,Paramètres!$A$1:$I$89,5,0)</f>
        <v>298.52159999999981</v>
      </c>
      <c r="CV171" s="13">
        <f t="shared" si="173"/>
        <v>70.866444995542437</v>
      </c>
      <c r="CW171" s="20">
        <f t="shared" si="174"/>
        <v>643.35084503390271</v>
      </c>
      <c r="CX171" s="59">
        <f t="shared" si="122"/>
        <v>936.68417836723597</v>
      </c>
      <c r="CY171" s="59">
        <f ca="1">AVERAGE(OFFSET($CX$3,0,0,'Données projet'!$E$13+1,1))-AVERAGE(OFFSET($H$3,0,0,'Données projet'!$E$13+1,1))</f>
        <v>412.59676769258488</v>
      </c>
      <c r="CZ171" s="59">
        <f t="shared" si="150"/>
        <v>399.90063795152133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10.9993967420614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10.9993967420614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349.00000000000017</v>
      </c>
      <c r="DP171" s="17">
        <f>DO171*VLOOKUP('Données projet'!$B$14,Paramètres!$A$1:$I$89,3,0)*VLOOKUP('Données projet'!$B$14,Paramètres!$A$1:$I$89,5,0)</f>
        <v>272.22000000000014</v>
      </c>
      <c r="DQ171" s="13">
        <f t="shared" si="176"/>
        <v>65.320184547527205</v>
      </c>
      <c r="DR171" s="20">
        <f t="shared" si="177"/>
        <v>587.88248808694345</v>
      </c>
      <c r="DS171" s="59">
        <f t="shared" si="125"/>
        <v>881.21582142027682</v>
      </c>
      <c r="DT171" s="59">
        <f ca="1">AVERAGE(OFFSET($DS$3,0,0,'Données projet'!$E$14+1,1))-AVERAGE(OFFSET($H$3,0,0,'Données projet'!$E$14+1,1))</f>
        <v>357.65167206083379</v>
      </c>
      <c r="DU171" s="59">
        <f t="shared" si="152"/>
        <v>341.23389735986342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12.444871475518582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12.444871475518582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277.77359999999993</v>
      </c>
      <c r="P172" s="13">
        <f t="shared" si="141"/>
        <v>66.496288176842356</v>
      </c>
      <c r="Q172" s="20">
        <f t="shared" si="162"/>
        <v>599.60338857466706</v>
      </c>
      <c r="R172" s="59">
        <f t="shared" si="109"/>
        <v>892.93672190800044</v>
      </c>
      <c r="S172" s="59">
        <f ca="1">AVERAGE(OFFSET($R$3,0,0,'Données projet'!$E$9+1,1))-AVERAGE(OFFSET($H$3,0,0,'Données projet'!$E$9+1,1))</f>
        <v>439.19854273764042</v>
      </c>
      <c r="T172" s="59">
        <f t="shared" si="142"/>
        <v>278.21741231699929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34.353905883976132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34.353905883976132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311.298</v>
      </c>
      <c r="AK172" s="13">
        <f t="shared" si="164"/>
        <v>73.539838278528748</v>
      </c>
      <c r="AL172" s="20">
        <f t="shared" si="165"/>
        <v>670.25923500177089</v>
      </c>
      <c r="AM172" s="59">
        <f t="shared" si="113"/>
        <v>963.59256833510426</v>
      </c>
      <c r="AN172" s="59">
        <f ca="1">AVERAGE(OFFSET($AM$3,0,0,'Données projet'!$E$10+1,1))-AVERAGE(OFFSET($H$3,0,0,'Données projet'!$E$10+1,1))</f>
        <v>487.18832528146936</v>
      </c>
      <c r="AO172" s="59">
        <f t="shared" si="144"/>
        <v>306.61893266146666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38.50006693893878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38.50006693893878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255.00000000000006</v>
      </c>
      <c r="BE172" s="13">
        <f>BD172*VLOOKUP('Données projet'!$B$11,Paramètres!$A$1:$I$89,3,0)*VLOOKUP('Données projet'!$B$11,Paramètres!$A$1:$I$89,5,0)</f>
        <v>186.96600000000004</v>
      </c>
      <c r="BF172" s="13">
        <f t="shared" si="167"/>
        <v>46.868551400324648</v>
      </c>
      <c r="BG172" s="20">
        <f t="shared" si="168"/>
        <v>407.26184368889881</v>
      </c>
      <c r="BH172" s="59">
        <f t="shared" si="116"/>
        <v>700.59517702223206</v>
      </c>
      <c r="BI172" s="59">
        <f ca="1">AVERAGE(OFFSET($BH$3,0,0,'Données projet'!$E$11+1,1))-AVERAGE(OFFSET($H$3,0,0,'Données projet'!$E$11+1,1))</f>
        <v>239.25212250019609</v>
      </c>
      <c r="BJ172" s="59">
        <f t="shared" si="146"/>
        <v>213.58492101729695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245.99999999999994</v>
      </c>
      <c r="BZ172" s="13">
        <f>BY172*VLOOKUP('Données projet'!$B$12,Paramètres!$A$1:$I$89,3,0)*VLOOKUP('Données projet'!$B$12,Paramètres!$A$1:$I$89,5,0)</f>
        <v>234.09359999999998</v>
      </c>
      <c r="CA172" s="13">
        <f t="shared" si="170"/>
        <v>57.166902703920208</v>
      </c>
      <c r="CB172" s="20">
        <f t="shared" si="171"/>
        <v>507.27870887599425</v>
      </c>
      <c r="CC172" s="59">
        <f t="shared" si="119"/>
        <v>800.61204220932757</v>
      </c>
      <c r="CD172" s="59">
        <f ca="1">AVERAGE(OFFSET($CC$3,0,0,'Données projet'!$E$12+1,1))-AVERAGE(OFFSET($H$3,0,0,'Données projet'!$E$12+1,1))</f>
        <v>448.94764480536713</v>
      </c>
      <c r="CE172" s="59">
        <f t="shared" si="148"/>
        <v>469.26760321719695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26.762587348106035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26.762587348106035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367.99999999999972</v>
      </c>
      <c r="CU172" s="17">
        <f>CT172*VLOOKUP('Données projet'!$B$13,Paramètres!$A$1:$I$89,3,0)*VLOOKUP('Données projet'!$B$13,Paramètres!$A$1:$I$89,5,0)</f>
        <v>298.52159999999981</v>
      </c>
      <c r="CV172" s="13">
        <f t="shared" si="173"/>
        <v>70.866444995542437</v>
      </c>
      <c r="CW172" s="20">
        <f t="shared" si="174"/>
        <v>643.35084503390271</v>
      </c>
      <c r="CX172" s="59">
        <f t="shared" si="122"/>
        <v>936.68417836723597</v>
      </c>
      <c r="CY172" s="59">
        <f ca="1">AVERAGE(OFFSET($CX$3,0,0,'Données projet'!$E$13+1,1))-AVERAGE(OFFSET($H$3,0,0,'Données projet'!$E$13+1,1))</f>
        <v>412.59676769258488</v>
      </c>
      <c r="CZ172" s="59">
        <f t="shared" si="150"/>
        <v>399.90063795152133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10.783705280919133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10.783705280919133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349.00000000000017</v>
      </c>
      <c r="DP172" s="17">
        <f>DO172*VLOOKUP('Données projet'!$B$14,Paramètres!$A$1:$I$89,3,0)*VLOOKUP('Données projet'!$B$14,Paramètres!$A$1:$I$89,5,0)</f>
        <v>272.22000000000014</v>
      </c>
      <c r="DQ172" s="13">
        <f t="shared" si="176"/>
        <v>65.320184547527205</v>
      </c>
      <c r="DR172" s="20">
        <f t="shared" si="177"/>
        <v>587.88248808694345</v>
      </c>
      <c r="DS172" s="59">
        <f t="shared" si="125"/>
        <v>881.21582142027682</v>
      </c>
      <c r="DT172" s="59">
        <f ca="1">AVERAGE(OFFSET($DS$3,0,0,'Données projet'!$E$14+1,1))-AVERAGE(OFFSET($H$3,0,0,'Données projet'!$E$14+1,1))</f>
        <v>357.65167206083379</v>
      </c>
      <c r="DU172" s="59">
        <f t="shared" si="152"/>
        <v>341.23389735986342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12.20083513650575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12.20083513650575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277.77359999999993</v>
      </c>
      <c r="P173" s="13">
        <f t="shared" si="141"/>
        <v>66.496288176842356</v>
      </c>
      <c r="Q173" s="20">
        <f t="shared" si="162"/>
        <v>599.60338857466706</v>
      </c>
      <c r="R173" s="59">
        <f t="shared" si="109"/>
        <v>892.93672190800044</v>
      </c>
      <c r="S173" s="59">
        <f ca="1">AVERAGE(OFFSET($R$3,0,0,'Données projet'!$E$9+1,1))-AVERAGE(OFFSET($H$3,0,0,'Données projet'!$E$9+1,1))</f>
        <v>439.19854273764042</v>
      </c>
      <c r="T173" s="59">
        <f t="shared" si="142"/>
        <v>278.21741231699929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33.680246743404929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33.680246743404929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311.298</v>
      </c>
      <c r="AK173" s="13">
        <f t="shared" si="164"/>
        <v>73.539838278528748</v>
      </c>
      <c r="AL173" s="20">
        <f t="shared" si="165"/>
        <v>670.25923500177089</v>
      </c>
      <c r="AM173" s="59">
        <f t="shared" si="113"/>
        <v>963.59256833510426</v>
      </c>
      <c r="AN173" s="59">
        <f ca="1">AVERAGE(OFFSET($AM$3,0,0,'Données projet'!$E$10+1,1))-AVERAGE(OFFSET($H$3,0,0,'Données projet'!$E$10+1,1))</f>
        <v>487.18832528146936</v>
      </c>
      <c r="AO173" s="59">
        <f t="shared" si="144"/>
        <v>306.61893266146666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37.745104108988293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37.745104108988293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255.00000000000006</v>
      </c>
      <c r="BE173" s="13">
        <f>BD173*VLOOKUP('Données projet'!$B$11,Paramètres!$A$1:$I$89,3,0)*VLOOKUP('Données projet'!$B$11,Paramètres!$A$1:$I$89,5,0)</f>
        <v>186.96600000000004</v>
      </c>
      <c r="BF173" s="13">
        <f t="shared" si="167"/>
        <v>46.868551400324648</v>
      </c>
      <c r="BG173" s="20">
        <f t="shared" si="168"/>
        <v>407.26184368889881</v>
      </c>
      <c r="BH173" s="59">
        <f t="shared" si="116"/>
        <v>700.59517702223206</v>
      </c>
      <c r="BI173" s="59">
        <f ca="1">AVERAGE(OFFSET($BH$3,0,0,'Données projet'!$E$11+1,1))-AVERAGE(OFFSET($H$3,0,0,'Données projet'!$E$11+1,1))</f>
        <v>239.25212250019609</v>
      </c>
      <c r="BJ173" s="59">
        <f t="shared" si="146"/>
        <v>213.58492101729695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245.99999999999994</v>
      </c>
      <c r="BZ173" s="13">
        <f>BY173*VLOOKUP('Données projet'!$B$12,Paramètres!$A$1:$I$89,3,0)*VLOOKUP('Données projet'!$B$12,Paramètres!$A$1:$I$89,5,0)</f>
        <v>234.09359999999998</v>
      </c>
      <c r="CA173" s="13">
        <f t="shared" si="170"/>
        <v>57.166902703920208</v>
      </c>
      <c r="CB173" s="20">
        <f t="shared" si="171"/>
        <v>507.27870887599425</v>
      </c>
      <c r="CC173" s="59">
        <f t="shared" si="119"/>
        <v>800.61204220932757</v>
      </c>
      <c r="CD173" s="59">
        <f ca="1">AVERAGE(OFFSET($CC$3,0,0,'Données projet'!$E$12+1,1))-AVERAGE(OFFSET($H$3,0,0,'Données projet'!$E$12+1,1))</f>
        <v>448.94764480536713</v>
      </c>
      <c r="CE173" s="59">
        <f t="shared" si="148"/>
        <v>469.26760321719695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26.237789333776139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26.237789333776139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367.99999999999972</v>
      </c>
      <c r="CU173" s="17">
        <f>CT173*VLOOKUP('Données projet'!$B$13,Paramètres!$A$1:$I$89,3,0)*VLOOKUP('Données projet'!$B$13,Paramètres!$A$1:$I$89,5,0)</f>
        <v>298.52159999999981</v>
      </c>
      <c r="CV173" s="13">
        <f t="shared" si="173"/>
        <v>70.866444995542437</v>
      </c>
      <c r="CW173" s="20">
        <f t="shared" si="174"/>
        <v>643.35084503390271</v>
      </c>
      <c r="CX173" s="59">
        <f t="shared" si="122"/>
        <v>936.68417836723597</v>
      </c>
      <c r="CY173" s="59">
        <f ca="1">AVERAGE(OFFSET($CX$3,0,0,'Données projet'!$E$13+1,1))-AVERAGE(OFFSET($H$3,0,0,'Données projet'!$E$13+1,1))</f>
        <v>412.59676769258488</v>
      </c>
      <c r="CZ173" s="59">
        <f t="shared" si="150"/>
        <v>399.90063795152133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10.572243397771064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10.572243397771064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349.00000000000017</v>
      </c>
      <c r="DP173" s="17">
        <f>DO173*VLOOKUP('Données projet'!$B$14,Paramètres!$A$1:$I$89,3,0)*VLOOKUP('Données projet'!$B$14,Paramètres!$A$1:$I$89,5,0)</f>
        <v>272.22000000000014</v>
      </c>
      <c r="DQ173" s="13">
        <f t="shared" si="176"/>
        <v>65.320184547527205</v>
      </c>
      <c r="DR173" s="20">
        <f t="shared" si="177"/>
        <v>587.88248808694345</v>
      </c>
      <c r="DS173" s="59">
        <f t="shared" si="125"/>
        <v>881.21582142027682</v>
      </c>
      <c r="DT173" s="59">
        <f ca="1">AVERAGE(OFFSET($DS$3,0,0,'Données projet'!$E$14+1,1))-AVERAGE(OFFSET($H$3,0,0,'Données projet'!$E$14+1,1))</f>
        <v>357.65167206083379</v>
      </c>
      <c r="DU173" s="59">
        <f t="shared" si="152"/>
        <v>341.23389735986342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11.961584201253492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11.961584201253492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277.77359999999993</v>
      </c>
      <c r="P174" s="13">
        <f t="shared" si="141"/>
        <v>66.496288176842356</v>
      </c>
      <c r="Q174" s="20">
        <f t="shared" si="162"/>
        <v>599.60338857466706</v>
      </c>
      <c r="R174" s="59">
        <f t="shared" si="109"/>
        <v>892.93672190800044</v>
      </c>
      <c r="S174" s="59">
        <f ca="1">AVERAGE(OFFSET($R$3,0,0,'Données projet'!$E$9+1,1))-AVERAGE(OFFSET($H$3,0,0,'Données projet'!$E$9+1,1))</f>
        <v>439.19854273764042</v>
      </c>
      <c r="T174" s="59">
        <f t="shared" si="142"/>
        <v>278.21741231699929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33.019797647688826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33.019797647688826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311.298</v>
      </c>
      <c r="AK174" s="13">
        <f t="shared" si="164"/>
        <v>73.539838278528748</v>
      </c>
      <c r="AL174" s="20">
        <f t="shared" si="165"/>
        <v>670.25923500177089</v>
      </c>
      <c r="AM174" s="59">
        <f t="shared" si="113"/>
        <v>963.59256833510426</v>
      </c>
      <c r="AN174" s="59">
        <f ca="1">AVERAGE(OFFSET($AM$3,0,0,'Données projet'!$E$10+1,1))-AVERAGE(OFFSET($H$3,0,0,'Données projet'!$E$10+1,1))</f>
        <v>487.18832528146936</v>
      </c>
      <c r="AO174" s="59">
        <f t="shared" si="144"/>
        <v>306.61893266146666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37.004945639651282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37.004945639651282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255.00000000000006</v>
      </c>
      <c r="BE174" s="13">
        <f>BD174*VLOOKUP('Données projet'!$B$11,Paramètres!$A$1:$I$89,3,0)*VLOOKUP('Données projet'!$B$11,Paramètres!$A$1:$I$89,5,0)</f>
        <v>186.96600000000004</v>
      </c>
      <c r="BF174" s="13">
        <f t="shared" si="167"/>
        <v>46.868551400324648</v>
      </c>
      <c r="BG174" s="20">
        <f t="shared" si="168"/>
        <v>407.26184368889881</v>
      </c>
      <c r="BH174" s="59">
        <f t="shared" si="116"/>
        <v>700.59517702223206</v>
      </c>
      <c r="BI174" s="59">
        <f ca="1">AVERAGE(OFFSET($BH$3,0,0,'Données projet'!$E$11+1,1))-AVERAGE(OFFSET($H$3,0,0,'Données projet'!$E$11+1,1))</f>
        <v>239.25212250019609</v>
      </c>
      <c r="BJ174" s="59">
        <f t="shared" si="146"/>
        <v>213.58492101729695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245.99999999999994</v>
      </c>
      <c r="BZ174" s="13">
        <f>BY174*VLOOKUP('Données projet'!$B$12,Paramètres!$A$1:$I$89,3,0)*VLOOKUP('Données projet'!$B$12,Paramètres!$A$1:$I$89,5,0)</f>
        <v>234.09359999999998</v>
      </c>
      <c r="CA174" s="13">
        <f t="shared" si="170"/>
        <v>57.166902703920208</v>
      </c>
      <c r="CB174" s="20">
        <f t="shared" si="171"/>
        <v>507.27870887599425</v>
      </c>
      <c r="CC174" s="59">
        <f t="shared" si="119"/>
        <v>800.61204220932757</v>
      </c>
      <c r="CD174" s="59">
        <f ca="1">AVERAGE(OFFSET($CC$3,0,0,'Données projet'!$E$12+1,1))-AVERAGE(OFFSET($H$3,0,0,'Données projet'!$E$12+1,1))</f>
        <v>448.94764480536713</v>
      </c>
      <c r="CE174" s="59">
        <f t="shared" si="148"/>
        <v>469.26760321719695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25.723282288412072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25.723282288412072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367.99999999999972</v>
      </c>
      <c r="CU174" s="17">
        <f>CT174*VLOOKUP('Données projet'!$B$13,Paramètres!$A$1:$I$89,3,0)*VLOOKUP('Données projet'!$B$13,Paramètres!$A$1:$I$89,5,0)</f>
        <v>298.52159999999981</v>
      </c>
      <c r="CV174" s="13">
        <f t="shared" si="173"/>
        <v>70.866444995542437</v>
      </c>
      <c r="CW174" s="20">
        <f t="shared" si="174"/>
        <v>643.35084503390271</v>
      </c>
      <c r="CX174" s="59">
        <f t="shared" si="122"/>
        <v>936.68417836723597</v>
      </c>
      <c r="CY174" s="59">
        <f ca="1">AVERAGE(OFFSET($CX$3,0,0,'Données projet'!$E$13+1,1))-AVERAGE(OFFSET($H$3,0,0,'Données projet'!$E$13+1,1))</f>
        <v>412.59676769258488</v>
      </c>
      <c r="CZ174" s="59">
        <f t="shared" si="150"/>
        <v>399.90063795152133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10.364928153172517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10.364928153172517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349.00000000000017</v>
      </c>
      <c r="DP174" s="17">
        <f>DO174*VLOOKUP('Données projet'!$B$14,Paramètres!$A$1:$I$89,3,0)*VLOOKUP('Données projet'!$B$14,Paramètres!$A$1:$I$89,5,0)</f>
        <v>272.22000000000014</v>
      </c>
      <c r="DQ174" s="13">
        <f t="shared" si="176"/>
        <v>65.320184547527205</v>
      </c>
      <c r="DR174" s="20">
        <f t="shared" si="177"/>
        <v>587.88248808694345</v>
      </c>
      <c r="DS174" s="59">
        <f t="shared" si="125"/>
        <v>881.21582142027682</v>
      </c>
      <c r="DT174" s="59">
        <f ca="1">AVERAGE(OFFSET($DS$3,0,0,'Données projet'!$E$14+1,1))-AVERAGE(OFFSET($H$3,0,0,'Données projet'!$E$14+1,1))</f>
        <v>357.65167206083379</v>
      </c>
      <c r="DU174" s="59">
        <f t="shared" si="152"/>
        <v>341.23389735986342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11.727024830912869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11.727024830912869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277.77359999999993</v>
      </c>
      <c r="P175" s="13">
        <f t="shared" si="141"/>
        <v>66.496288176842356</v>
      </c>
      <c r="Q175" s="20">
        <f t="shared" si="162"/>
        <v>599.60338857466706</v>
      </c>
      <c r="R175" s="59">
        <f t="shared" si="109"/>
        <v>892.93672190800044</v>
      </c>
      <c r="S175" s="59">
        <f ca="1">AVERAGE(OFFSET($R$3,0,0,'Données projet'!$E$9+1,1))-AVERAGE(OFFSET($H$3,0,0,'Données projet'!$E$9+1,1))</f>
        <v>439.19854273764042</v>
      </c>
      <c r="T175" s="59">
        <f t="shared" si="142"/>
        <v>278.21741231699929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32.372299555905542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32.372299555905542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311.298</v>
      </c>
      <c r="AK175" s="13">
        <f t="shared" si="164"/>
        <v>73.539838278528748</v>
      </c>
      <c r="AL175" s="20">
        <f t="shared" si="165"/>
        <v>670.25923500177089</v>
      </c>
      <c r="AM175" s="59">
        <f t="shared" si="113"/>
        <v>963.59256833510426</v>
      </c>
      <c r="AN175" s="59">
        <f ca="1">AVERAGE(OFFSET($AM$3,0,0,'Données projet'!$E$10+1,1))-AVERAGE(OFFSET($H$3,0,0,'Données projet'!$E$10+1,1))</f>
        <v>487.18832528146936</v>
      </c>
      <c r="AO175" s="59">
        <f t="shared" si="144"/>
        <v>306.61893266146666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36.279301226445881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36.279301226445881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255.00000000000006</v>
      </c>
      <c r="BE175" s="13">
        <f>BD175*VLOOKUP('Données projet'!$B$11,Paramètres!$A$1:$I$89,3,0)*VLOOKUP('Données projet'!$B$11,Paramètres!$A$1:$I$89,5,0)</f>
        <v>186.96600000000004</v>
      </c>
      <c r="BF175" s="13">
        <f t="shared" si="167"/>
        <v>46.868551400324648</v>
      </c>
      <c r="BG175" s="20">
        <f t="shared" si="168"/>
        <v>407.26184368889881</v>
      </c>
      <c r="BH175" s="59">
        <f t="shared" si="116"/>
        <v>700.59517702223206</v>
      </c>
      <c r="BI175" s="59">
        <f ca="1">AVERAGE(OFFSET($BH$3,0,0,'Données projet'!$E$11+1,1))-AVERAGE(OFFSET($H$3,0,0,'Données projet'!$E$11+1,1))</f>
        <v>239.25212250019609</v>
      </c>
      <c r="BJ175" s="59">
        <f t="shared" si="146"/>
        <v>213.58492101729695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245.99999999999994</v>
      </c>
      <c r="BZ175" s="13">
        <f>BY175*VLOOKUP('Données projet'!$B$12,Paramètres!$A$1:$I$89,3,0)*VLOOKUP('Données projet'!$B$12,Paramètres!$A$1:$I$89,5,0)</f>
        <v>234.09359999999998</v>
      </c>
      <c r="CA175" s="13">
        <f t="shared" si="170"/>
        <v>57.166902703920208</v>
      </c>
      <c r="CB175" s="20">
        <f t="shared" si="171"/>
        <v>507.27870887599425</v>
      </c>
      <c r="CC175" s="59">
        <f t="shared" si="119"/>
        <v>800.61204220932757</v>
      </c>
      <c r="CD175" s="59">
        <f ca="1">AVERAGE(OFFSET($CC$3,0,0,'Données projet'!$E$12+1,1))-AVERAGE(OFFSET($H$3,0,0,'Données projet'!$E$12+1,1))</f>
        <v>448.94764480536713</v>
      </c>
      <c r="CE175" s="59">
        <f t="shared" si="148"/>
        <v>469.26760321719695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25.218864412389284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25.218864412389284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367.99999999999972</v>
      </c>
      <c r="CU175" s="17">
        <f>CT175*VLOOKUP('Données projet'!$B$13,Paramètres!$A$1:$I$89,3,0)*VLOOKUP('Données projet'!$B$13,Paramètres!$A$1:$I$89,5,0)</f>
        <v>298.52159999999981</v>
      </c>
      <c r="CV175" s="13">
        <f t="shared" si="173"/>
        <v>70.866444995542437</v>
      </c>
      <c r="CW175" s="20">
        <f t="shared" si="174"/>
        <v>643.35084503390271</v>
      </c>
      <c r="CX175" s="59">
        <f t="shared" si="122"/>
        <v>936.68417836723597</v>
      </c>
      <c r="CY175" s="59">
        <f ca="1">AVERAGE(OFFSET($CX$3,0,0,'Données projet'!$E$13+1,1))-AVERAGE(OFFSET($H$3,0,0,'Données projet'!$E$13+1,1))</f>
        <v>412.59676769258488</v>
      </c>
      <c r="CZ175" s="59">
        <f t="shared" si="150"/>
        <v>399.90063795152133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10.161678234070735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10.161678234070735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349.00000000000017</v>
      </c>
      <c r="DP175" s="17">
        <f>DO175*VLOOKUP('Données projet'!$B$14,Paramètres!$A$1:$I$89,3,0)*VLOOKUP('Données projet'!$B$14,Paramètres!$A$1:$I$89,5,0)</f>
        <v>272.22000000000014</v>
      </c>
      <c r="DQ175" s="13">
        <f t="shared" si="176"/>
        <v>65.320184547527205</v>
      </c>
      <c r="DR175" s="20">
        <f t="shared" si="177"/>
        <v>587.88248808694345</v>
      </c>
      <c r="DS175" s="59">
        <f t="shared" si="125"/>
        <v>881.21582142027682</v>
      </c>
      <c r="DT175" s="59">
        <f ca="1">AVERAGE(OFFSET($DS$3,0,0,'Données projet'!$E$14+1,1))-AVERAGE(OFFSET($H$3,0,0,'Données projet'!$E$14+1,1))</f>
        <v>357.65167206083379</v>
      </c>
      <c r="DU175" s="59">
        <f t="shared" si="152"/>
        <v>341.23389735986342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11.497065026757536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11.497065026757536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277.77359999999993</v>
      </c>
      <c r="P176" s="13">
        <f t="shared" si="141"/>
        <v>66.496288176842356</v>
      </c>
      <c r="Q176" s="20">
        <f t="shared" si="162"/>
        <v>599.60338857466706</v>
      </c>
      <c r="R176" s="59">
        <f t="shared" si="109"/>
        <v>892.93672190800044</v>
      </c>
      <c r="S176" s="59">
        <f ca="1">AVERAGE(OFFSET($R$3,0,0,'Données projet'!$E$9+1,1))-AVERAGE(OFFSET($H$3,0,0,'Données projet'!$E$9+1,1))</f>
        <v>439.19854273764042</v>
      </c>
      <c r="T176" s="59">
        <f t="shared" si="142"/>
        <v>278.21741231699929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31.737498506767292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31.737498506767292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311.298</v>
      </c>
      <c r="AK176" s="13">
        <f t="shared" si="164"/>
        <v>73.539838278528748</v>
      </c>
      <c r="AL176" s="20">
        <f t="shared" si="165"/>
        <v>670.25923500177089</v>
      </c>
      <c r="AM176" s="59">
        <f t="shared" si="113"/>
        <v>963.59256833510426</v>
      </c>
      <c r="AN176" s="59">
        <f ca="1">AVERAGE(OFFSET($AM$3,0,0,'Données projet'!$E$10+1,1))-AVERAGE(OFFSET($H$3,0,0,'Données projet'!$E$10+1,1))</f>
        <v>487.18832528146936</v>
      </c>
      <c r="AO176" s="59">
        <f t="shared" si="144"/>
        <v>306.61893266146666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35.56788625758405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35.56788625758405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255.00000000000006</v>
      </c>
      <c r="BE176" s="13">
        <f>BD176*VLOOKUP('Données projet'!$B$11,Paramètres!$A$1:$I$89,3,0)*VLOOKUP('Données projet'!$B$11,Paramètres!$A$1:$I$89,5,0)</f>
        <v>186.96600000000004</v>
      </c>
      <c r="BF176" s="13">
        <f t="shared" si="167"/>
        <v>46.868551400324648</v>
      </c>
      <c r="BG176" s="20">
        <f t="shared" si="168"/>
        <v>407.26184368889881</v>
      </c>
      <c r="BH176" s="59">
        <f t="shared" si="116"/>
        <v>700.59517702223206</v>
      </c>
      <c r="BI176" s="59">
        <f ca="1">AVERAGE(OFFSET($BH$3,0,0,'Données projet'!$E$11+1,1))-AVERAGE(OFFSET($H$3,0,0,'Données projet'!$E$11+1,1))</f>
        <v>239.25212250019609</v>
      </c>
      <c r="BJ176" s="59">
        <f t="shared" si="146"/>
        <v>213.58492101729695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245.99999999999994</v>
      </c>
      <c r="BZ176" s="13">
        <f>BY176*VLOOKUP('Données projet'!$B$12,Paramètres!$A$1:$I$89,3,0)*VLOOKUP('Données projet'!$B$12,Paramètres!$A$1:$I$89,5,0)</f>
        <v>234.09359999999998</v>
      </c>
      <c r="CA176" s="13">
        <f t="shared" si="170"/>
        <v>57.166902703920208</v>
      </c>
      <c r="CB176" s="20">
        <f t="shared" si="171"/>
        <v>507.27870887599425</v>
      </c>
      <c r="CC176" s="59">
        <f t="shared" si="119"/>
        <v>800.61204220932757</v>
      </c>
      <c r="CD176" s="59">
        <f ca="1">AVERAGE(OFFSET($CC$3,0,0,'Données projet'!$E$12+1,1))-AVERAGE(OFFSET($H$3,0,0,'Données projet'!$E$12+1,1))</f>
        <v>448.94764480536713</v>
      </c>
      <c r="CE176" s="59">
        <f t="shared" si="148"/>
        <v>469.26760321719695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24.724337863250778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24.724337863250778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367.99999999999972</v>
      </c>
      <c r="CU176" s="17">
        <f>CT176*VLOOKUP('Données projet'!$B$13,Paramètres!$A$1:$I$89,3,0)*VLOOKUP('Données projet'!$B$13,Paramètres!$A$1:$I$89,5,0)</f>
        <v>298.52159999999981</v>
      </c>
      <c r="CV176" s="13">
        <f t="shared" si="173"/>
        <v>70.866444995542437</v>
      </c>
      <c r="CW176" s="20">
        <f t="shared" si="174"/>
        <v>643.35084503390271</v>
      </c>
      <c r="CX176" s="59">
        <f t="shared" si="122"/>
        <v>936.68417836723597</v>
      </c>
      <c r="CY176" s="59">
        <f ca="1">AVERAGE(OFFSET($CX$3,0,0,'Données projet'!$E$13+1,1))-AVERAGE(OFFSET($H$3,0,0,'Données projet'!$E$13+1,1))</f>
        <v>412.59676769258488</v>
      </c>
      <c r="CZ176" s="59">
        <f t="shared" si="150"/>
        <v>399.90063795152133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9.9624139219123276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9.9624139219123276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349.00000000000017</v>
      </c>
      <c r="DP176" s="17">
        <f>DO176*VLOOKUP('Données projet'!$B$14,Paramètres!$A$1:$I$89,3,0)*VLOOKUP('Données projet'!$B$14,Paramètres!$A$1:$I$89,5,0)</f>
        <v>272.22000000000014</v>
      </c>
      <c r="DQ176" s="13">
        <f t="shared" si="176"/>
        <v>65.320184547527205</v>
      </c>
      <c r="DR176" s="20">
        <f t="shared" si="177"/>
        <v>587.88248808694345</v>
      </c>
      <c r="DS176" s="59">
        <f t="shared" si="125"/>
        <v>881.21582142027682</v>
      </c>
      <c r="DT176" s="59">
        <f ca="1">AVERAGE(OFFSET($DS$3,0,0,'Données projet'!$E$14+1,1))-AVERAGE(OFFSET($H$3,0,0,'Données projet'!$E$14+1,1))</f>
        <v>357.65167206083379</v>
      </c>
      <c r="DU176" s="59">
        <f t="shared" si="152"/>
        <v>341.23389735986342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11.271614594100058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11.271614594100058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277.77359999999993</v>
      </c>
      <c r="P177" s="13">
        <f t="shared" si="141"/>
        <v>66.496288176842356</v>
      </c>
      <c r="Q177" s="20">
        <f t="shared" si="162"/>
        <v>599.60338857466706</v>
      </c>
      <c r="R177" s="59">
        <f t="shared" si="109"/>
        <v>892.93672190800044</v>
      </c>
      <c r="S177" s="59">
        <f ca="1">AVERAGE(OFFSET($R$3,0,0,'Données projet'!$E$9+1,1))-AVERAGE(OFFSET($H$3,0,0,'Données projet'!$E$9+1,1))</f>
        <v>439.19854273764042</v>
      </c>
      <c r="T177" s="59">
        <f t="shared" si="142"/>
        <v>278.21741231699929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31.115145519012234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31.115145519012234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311.298</v>
      </c>
      <c r="AK177" s="13">
        <f t="shared" si="164"/>
        <v>73.539838278528748</v>
      </c>
      <c r="AL177" s="20">
        <f t="shared" si="165"/>
        <v>670.25923500177089</v>
      </c>
      <c r="AM177" s="59">
        <f t="shared" si="113"/>
        <v>963.59256833510426</v>
      </c>
      <c r="AN177" s="59">
        <f ca="1">AVERAGE(OFFSET($AM$3,0,0,'Données projet'!$E$10+1,1))-AVERAGE(OFFSET($H$3,0,0,'Données projet'!$E$10+1,1))</f>
        <v>487.18832528146936</v>
      </c>
      <c r="AO177" s="59">
        <f t="shared" si="144"/>
        <v>306.61893266146666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34.870421702341311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34.870421702341311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255.00000000000006</v>
      </c>
      <c r="BE177" s="13">
        <f>BD177*VLOOKUP('Données projet'!$B$11,Paramètres!$A$1:$I$89,3,0)*VLOOKUP('Données projet'!$B$11,Paramètres!$A$1:$I$89,5,0)</f>
        <v>186.96600000000004</v>
      </c>
      <c r="BF177" s="13">
        <f t="shared" si="167"/>
        <v>46.868551400324648</v>
      </c>
      <c r="BG177" s="20">
        <f t="shared" si="168"/>
        <v>407.26184368889881</v>
      </c>
      <c r="BH177" s="59">
        <f t="shared" si="116"/>
        <v>700.59517702223206</v>
      </c>
      <c r="BI177" s="59">
        <f ca="1">AVERAGE(OFFSET($BH$3,0,0,'Données projet'!$E$11+1,1))-AVERAGE(OFFSET($H$3,0,0,'Données projet'!$E$11+1,1))</f>
        <v>239.25212250019609</v>
      </c>
      <c r="BJ177" s="59">
        <f t="shared" si="146"/>
        <v>213.58492101729695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245.99999999999994</v>
      </c>
      <c r="BZ177" s="13">
        <f>BY177*VLOOKUP('Données projet'!$B$12,Paramètres!$A$1:$I$89,3,0)*VLOOKUP('Données projet'!$B$12,Paramètres!$A$1:$I$89,5,0)</f>
        <v>234.09359999999998</v>
      </c>
      <c r="CA177" s="13">
        <f t="shared" si="170"/>
        <v>57.166902703920208</v>
      </c>
      <c r="CB177" s="20">
        <f t="shared" si="171"/>
        <v>507.27870887599425</v>
      </c>
      <c r="CC177" s="59">
        <f t="shared" si="119"/>
        <v>800.61204220932757</v>
      </c>
      <c r="CD177" s="59">
        <f ca="1">AVERAGE(OFFSET($CC$3,0,0,'Données projet'!$E$12+1,1))-AVERAGE(OFFSET($H$3,0,0,'Données projet'!$E$12+1,1))</f>
        <v>448.94764480536713</v>
      </c>
      <c r="CE177" s="59">
        <f t="shared" si="148"/>
        <v>469.26760321719695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24.239508678109466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24.239508678109466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367.99999999999972</v>
      </c>
      <c r="CU177" s="17">
        <f>CT177*VLOOKUP('Données projet'!$B$13,Paramètres!$A$1:$I$89,3,0)*VLOOKUP('Données projet'!$B$13,Paramètres!$A$1:$I$89,5,0)</f>
        <v>298.52159999999981</v>
      </c>
      <c r="CV177" s="13">
        <f t="shared" si="173"/>
        <v>70.866444995542437</v>
      </c>
      <c r="CW177" s="20">
        <f t="shared" si="174"/>
        <v>643.35084503390271</v>
      </c>
      <c r="CX177" s="59">
        <f t="shared" si="122"/>
        <v>936.68417836723597</v>
      </c>
      <c r="CY177" s="59">
        <f ca="1">AVERAGE(OFFSET($CX$3,0,0,'Données projet'!$E$13+1,1))-AVERAGE(OFFSET($H$3,0,0,'Données projet'!$E$13+1,1))</f>
        <v>412.59676769258488</v>
      </c>
      <c r="CZ177" s="59">
        <f t="shared" si="150"/>
        <v>399.90063795152133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9.7670570613761178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9.7670570613761178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349.00000000000017</v>
      </c>
      <c r="DP177" s="17">
        <f>DO177*VLOOKUP('Données projet'!$B$14,Paramètres!$A$1:$I$89,3,0)*VLOOKUP('Données projet'!$B$14,Paramètres!$A$1:$I$89,5,0)</f>
        <v>272.22000000000014</v>
      </c>
      <c r="DQ177" s="13">
        <f t="shared" si="176"/>
        <v>65.320184547527205</v>
      </c>
      <c r="DR177" s="20">
        <f t="shared" si="177"/>
        <v>587.88248808694345</v>
      </c>
      <c r="DS177" s="59">
        <f t="shared" si="125"/>
        <v>881.21582142027682</v>
      </c>
      <c r="DT177" s="59">
        <f ca="1">AVERAGE(OFFSET($DS$3,0,0,'Données projet'!$E$14+1,1))-AVERAGE(OFFSET($H$3,0,0,'Données projet'!$E$14+1,1))</f>
        <v>357.65167206083379</v>
      </c>
      <c r="DU177" s="59">
        <f t="shared" si="152"/>
        <v>341.23389735986342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11.050585106915808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11.050585106915808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277.77359999999993</v>
      </c>
      <c r="P178" s="13">
        <f t="shared" si="141"/>
        <v>66.496288176842356</v>
      </c>
      <c r="Q178" s="20">
        <f t="shared" si="162"/>
        <v>599.60338857466706</v>
      </c>
      <c r="R178" s="59">
        <f t="shared" si="109"/>
        <v>892.93672190800044</v>
      </c>
      <c r="S178" s="59">
        <f ca="1">AVERAGE(OFFSET($R$3,0,0,'Données projet'!$E$9+1,1))-AVERAGE(OFFSET($H$3,0,0,'Données projet'!$E$9+1,1))</f>
        <v>439.19854273764042</v>
      </c>
      <c r="T178" s="59">
        <f t="shared" si="142"/>
        <v>278.21741231699929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30.504996493749214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30.504996493749214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311.298</v>
      </c>
      <c r="AK178" s="13">
        <f t="shared" si="164"/>
        <v>73.539838278528748</v>
      </c>
      <c r="AL178" s="20">
        <f t="shared" si="165"/>
        <v>670.25923500177089</v>
      </c>
      <c r="AM178" s="59">
        <f t="shared" si="113"/>
        <v>963.59256833510426</v>
      </c>
      <c r="AN178" s="59">
        <f ca="1">AVERAGE(OFFSET($AM$3,0,0,'Données projet'!$E$10+1,1))-AVERAGE(OFFSET($H$3,0,0,'Données projet'!$E$10+1,1))</f>
        <v>487.18832528146936</v>
      </c>
      <c r="AO178" s="59">
        <f t="shared" si="144"/>
        <v>306.61893266146666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34.186634001615509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34.186634001615509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255.00000000000006</v>
      </c>
      <c r="BE178" s="13">
        <f>BD178*VLOOKUP('Données projet'!$B$11,Paramètres!$A$1:$I$89,3,0)*VLOOKUP('Données projet'!$B$11,Paramètres!$A$1:$I$89,5,0)</f>
        <v>186.96600000000004</v>
      </c>
      <c r="BF178" s="13">
        <f t="shared" si="167"/>
        <v>46.868551400324648</v>
      </c>
      <c r="BG178" s="20">
        <f t="shared" si="168"/>
        <v>407.26184368889881</v>
      </c>
      <c r="BH178" s="59">
        <f t="shared" si="116"/>
        <v>700.59517702223206</v>
      </c>
      <c r="BI178" s="59">
        <f ca="1">AVERAGE(OFFSET($BH$3,0,0,'Données projet'!$E$11+1,1))-AVERAGE(OFFSET($H$3,0,0,'Données projet'!$E$11+1,1))</f>
        <v>239.25212250019609</v>
      </c>
      <c r="BJ178" s="59">
        <f t="shared" si="146"/>
        <v>213.58492101729695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245.99999999999994</v>
      </c>
      <c r="BZ178" s="13">
        <f>BY178*VLOOKUP('Données projet'!$B$12,Paramètres!$A$1:$I$89,3,0)*VLOOKUP('Données projet'!$B$12,Paramètres!$A$1:$I$89,5,0)</f>
        <v>234.09359999999998</v>
      </c>
      <c r="CA178" s="13">
        <f t="shared" si="170"/>
        <v>57.166902703920208</v>
      </c>
      <c r="CB178" s="20">
        <f t="shared" si="171"/>
        <v>507.27870887599425</v>
      </c>
      <c r="CC178" s="59">
        <f t="shared" si="119"/>
        <v>800.61204220932757</v>
      </c>
      <c r="CD178" s="59">
        <f ca="1">AVERAGE(OFFSET($CC$3,0,0,'Données projet'!$E$12+1,1))-AVERAGE(OFFSET($H$3,0,0,'Données projet'!$E$12+1,1))</f>
        <v>448.94764480536713</v>
      </c>
      <c r="CE178" s="59">
        <f t="shared" si="148"/>
        <v>469.26760321719695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23.764186697572171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23.764186697572171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367.99999999999972</v>
      </c>
      <c r="CU178" s="17">
        <f>CT178*VLOOKUP('Données projet'!$B$13,Paramètres!$A$1:$I$89,3,0)*VLOOKUP('Données projet'!$B$13,Paramètres!$A$1:$I$89,5,0)</f>
        <v>298.52159999999981</v>
      </c>
      <c r="CV178" s="13">
        <f t="shared" si="173"/>
        <v>70.866444995542437</v>
      </c>
      <c r="CW178" s="20">
        <f t="shared" si="174"/>
        <v>643.35084503390271</v>
      </c>
      <c r="CX178" s="59">
        <f t="shared" si="122"/>
        <v>936.68417836723597</v>
      </c>
      <c r="CY178" s="59">
        <f ca="1">AVERAGE(OFFSET($CX$3,0,0,'Données projet'!$E$13+1,1))-AVERAGE(OFFSET($H$3,0,0,'Données projet'!$E$13+1,1))</f>
        <v>412.59676769258488</v>
      </c>
      <c r="CZ178" s="59">
        <f t="shared" si="150"/>
        <v>399.90063795152133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9.5755310297191034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9.5755310297191034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349.00000000000017</v>
      </c>
      <c r="DP178" s="17">
        <f>DO178*VLOOKUP('Données projet'!$B$14,Paramètres!$A$1:$I$89,3,0)*VLOOKUP('Données projet'!$B$14,Paramètres!$A$1:$I$89,5,0)</f>
        <v>272.22000000000014</v>
      </c>
      <c r="DQ178" s="13">
        <f t="shared" si="176"/>
        <v>65.320184547527205</v>
      </c>
      <c r="DR178" s="20">
        <f t="shared" si="177"/>
        <v>587.88248808694345</v>
      </c>
      <c r="DS178" s="59">
        <f t="shared" si="125"/>
        <v>881.21582142027682</v>
      </c>
      <c r="DT178" s="59">
        <f ca="1">AVERAGE(OFFSET($DS$3,0,0,'Données projet'!$E$14+1,1))-AVERAGE(OFFSET($H$3,0,0,'Données projet'!$E$14+1,1))</f>
        <v>357.65167206083379</v>
      </c>
      <c r="DU178" s="59">
        <f t="shared" si="152"/>
        <v>341.23389735986342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10.833889873160565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10.833889873160565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277.77359999999993</v>
      </c>
      <c r="P179" s="13">
        <f t="shared" si="141"/>
        <v>66.496288176842356</v>
      </c>
      <c r="Q179" s="20">
        <f t="shared" si="162"/>
        <v>599.60338857466706</v>
      </c>
      <c r="R179" s="59">
        <f t="shared" si="109"/>
        <v>892.93672190800044</v>
      </c>
      <c r="S179" s="59">
        <f ca="1">AVERAGE(OFFSET($R$3,0,0,'Données projet'!$E$9+1,1))-AVERAGE(OFFSET($H$3,0,0,'Données projet'!$E$9+1,1))</f>
        <v>439.19854273764042</v>
      </c>
      <c r="T179" s="59">
        <f t="shared" si="142"/>
        <v>278.21741231699929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29.906812118717443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29.906812118717443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311.298</v>
      </c>
      <c r="AK179" s="13">
        <f t="shared" si="164"/>
        <v>73.539838278528748</v>
      </c>
      <c r="AL179" s="20">
        <f t="shared" si="165"/>
        <v>670.25923500177089</v>
      </c>
      <c r="AM179" s="59">
        <f t="shared" si="113"/>
        <v>963.59256833510426</v>
      </c>
      <c r="AN179" s="59">
        <f ca="1">AVERAGE(OFFSET($AM$3,0,0,'Données projet'!$E$10+1,1))-AVERAGE(OFFSET($H$3,0,0,'Données projet'!$E$10+1,1))</f>
        <v>487.18832528146936</v>
      </c>
      <c r="AO179" s="59">
        <f t="shared" si="144"/>
        <v>306.61893266146666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33.516254960631628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33.516254960631628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255.00000000000006</v>
      </c>
      <c r="BE179" s="13">
        <f>BD179*VLOOKUP('Données projet'!$B$11,Paramètres!$A$1:$I$89,3,0)*VLOOKUP('Données projet'!$B$11,Paramètres!$A$1:$I$89,5,0)</f>
        <v>186.96600000000004</v>
      </c>
      <c r="BF179" s="13">
        <f t="shared" si="167"/>
        <v>46.868551400324648</v>
      </c>
      <c r="BG179" s="20">
        <f t="shared" si="168"/>
        <v>407.26184368889881</v>
      </c>
      <c r="BH179" s="59">
        <f t="shared" si="116"/>
        <v>700.59517702223206</v>
      </c>
      <c r="BI179" s="59">
        <f ca="1">AVERAGE(OFFSET($BH$3,0,0,'Données projet'!$E$11+1,1))-AVERAGE(OFFSET($H$3,0,0,'Données projet'!$E$11+1,1))</f>
        <v>239.25212250019609</v>
      </c>
      <c r="BJ179" s="59">
        <f t="shared" si="146"/>
        <v>213.58492101729695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245.99999999999994</v>
      </c>
      <c r="BZ179" s="13">
        <f>BY179*VLOOKUP('Données projet'!$B$12,Paramètres!$A$1:$I$89,3,0)*VLOOKUP('Données projet'!$B$12,Paramètres!$A$1:$I$89,5,0)</f>
        <v>234.09359999999998</v>
      </c>
      <c r="CA179" s="13">
        <f t="shared" si="170"/>
        <v>57.166902703920208</v>
      </c>
      <c r="CB179" s="20">
        <f t="shared" si="171"/>
        <v>507.27870887599425</v>
      </c>
      <c r="CC179" s="59">
        <f t="shared" si="119"/>
        <v>800.61204220932757</v>
      </c>
      <c r="CD179" s="59">
        <f ca="1">AVERAGE(OFFSET($CC$3,0,0,'Données projet'!$E$12+1,1))-AVERAGE(OFFSET($H$3,0,0,'Données projet'!$E$12+1,1))</f>
        <v>448.94764480536713</v>
      </c>
      <c r="CE179" s="59">
        <f t="shared" si="148"/>
        <v>469.26760321719695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23.298185491155433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23.298185491155433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367.99999999999972</v>
      </c>
      <c r="CU179" s="17">
        <f>CT179*VLOOKUP('Données projet'!$B$13,Paramètres!$A$1:$I$89,3,0)*VLOOKUP('Données projet'!$B$13,Paramètres!$A$1:$I$89,5,0)</f>
        <v>298.52159999999981</v>
      </c>
      <c r="CV179" s="13">
        <f t="shared" si="173"/>
        <v>70.866444995542437</v>
      </c>
      <c r="CW179" s="20">
        <f t="shared" si="174"/>
        <v>643.35084503390271</v>
      </c>
      <c r="CX179" s="59">
        <f t="shared" si="122"/>
        <v>936.68417836723597</v>
      </c>
      <c r="CY179" s="59">
        <f ca="1">AVERAGE(OFFSET($CX$3,0,0,'Données projet'!$E$13+1,1))-AVERAGE(OFFSET($H$3,0,0,'Données projet'!$E$13+1,1))</f>
        <v>412.59676769258488</v>
      </c>
      <c r="CZ179" s="59">
        <f t="shared" si="150"/>
        <v>399.90063795152133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9.3877607067235385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9.3877607067235385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349.00000000000017</v>
      </c>
      <c r="DP179" s="17">
        <f>DO179*VLOOKUP('Données projet'!$B$14,Paramètres!$A$1:$I$89,3,0)*VLOOKUP('Données projet'!$B$14,Paramètres!$A$1:$I$89,5,0)</f>
        <v>272.22000000000014</v>
      </c>
      <c r="DQ179" s="13">
        <f t="shared" si="176"/>
        <v>65.320184547527205</v>
      </c>
      <c r="DR179" s="20">
        <f t="shared" si="177"/>
        <v>587.88248808694345</v>
      </c>
      <c r="DS179" s="59">
        <f t="shared" si="125"/>
        <v>881.21582142027682</v>
      </c>
      <c r="DT179" s="59">
        <f ca="1">AVERAGE(OFFSET($DS$3,0,0,'Données projet'!$E$14+1,1))-AVERAGE(OFFSET($H$3,0,0,'Données projet'!$E$14+1,1))</f>
        <v>357.65167206083379</v>
      </c>
      <c r="DU179" s="59">
        <f t="shared" si="152"/>
        <v>341.23389735986342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10.621443900768222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10.621443900768222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277.77359999999993</v>
      </c>
      <c r="P180" s="13">
        <f t="shared" si="141"/>
        <v>66.496288176842356</v>
      </c>
      <c r="Q180" s="20">
        <f t="shared" si="162"/>
        <v>599.60338857466706</v>
      </c>
      <c r="R180" s="59">
        <f t="shared" si="109"/>
        <v>892.93672190800044</v>
      </c>
      <c r="S180" s="59">
        <f ca="1">AVERAGE(OFFSET($R$3,0,0,'Données projet'!$E$9+1,1))-AVERAGE(OFFSET($H$3,0,0,'Données projet'!$E$9+1,1))</f>
        <v>439.19854273764042</v>
      </c>
      <c r="T180" s="59">
        <f t="shared" si="142"/>
        <v>278.21741231699929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29.320357774423602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29.320357774423602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311.298</v>
      </c>
      <c r="AK180" s="13">
        <f t="shared" si="164"/>
        <v>73.539838278528748</v>
      </c>
      <c r="AL180" s="20">
        <f t="shared" si="165"/>
        <v>670.25923500177089</v>
      </c>
      <c r="AM180" s="59">
        <f t="shared" si="113"/>
        <v>963.59256833510426</v>
      </c>
      <c r="AN180" s="59">
        <f ca="1">AVERAGE(OFFSET($AM$3,0,0,'Données projet'!$E$10+1,1))-AVERAGE(OFFSET($H$3,0,0,'Données projet'!$E$10+1,1))</f>
        <v>487.18832528146936</v>
      </c>
      <c r="AO180" s="59">
        <f t="shared" si="144"/>
        <v>306.61893266146666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32.859021643750602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32.859021643750602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255.00000000000006</v>
      </c>
      <c r="BE180" s="13">
        <f>BD180*VLOOKUP('Données projet'!$B$11,Paramètres!$A$1:$I$89,3,0)*VLOOKUP('Données projet'!$B$11,Paramètres!$A$1:$I$89,5,0)</f>
        <v>186.96600000000004</v>
      </c>
      <c r="BF180" s="13">
        <f t="shared" si="167"/>
        <v>46.868551400324648</v>
      </c>
      <c r="BG180" s="20">
        <f t="shared" si="168"/>
        <v>407.26184368889881</v>
      </c>
      <c r="BH180" s="59">
        <f t="shared" si="116"/>
        <v>700.59517702223206</v>
      </c>
      <c r="BI180" s="59">
        <f ca="1">AVERAGE(OFFSET($BH$3,0,0,'Données projet'!$E$11+1,1))-AVERAGE(OFFSET($H$3,0,0,'Données projet'!$E$11+1,1))</f>
        <v>239.25212250019609</v>
      </c>
      <c r="BJ180" s="59">
        <f t="shared" si="146"/>
        <v>213.58492101729695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245.99999999999994</v>
      </c>
      <c r="BZ180" s="13">
        <f>BY180*VLOOKUP('Données projet'!$B$12,Paramètres!$A$1:$I$89,3,0)*VLOOKUP('Données projet'!$B$12,Paramètres!$A$1:$I$89,5,0)</f>
        <v>234.09359999999998</v>
      </c>
      <c r="CA180" s="13">
        <f t="shared" si="170"/>
        <v>57.166902703920208</v>
      </c>
      <c r="CB180" s="20">
        <f t="shared" si="171"/>
        <v>507.27870887599425</v>
      </c>
      <c r="CC180" s="59">
        <f t="shared" si="119"/>
        <v>800.61204220932757</v>
      </c>
      <c r="CD180" s="59">
        <f ca="1">AVERAGE(OFFSET($CC$3,0,0,'Données projet'!$E$12+1,1))-AVERAGE(OFFSET($H$3,0,0,'Données projet'!$E$12+1,1))</f>
        <v>448.94764480536713</v>
      </c>
      <c r="CE180" s="59">
        <f t="shared" si="148"/>
        <v>469.26760321719695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22.841322284163855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22.841322284163855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367.99999999999972</v>
      </c>
      <c r="CU180" s="17">
        <f>CT180*VLOOKUP('Données projet'!$B$13,Paramètres!$A$1:$I$89,3,0)*VLOOKUP('Données projet'!$B$13,Paramètres!$A$1:$I$89,5,0)</f>
        <v>298.52159999999981</v>
      </c>
      <c r="CV180" s="13">
        <f t="shared" si="173"/>
        <v>70.866444995542437</v>
      </c>
      <c r="CW180" s="20">
        <f t="shared" si="174"/>
        <v>643.35084503390271</v>
      </c>
      <c r="CX180" s="59">
        <f t="shared" si="122"/>
        <v>936.68417836723597</v>
      </c>
      <c r="CY180" s="59">
        <f ca="1">AVERAGE(OFFSET($CX$3,0,0,'Données projet'!$E$13+1,1))-AVERAGE(OFFSET($H$3,0,0,'Données projet'!$E$13+1,1))</f>
        <v>412.59676769258488</v>
      </c>
      <c r="CZ180" s="59">
        <f t="shared" si="150"/>
        <v>399.90063795152133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9.2036724452333285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9.2036724452333285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349.00000000000017</v>
      </c>
      <c r="DP180" s="17">
        <f>DO180*VLOOKUP('Données projet'!$B$14,Paramètres!$A$1:$I$89,3,0)*VLOOKUP('Données projet'!$B$14,Paramètres!$A$1:$I$89,5,0)</f>
        <v>272.22000000000014</v>
      </c>
      <c r="DQ180" s="13">
        <f t="shared" si="176"/>
        <v>65.320184547527205</v>
      </c>
      <c r="DR180" s="20">
        <f t="shared" si="177"/>
        <v>587.88248808694345</v>
      </c>
      <c r="DS180" s="59">
        <f t="shared" si="125"/>
        <v>881.21582142027682</v>
      </c>
      <c r="DT180" s="59">
        <f ca="1">AVERAGE(OFFSET($DS$3,0,0,'Données projet'!$E$14+1,1))-AVERAGE(OFFSET($H$3,0,0,'Données projet'!$E$14+1,1))</f>
        <v>357.65167206083379</v>
      </c>
      <c r="DU180" s="59">
        <f t="shared" si="152"/>
        <v>341.23389735986342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10.413163864315244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10.413163864315244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277.77359999999993</v>
      </c>
      <c r="P181" s="13">
        <f t="shared" si="141"/>
        <v>66.496288176842356</v>
      </c>
      <c r="Q181" s="20">
        <f t="shared" si="162"/>
        <v>599.60338857466706</v>
      </c>
      <c r="R181" s="59">
        <f t="shared" si="109"/>
        <v>892.93672190800044</v>
      </c>
      <c r="S181" s="59">
        <f ca="1">AVERAGE(OFFSET($R$3,0,0,'Données projet'!$E$9+1,1))-AVERAGE(OFFSET($H$3,0,0,'Données projet'!$E$9+1,1))</f>
        <v>439.19854273764042</v>
      </c>
      <c r="T181" s="59">
        <f t="shared" si="142"/>
        <v>278.21741231699929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28.745403442119535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28.745403442119535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311.298</v>
      </c>
      <c r="AK181" s="13">
        <f t="shared" si="164"/>
        <v>73.539838278528748</v>
      </c>
      <c r="AL181" s="20">
        <f t="shared" si="165"/>
        <v>670.25923500177089</v>
      </c>
      <c r="AM181" s="59">
        <f t="shared" si="113"/>
        <v>963.59256833510426</v>
      </c>
      <c r="AN181" s="59">
        <f ca="1">AVERAGE(OFFSET($AM$3,0,0,'Données projet'!$E$10+1,1))-AVERAGE(OFFSET($H$3,0,0,'Données projet'!$E$10+1,1))</f>
        <v>487.18832528146936</v>
      </c>
      <c r="AO181" s="59">
        <f t="shared" si="144"/>
        <v>306.61893266146666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32.214676271340871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32.214676271340871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255.00000000000006</v>
      </c>
      <c r="BE181" s="13">
        <f>BD181*VLOOKUP('Données projet'!$B$11,Paramètres!$A$1:$I$89,3,0)*VLOOKUP('Données projet'!$B$11,Paramètres!$A$1:$I$89,5,0)</f>
        <v>186.96600000000004</v>
      </c>
      <c r="BF181" s="13">
        <f t="shared" si="167"/>
        <v>46.868551400324648</v>
      </c>
      <c r="BG181" s="20">
        <f t="shared" si="168"/>
        <v>407.26184368889881</v>
      </c>
      <c r="BH181" s="59">
        <f t="shared" si="116"/>
        <v>700.59517702223206</v>
      </c>
      <c r="BI181" s="59">
        <f ca="1">AVERAGE(OFFSET($BH$3,0,0,'Données projet'!$E$11+1,1))-AVERAGE(OFFSET($H$3,0,0,'Données projet'!$E$11+1,1))</f>
        <v>239.25212250019609</v>
      </c>
      <c r="BJ181" s="59">
        <f t="shared" si="146"/>
        <v>213.58492101729695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245.99999999999994</v>
      </c>
      <c r="BZ181" s="13">
        <f>BY181*VLOOKUP('Données projet'!$B$12,Paramètres!$A$1:$I$89,3,0)*VLOOKUP('Données projet'!$B$12,Paramètres!$A$1:$I$89,5,0)</f>
        <v>234.09359999999998</v>
      </c>
      <c r="CA181" s="13">
        <f t="shared" si="170"/>
        <v>57.166902703920208</v>
      </c>
      <c r="CB181" s="20">
        <f t="shared" si="171"/>
        <v>507.27870887599425</v>
      </c>
      <c r="CC181" s="59">
        <f t="shared" si="119"/>
        <v>800.61204220932757</v>
      </c>
      <c r="CD181" s="59">
        <f ca="1">AVERAGE(OFFSET($CC$3,0,0,'Données projet'!$E$12+1,1))-AVERAGE(OFFSET($H$3,0,0,'Données projet'!$E$12+1,1))</f>
        <v>448.94764480536713</v>
      </c>
      <c r="CE181" s="59">
        <f t="shared" si="148"/>
        <v>469.26760321719695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22.393417886002339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22.393417886002339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367.99999999999972</v>
      </c>
      <c r="CU181" s="17">
        <f>CT181*VLOOKUP('Données projet'!$B$13,Paramètres!$A$1:$I$89,3,0)*VLOOKUP('Données projet'!$B$13,Paramètres!$A$1:$I$89,5,0)</f>
        <v>298.52159999999981</v>
      </c>
      <c r="CV181" s="13">
        <f t="shared" si="173"/>
        <v>70.866444995542437</v>
      </c>
      <c r="CW181" s="20">
        <f t="shared" si="174"/>
        <v>643.35084503390271</v>
      </c>
      <c r="CX181" s="59">
        <f t="shared" si="122"/>
        <v>936.68417836723597</v>
      </c>
      <c r="CY181" s="59">
        <f ca="1">AVERAGE(OFFSET($CX$3,0,0,'Données projet'!$E$13+1,1))-AVERAGE(OFFSET($H$3,0,0,'Données projet'!$E$13+1,1))</f>
        <v>412.59676769258488</v>
      </c>
      <c r="CZ181" s="59">
        <f t="shared" si="150"/>
        <v>399.90063795152133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9.0231940422681891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9.0231940422681891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349.00000000000017</v>
      </c>
      <c r="DP181" s="17">
        <f>DO181*VLOOKUP('Données projet'!$B$14,Paramètres!$A$1:$I$89,3,0)*VLOOKUP('Données projet'!$B$14,Paramètres!$A$1:$I$89,5,0)</f>
        <v>272.22000000000014</v>
      </c>
      <c r="DQ181" s="13">
        <f t="shared" si="176"/>
        <v>65.320184547527205</v>
      </c>
      <c r="DR181" s="20">
        <f t="shared" si="177"/>
        <v>587.88248808694345</v>
      </c>
      <c r="DS181" s="59">
        <f t="shared" si="125"/>
        <v>881.21582142027682</v>
      </c>
      <c r="DT181" s="59">
        <f ca="1">AVERAGE(OFFSET($DS$3,0,0,'Données projet'!$E$14+1,1))-AVERAGE(OFFSET($H$3,0,0,'Données projet'!$E$14+1,1))</f>
        <v>357.65167206083379</v>
      </c>
      <c r="DU181" s="59">
        <f t="shared" si="152"/>
        <v>341.23389735986342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10.208968072338831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10.208968072338831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277.77359999999993</v>
      </c>
      <c r="P182" s="13">
        <f t="shared" si="141"/>
        <v>66.496288176842356</v>
      </c>
      <c r="Q182" s="20">
        <f t="shared" si="162"/>
        <v>599.60338857466706</v>
      </c>
      <c r="R182" s="59">
        <f t="shared" si="109"/>
        <v>892.93672190800044</v>
      </c>
      <c r="S182" s="59">
        <f ca="1">AVERAGE(OFFSET($R$3,0,0,'Données projet'!$E$9+1,1))-AVERAGE(OFFSET($H$3,0,0,'Données projet'!$E$9+1,1))</f>
        <v>439.19854273764042</v>
      </c>
      <c r="T182" s="59">
        <f t="shared" si="142"/>
        <v>278.21741231699929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28.181723613584435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28.181723613584435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311.298</v>
      </c>
      <c r="AK182" s="13">
        <f t="shared" si="164"/>
        <v>73.539838278528748</v>
      </c>
      <c r="AL182" s="20">
        <f t="shared" si="165"/>
        <v>670.25923500177089</v>
      </c>
      <c r="AM182" s="59">
        <f t="shared" si="113"/>
        <v>963.59256833510426</v>
      </c>
      <c r="AN182" s="59">
        <f ca="1">AVERAGE(OFFSET($AM$3,0,0,'Données projet'!$E$10+1,1))-AVERAGE(OFFSET($H$3,0,0,'Données projet'!$E$10+1,1))</f>
        <v>487.18832528146936</v>
      </c>
      <c r="AO182" s="59">
        <f t="shared" si="144"/>
        <v>306.61893266146666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31.582966118672221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31.582966118672221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255.00000000000006</v>
      </c>
      <c r="BE182" s="13">
        <f>BD182*VLOOKUP('Données projet'!$B$11,Paramètres!$A$1:$I$89,3,0)*VLOOKUP('Données projet'!$B$11,Paramètres!$A$1:$I$89,5,0)</f>
        <v>186.96600000000004</v>
      </c>
      <c r="BF182" s="13">
        <f t="shared" si="167"/>
        <v>46.868551400324648</v>
      </c>
      <c r="BG182" s="20">
        <f t="shared" si="168"/>
        <v>407.26184368889881</v>
      </c>
      <c r="BH182" s="59">
        <f t="shared" si="116"/>
        <v>700.59517702223206</v>
      </c>
      <c r="BI182" s="59">
        <f ca="1">AVERAGE(OFFSET($BH$3,0,0,'Données projet'!$E$11+1,1))-AVERAGE(OFFSET($H$3,0,0,'Données projet'!$E$11+1,1))</f>
        <v>239.25212250019609</v>
      </c>
      <c r="BJ182" s="59">
        <f t="shared" si="146"/>
        <v>213.58492101729695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245.99999999999994</v>
      </c>
      <c r="BZ182" s="13">
        <f>BY182*VLOOKUP('Données projet'!$B$12,Paramètres!$A$1:$I$89,3,0)*VLOOKUP('Données projet'!$B$12,Paramètres!$A$1:$I$89,5,0)</f>
        <v>234.09359999999998</v>
      </c>
      <c r="CA182" s="13">
        <f t="shared" si="170"/>
        <v>57.166902703920208</v>
      </c>
      <c r="CB182" s="20">
        <f t="shared" si="171"/>
        <v>507.27870887599425</v>
      </c>
      <c r="CC182" s="59">
        <f t="shared" si="119"/>
        <v>800.61204220932757</v>
      </c>
      <c r="CD182" s="59">
        <f ca="1">AVERAGE(OFFSET($CC$3,0,0,'Données projet'!$E$12+1,1))-AVERAGE(OFFSET($H$3,0,0,'Données projet'!$E$12+1,1))</f>
        <v>448.94764480536713</v>
      </c>
      <c r="CE182" s="59">
        <f t="shared" si="148"/>
        <v>469.26760321719695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21.954296619894066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21.954296619894066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367.99999999999972</v>
      </c>
      <c r="CU182" s="17">
        <f>CT182*VLOOKUP('Données projet'!$B$13,Paramètres!$A$1:$I$89,3,0)*VLOOKUP('Données projet'!$B$13,Paramètres!$A$1:$I$89,5,0)</f>
        <v>298.52159999999981</v>
      </c>
      <c r="CV182" s="13">
        <f t="shared" si="173"/>
        <v>70.866444995542437</v>
      </c>
      <c r="CW182" s="20">
        <f t="shared" si="174"/>
        <v>643.35084503390271</v>
      </c>
      <c r="CX182" s="59">
        <f t="shared" si="122"/>
        <v>936.68417836723597</v>
      </c>
      <c r="CY182" s="59">
        <f ca="1">AVERAGE(OFFSET($CX$3,0,0,'Données projet'!$E$13+1,1))-AVERAGE(OFFSET($H$3,0,0,'Données projet'!$E$13+1,1))</f>
        <v>412.59676769258488</v>
      </c>
      <c r="CZ182" s="59">
        <f t="shared" si="150"/>
        <v>399.90063795152133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8.8462547107042404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8.8462547107042404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349.00000000000017</v>
      </c>
      <c r="DP182" s="17">
        <f>DO182*VLOOKUP('Données projet'!$B$14,Paramètres!$A$1:$I$89,3,0)*VLOOKUP('Données projet'!$B$14,Paramètres!$A$1:$I$89,5,0)</f>
        <v>272.22000000000014</v>
      </c>
      <c r="DQ182" s="13">
        <f t="shared" si="176"/>
        <v>65.320184547527205</v>
      </c>
      <c r="DR182" s="20">
        <f t="shared" si="177"/>
        <v>587.88248808694345</v>
      </c>
      <c r="DS182" s="59">
        <f t="shared" si="125"/>
        <v>881.21582142027682</v>
      </c>
      <c r="DT182" s="59">
        <f ca="1">AVERAGE(OFFSET($DS$3,0,0,'Données projet'!$E$14+1,1))-AVERAGE(OFFSET($H$3,0,0,'Données projet'!$E$14+1,1))</f>
        <v>357.65167206083379</v>
      </c>
      <c r="DU182" s="59">
        <f t="shared" si="152"/>
        <v>341.23389735986342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10.008776435295939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10.008776435295939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277.77359999999993</v>
      </c>
      <c r="P183" s="13">
        <f t="shared" si="141"/>
        <v>66.496288176842356</v>
      </c>
      <c r="Q183" s="20">
        <f t="shared" si="162"/>
        <v>599.60338857466706</v>
      </c>
      <c r="R183" s="59">
        <f t="shared" si="109"/>
        <v>892.93672190800044</v>
      </c>
      <c r="S183" s="59">
        <f ca="1">AVERAGE(OFFSET($R$3,0,0,'Données projet'!$E$9+1,1))-AVERAGE(OFFSET($H$3,0,0,'Données projet'!$E$9+1,1))</f>
        <v>439.19854273764042</v>
      </c>
      <c r="T183" s="59">
        <f t="shared" si="142"/>
        <v>278.21741231699929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27.62909720267616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27.62909720267616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311.298</v>
      </c>
      <c r="AK183" s="13">
        <f t="shared" si="164"/>
        <v>73.539838278528748</v>
      </c>
      <c r="AL183" s="20">
        <f t="shared" si="165"/>
        <v>670.25923500177089</v>
      </c>
      <c r="AM183" s="59">
        <f t="shared" si="113"/>
        <v>963.59256833510426</v>
      </c>
      <c r="AN183" s="59">
        <f ca="1">AVERAGE(OFFSET($AM$3,0,0,'Données projet'!$E$10+1,1))-AVERAGE(OFFSET($H$3,0,0,'Données projet'!$E$10+1,1))</f>
        <v>487.18832528146936</v>
      </c>
      <c r="AO183" s="59">
        <f t="shared" si="144"/>
        <v>306.61893266146666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30.963643416792259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30.963643416792259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255.00000000000006</v>
      </c>
      <c r="BE183" s="13">
        <f>BD183*VLOOKUP('Données projet'!$B$11,Paramètres!$A$1:$I$89,3,0)*VLOOKUP('Données projet'!$B$11,Paramètres!$A$1:$I$89,5,0)</f>
        <v>186.96600000000004</v>
      </c>
      <c r="BF183" s="13">
        <f t="shared" si="167"/>
        <v>46.868551400324648</v>
      </c>
      <c r="BG183" s="20">
        <f t="shared" si="168"/>
        <v>407.26184368889881</v>
      </c>
      <c r="BH183" s="59">
        <f t="shared" si="116"/>
        <v>700.59517702223206</v>
      </c>
      <c r="BI183" s="59">
        <f ca="1">AVERAGE(OFFSET($BH$3,0,0,'Données projet'!$E$11+1,1))-AVERAGE(OFFSET($H$3,0,0,'Données projet'!$E$11+1,1))</f>
        <v>239.25212250019609</v>
      </c>
      <c r="BJ183" s="59">
        <f t="shared" si="146"/>
        <v>213.58492101729695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245.99999999999994</v>
      </c>
      <c r="BZ183" s="13">
        <f>BY183*VLOOKUP('Données projet'!$B$12,Paramètres!$A$1:$I$89,3,0)*VLOOKUP('Données projet'!$B$12,Paramètres!$A$1:$I$89,5,0)</f>
        <v>234.09359999999998</v>
      </c>
      <c r="CA183" s="13">
        <f t="shared" si="170"/>
        <v>57.166902703920208</v>
      </c>
      <c r="CB183" s="20">
        <f t="shared" si="171"/>
        <v>507.27870887599425</v>
      </c>
      <c r="CC183" s="59">
        <f t="shared" si="119"/>
        <v>800.61204220932757</v>
      </c>
      <c r="CD183" s="59">
        <f ca="1">AVERAGE(OFFSET($CC$3,0,0,'Données projet'!$E$12+1,1))-AVERAGE(OFFSET($H$3,0,0,'Données projet'!$E$12+1,1))</f>
        <v>448.94764480536713</v>
      </c>
      <c r="CE183" s="59">
        <f t="shared" si="148"/>
        <v>469.26760321719695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21.523786253976649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21.523786253976649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367.99999999999972</v>
      </c>
      <c r="CU183" s="17">
        <f>CT183*VLOOKUP('Données projet'!$B$13,Paramètres!$A$1:$I$89,3,0)*VLOOKUP('Données projet'!$B$13,Paramètres!$A$1:$I$89,5,0)</f>
        <v>298.52159999999981</v>
      </c>
      <c r="CV183" s="13">
        <f t="shared" si="173"/>
        <v>70.866444995542437</v>
      </c>
      <c r="CW183" s="20">
        <f t="shared" si="174"/>
        <v>643.35084503390271</v>
      </c>
      <c r="CX183" s="59">
        <f t="shared" si="122"/>
        <v>936.68417836723597</v>
      </c>
      <c r="CY183" s="59">
        <f ca="1">AVERAGE(OFFSET($CX$3,0,0,'Données projet'!$E$13+1,1))-AVERAGE(OFFSET($H$3,0,0,'Données projet'!$E$13+1,1))</f>
        <v>412.59676769258488</v>
      </c>
      <c r="CZ183" s="59">
        <f t="shared" si="150"/>
        <v>399.90063795152133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8.6727850515099245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8.6727850515099245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349.00000000000017</v>
      </c>
      <c r="DP183" s="17">
        <f>DO183*VLOOKUP('Données projet'!$B$14,Paramètres!$A$1:$I$89,3,0)*VLOOKUP('Données projet'!$B$14,Paramètres!$A$1:$I$89,5,0)</f>
        <v>272.22000000000014</v>
      </c>
      <c r="DQ183" s="13">
        <f t="shared" si="176"/>
        <v>65.320184547527205</v>
      </c>
      <c r="DR183" s="20">
        <f t="shared" si="177"/>
        <v>587.88248808694345</v>
      </c>
      <c r="DS183" s="59">
        <f t="shared" si="125"/>
        <v>881.21582142027682</v>
      </c>
      <c r="DT183" s="59">
        <f ca="1">AVERAGE(OFFSET($DS$3,0,0,'Données projet'!$E$14+1,1))-AVERAGE(OFFSET($H$3,0,0,'Données projet'!$E$14+1,1))</f>
        <v>357.65167206083379</v>
      </c>
      <c r="DU183" s="59">
        <f t="shared" si="152"/>
        <v>341.23389735986342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9.8125104341506173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9.8125104341506173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277.77359999999993</v>
      </c>
      <c r="P184" s="13">
        <f t="shared" si="141"/>
        <v>66.496288176842356</v>
      </c>
      <c r="Q184" s="20">
        <f t="shared" si="162"/>
        <v>599.60338857466706</v>
      </c>
      <c r="R184" s="59">
        <f t="shared" si="109"/>
        <v>892.93672190800044</v>
      </c>
      <c r="S184" s="59">
        <f ca="1">AVERAGE(OFFSET($R$3,0,0,'Données projet'!$E$9+1,1))-AVERAGE(OFFSET($H$3,0,0,'Données projet'!$E$9+1,1))</f>
        <v>439.19854273764042</v>
      </c>
      <c r="T184" s="59">
        <f t="shared" si="142"/>
        <v>278.21741231699929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27.087307458616969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27.087307458616969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311.298</v>
      </c>
      <c r="AK184" s="13">
        <f t="shared" si="164"/>
        <v>73.539838278528748</v>
      </c>
      <c r="AL184" s="20">
        <f t="shared" si="165"/>
        <v>670.25923500177089</v>
      </c>
      <c r="AM184" s="59">
        <f t="shared" si="113"/>
        <v>963.59256833510426</v>
      </c>
      <c r="AN184" s="59">
        <f ca="1">AVERAGE(OFFSET($AM$3,0,0,'Données projet'!$E$10+1,1))-AVERAGE(OFFSET($H$3,0,0,'Données projet'!$E$10+1,1))</f>
        <v>487.18832528146936</v>
      </c>
      <c r="AO184" s="59">
        <f t="shared" si="144"/>
        <v>306.61893266146666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30.356465255346613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30.356465255346613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255.00000000000006</v>
      </c>
      <c r="BE184" s="13">
        <f>BD184*VLOOKUP('Données projet'!$B$11,Paramètres!$A$1:$I$89,3,0)*VLOOKUP('Données projet'!$B$11,Paramètres!$A$1:$I$89,5,0)</f>
        <v>186.96600000000004</v>
      </c>
      <c r="BF184" s="13">
        <f t="shared" si="167"/>
        <v>46.868551400324648</v>
      </c>
      <c r="BG184" s="20">
        <f t="shared" si="168"/>
        <v>407.26184368889881</v>
      </c>
      <c r="BH184" s="59">
        <f t="shared" si="116"/>
        <v>700.59517702223206</v>
      </c>
      <c r="BI184" s="59">
        <f ca="1">AVERAGE(OFFSET($BH$3,0,0,'Données projet'!$E$11+1,1))-AVERAGE(OFFSET($H$3,0,0,'Données projet'!$E$11+1,1))</f>
        <v>239.25212250019609</v>
      </c>
      <c r="BJ184" s="59">
        <f t="shared" si="146"/>
        <v>213.58492101729695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245.99999999999994</v>
      </c>
      <c r="BZ184" s="13">
        <f>BY184*VLOOKUP('Données projet'!$B$12,Paramètres!$A$1:$I$89,3,0)*VLOOKUP('Données projet'!$B$12,Paramètres!$A$1:$I$89,5,0)</f>
        <v>234.09359999999998</v>
      </c>
      <c r="CA184" s="13">
        <f t="shared" si="170"/>
        <v>57.166902703920208</v>
      </c>
      <c r="CB184" s="20">
        <f t="shared" si="171"/>
        <v>507.27870887599425</v>
      </c>
      <c r="CC184" s="59">
        <f t="shared" si="119"/>
        <v>800.61204220932757</v>
      </c>
      <c r="CD184" s="59">
        <f ca="1">AVERAGE(OFFSET($CC$3,0,0,'Données projet'!$E$12+1,1))-AVERAGE(OFFSET($H$3,0,0,'Données projet'!$E$12+1,1))</f>
        <v>448.94764480536713</v>
      </c>
      <c r="CE184" s="59">
        <f t="shared" si="148"/>
        <v>469.26760321719695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21.101717933749477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21.101717933749477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367.99999999999972</v>
      </c>
      <c r="CU184" s="17">
        <f>CT184*VLOOKUP('Données projet'!$B$13,Paramètres!$A$1:$I$89,3,0)*VLOOKUP('Données projet'!$B$13,Paramètres!$A$1:$I$89,5,0)</f>
        <v>298.52159999999981</v>
      </c>
      <c r="CV184" s="13">
        <f t="shared" si="173"/>
        <v>70.866444995542437</v>
      </c>
      <c r="CW184" s="20">
        <f t="shared" si="174"/>
        <v>643.35084503390271</v>
      </c>
      <c r="CX184" s="59">
        <f t="shared" si="122"/>
        <v>936.68417836723597</v>
      </c>
      <c r="CY184" s="59">
        <f ca="1">AVERAGE(OFFSET($CX$3,0,0,'Données projet'!$E$13+1,1))-AVERAGE(OFFSET($H$3,0,0,'Données projet'!$E$13+1,1))</f>
        <v>412.59676769258488</v>
      </c>
      <c r="CZ184" s="59">
        <f t="shared" si="150"/>
        <v>399.90063795152133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8.5027170265263639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8.5027170265263639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349.00000000000017</v>
      </c>
      <c r="DP184" s="17">
        <f>DO184*VLOOKUP('Données projet'!$B$14,Paramètres!$A$1:$I$89,3,0)*VLOOKUP('Données projet'!$B$14,Paramètres!$A$1:$I$89,5,0)</f>
        <v>272.22000000000014</v>
      </c>
      <c r="DQ184" s="13">
        <f t="shared" si="176"/>
        <v>65.320184547527205</v>
      </c>
      <c r="DR184" s="20">
        <f t="shared" si="177"/>
        <v>587.88248808694345</v>
      </c>
      <c r="DS184" s="59">
        <f t="shared" si="125"/>
        <v>881.21582142027682</v>
      </c>
      <c r="DT184" s="59">
        <f ca="1">AVERAGE(OFFSET($DS$3,0,0,'Données projet'!$E$14+1,1))-AVERAGE(OFFSET($H$3,0,0,'Données projet'!$E$14+1,1))</f>
        <v>357.65167206083379</v>
      </c>
      <c r="DU184" s="59">
        <f t="shared" si="152"/>
        <v>341.23389735986342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9.6200930895773151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9.6200930895773151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277.77359999999993</v>
      </c>
      <c r="P185" s="13">
        <f t="shared" si="141"/>
        <v>66.496288176842356</v>
      </c>
      <c r="Q185" s="20">
        <f t="shared" si="162"/>
        <v>599.60338857466706</v>
      </c>
      <c r="R185" s="59">
        <f t="shared" si="109"/>
        <v>892.93672190800044</v>
      </c>
      <c r="S185" s="59">
        <f ca="1">AVERAGE(OFFSET($R$3,0,0,'Données projet'!$E$9+1,1))-AVERAGE(OFFSET($H$3,0,0,'Données projet'!$E$9+1,1))</f>
        <v>439.19854273764042</v>
      </c>
      <c r="T185" s="59">
        <f t="shared" si="142"/>
        <v>278.21741231699929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26.556141880979666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26.556141880979666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311.298</v>
      </c>
      <c r="AK185" s="13">
        <f t="shared" si="164"/>
        <v>73.539838278528748</v>
      </c>
      <c r="AL185" s="20">
        <f t="shared" si="165"/>
        <v>670.25923500177089</v>
      </c>
      <c r="AM185" s="59">
        <f t="shared" si="113"/>
        <v>963.59256833510426</v>
      </c>
      <c r="AN185" s="59">
        <f ca="1">AVERAGE(OFFSET($AM$3,0,0,'Données projet'!$E$10+1,1))-AVERAGE(OFFSET($H$3,0,0,'Données projet'!$E$10+1,1))</f>
        <v>487.18832528146936</v>
      </c>
      <c r="AO185" s="59">
        <f t="shared" si="144"/>
        <v>306.61893266146666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29.761193487304805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29.761193487304805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255.00000000000006</v>
      </c>
      <c r="BE185" s="13">
        <f>BD185*VLOOKUP('Données projet'!$B$11,Paramètres!$A$1:$I$89,3,0)*VLOOKUP('Données projet'!$B$11,Paramètres!$A$1:$I$89,5,0)</f>
        <v>186.96600000000004</v>
      </c>
      <c r="BF185" s="13">
        <f t="shared" si="167"/>
        <v>46.868551400324648</v>
      </c>
      <c r="BG185" s="20">
        <f t="shared" si="168"/>
        <v>407.26184368889881</v>
      </c>
      <c r="BH185" s="59">
        <f t="shared" si="116"/>
        <v>700.59517702223206</v>
      </c>
      <c r="BI185" s="59">
        <f ca="1">AVERAGE(OFFSET($BH$3,0,0,'Données projet'!$E$11+1,1))-AVERAGE(OFFSET($H$3,0,0,'Données projet'!$E$11+1,1))</f>
        <v>239.25212250019609</v>
      </c>
      <c r="BJ185" s="59">
        <f t="shared" si="146"/>
        <v>213.58492101729695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245.99999999999994</v>
      </c>
      <c r="BZ185" s="13">
        <f>BY185*VLOOKUP('Données projet'!$B$12,Paramètres!$A$1:$I$89,3,0)*VLOOKUP('Données projet'!$B$12,Paramètres!$A$1:$I$89,5,0)</f>
        <v>234.09359999999998</v>
      </c>
      <c r="CA185" s="13">
        <f t="shared" si="170"/>
        <v>57.166902703920208</v>
      </c>
      <c r="CB185" s="20">
        <f t="shared" si="171"/>
        <v>507.27870887599425</v>
      </c>
      <c r="CC185" s="59">
        <f t="shared" si="119"/>
        <v>800.61204220932757</v>
      </c>
      <c r="CD185" s="59">
        <f ca="1">AVERAGE(OFFSET($CC$3,0,0,'Données projet'!$E$12+1,1))-AVERAGE(OFFSET($H$3,0,0,'Données projet'!$E$12+1,1))</f>
        <v>448.94764480536713</v>
      </c>
      <c r="CE185" s="59">
        <f t="shared" si="148"/>
        <v>469.26760321719695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20.687926115845706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20.687926115845706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367.99999999999972</v>
      </c>
      <c r="CU185" s="17">
        <f>CT185*VLOOKUP('Données projet'!$B$13,Paramètres!$A$1:$I$89,3,0)*VLOOKUP('Données projet'!$B$13,Paramètres!$A$1:$I$89,5,0)</f>
        <v>298.52159999999981</v>
      </c>
      <c r="CV185" s="13">
        <f t="shared" si="173"/>
        <v>70.866444995542437</v>
      </c>
      <c r="CW185" s="20">
        <f t="shared" si="174"/>
        <v>643.35084503390271</v>
      </c>
      <c r="CX185" s="59">
        <f t="shared" si="122"/>
        <v>936.68417836723597</v>
      </c>
      <c r="CY185" s="59">
        <f ca="1">AVERAGE(OFFSET($CX$3,0,0,'Données projet'!$E$13+1,1))-AVERAGE(OFFSET($H$3,0,0,'Données projet'!$E$13+1,1))</f>
        <v>412.59676769258488</v>
      </c>
      <c r="CZ185" s="59">
        <f t="shared" si="150"/>
        <v>399.90063795152133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8.3359839317814792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8.3359839317814792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349.00000000000017</v>
      </c>
      <c r="DP185" s="17">
        <f>DO185*VLOOKUP('Données projet'!$B$14,Paramètres!$A$1:$I$89,3,0)*VLOOKUP('Données projet'!$B$14,Paramètres!$A$1:$I$89,5,0)</f>
        <v>272.22000000000014</v>
      </c>
      <c r="DQ185" s="13">
        <f t="shared" si="176"/>
        <v>65.320184547527205</v>
      </c>
      <c r="DR185" s="20">
        <f t="shared" si="177"/>
        <v>587.88248808694345</v>
      </c>
      <c r="DS185" s="59">
        <f t="shared" si="125"/>
        <v>881.21582142027682</v>
      </c>
      <c r="DT185" s="59">
        <f ca="1">AVERAGE(OFFSET($DS$3,0,0,'Données projet'!$E$14+1,1))-AVERAGE(OFFSET($H$3,0,0,'Données projet'!$E$14+1,1))</f>
        <v>357.65167206083379</v>
      </c>
      <c r="DU185" s="59">
        <f t="shared" si="152"/>
        <v>341.23389735986342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9.4314489317681041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9.4314489317681041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277.77359999999993</v>
      </c>
      <c r="P186" s="13">
        <f t="shared" si="141"/>
        <v>66.496288176842356</v>
      </c>
      <c r="Q186" s="20">
        <f t="shared" si="162"/>
        <v>599.60338857466706</v>
      </c>
      <c r="R186" s="59">
        <f t="shared" si="109"/>
        <v>892.93672190800044</v>
      </c>
      <c r="S186" s="59">
        <f ca="1">AVERAGE(OFFSET($R$3,0,0,'Données projet'!$E$9+1,1))-AVERAGE(OFFSET($H$3,0,0,'Données projet'!$E$9+1,1))</f>
        <v>439.19854273764042</v>
      </c>
      <c r="T186" s="59">
        <f t="shared" si="142"/>
        <v>278.21741231699929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26.035392136340818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26.035392136340818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311.298</v>
      </c>
      <c r="AK186" s="13">
        <f t="shared" si="164"/>
        <v>73.539838278528748</v>
      </c>
      <c r="AL186" s="20">
        <f t="shared" si="165"/>
        <v>670.25923500177089</v>
      </c>
      <c r="AM186" s="59">
        <f t="shared" si="113"/>
        <v>963.59256833510426</v>
      </c>
      <c r="AN186" s="59">
        <f ca="1">AVERAGE(OFFSET($AM$3,0,0,'Données projet'!$E$10+1,1))-AVERAGE(OFFSET($H$3,0,0,'Données projet'!$E$10+1,1))</f>
        <v>487.18832528146936</v>
      </c>
      <c r="AO186" s="59">
        <f t="shared" si="144"/>
        <v>306.61893266146666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29.177594635554371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29.177594635554371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255.00000000000006</v>
      </c>
      <c r="BE186" s="13">
        <f>BD186*VLOOKUP('Données projet'!$B$11,Paramètres!$A$1:$I$89,3,0)*VLOOKUP('Données projet'!$B$11,Paramètres!$A$1:$I$89,5,0)</f>
        <v>186.96600000000004</v>
      </c>
      <c r="BF186" s="13">
        <f t="shared" si="167"/>
        <v>46.868551400324648</v>
      </c>
      <c r="BG186" s="20">
        <f t="shared" si="168"/>
        <v>407.26184368889881</v>
      </c>
      <c r="BH186" s="59">
        <f t="shared" si="116"/>
        <v>700.59517702223206</v>
      </c>
      <c r="BI186" s="59">
        <f ca="1">AVERAGE(OFFSET($BH$3,0,0,'Données projet'!$E$11+1,1))-AVERAGE(OFFSET($H$3,0,0,'Données projet'!$E$11+1,1))</f>
        <v>239.25212250019609</v>
      </c>
      <c r="BJ186" s="59">
        <f t="shared" si="146"/>
        <v>213.58492101729695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245.99999999999994</v>
      </c>
      <c r="BZ186" s="13">
        <f>BY186*VLOOKUP('Données projet'!$B$12,Paramètres!$A$1:$I$89,3,0)*VLOOKUP('Données projet'!$B$12,Paramètres!$A$1:$I$89,5,0)</f>
        <v>234.09359999999998</v>
      </c>
      <c r="CA186" s="13">
        <f t="shared" si="170"/>
        <v>57.166902703920208</v>
      </c>
      <c r="CB186" s="20">
        <f t="shared" si="171"/>
        <v>507.27870887599425</v>
      </c>
      <c r="CC186" s="59">
        <f t="shared" si="119"/>
        <v>800.61204220932757</v>
      </c>
      <c r="CD186" s="59">
        <f ca="1">AVERAGE(OFFSET($CC$3,0,0,'Données projet'!$E$12+1,1))-AVERAGE(OFFSET($H$3,0,0,'Données projet'!$E$12+1,1))</f>
        <v>448.94764480536713</v>
      </c>
      <c r="CE186" s="59">
        <f t="shared" si="148"/>
        <v>469.26760321719695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20.282248503102938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20.282248503102938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367.99999999999972</v>
      </c>
      <c r="CU186" s="17">
        <f>CT186*VLOOKUP('Données projet'!$B$13,Paramètres!$A$1:$I$89,3,0)*VLOOKUP('Données projet'!$B$13,Paramètres!$A$1:$I$89,5,0)</f>
        <v>298.52159999999981</v>
      </c>
      <c r="CV186" s="13">
        <f t="shared" si="173"/>
        <v>70.866444995542437</v>
      </c>
      <c r="CW186" s="20">
        <f t="shared" si="174"/>
        <v>643.35084503390271</v>
      </c>
      <c r="CX186" s="59">
        <f t="shared" si="122"/>
        <v>936.68417836723597</v>
      </c>
      <c r="CY186" s="59">
        <f ca="1">AVERAGE(OFFSET($CX$3,0,0,'Données projet'!$E$13+1,1))-AVERAGE(OFFSET($H$3,0,0,'Données projet'!$E$13+1,1))</f>
        <v>412.59676769258488</v>
      </c>
      <c r="CZ186" s="59">
        <f t="shared" si="150"/>
        <v>399.90063795152133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8.1725203713273959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8.1725203713273959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349.00000000000017</v>
      </c>
      <c r="DP186" s="17">
        <f>DO186*VLOOKUP('Données projet'!$B$14,Paramètres!$A$1:$I$89,3,0)*VLOOKUP('Données projet'!$B$14,Paramètres!$A$1:$I$89,5,0)</f>
        <v>272.22000000000014</v>
      </c>
      <c r="DQ186" s="13">
        <f t="shared" si="176"/>
        <v>65.320184547527205</v>
      </c>
      <c r="DR186" s="20">
        <f t="shared" si="177"/>
        <v>587.88248808694345</v>
      </c>
      <c r="DS186" s="59">
        <f t="shared" si="125"/>
        <v>881.21582142027682</v>
      </c>
      <c r="DT186" s="59">
        <f ca="1">AVERAGE(OFFSET($DS$3,0,0,'Données projet'!$E$14+1,1))-AVERAGE(OFFSET($H$3,0,0,'Données projet'!$E$14+1,1))</f>
        <v>357.65167206083379</v>
      </c>
      <c r="DU186" s="59">
        <f t="shared" si="152"/>
        <v>341.23389735986342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9.2465039708319559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9.2465039708319559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277.77359999999993</v>
      </c>
      <c r="P187" s="13">
        <f t="shared" si="141"/>
        <v>66.496288176842356</v>
      </c>
      <c r="Q187" s="20">
        <f t="shared" si="162"/>
        <v>599.60338857466706</v>
      </c>
      <c r="R187" s="59">
        <f t="shared" si="109"/>
        <v>892.93672190800044</v>
      </c>
      <c r="S187" s="59">
        <f ca="1">AVERAGE(OFFSET($R$3,0,0,'Données projet'!$E$9+1,1))-AVERAGE(OFFSET($H$3,0,0,'Données projet'!$E$9+1,1))</f>
        <v>439.19854273764042</v>
      </c>
      <c r="T187" s="59">
        <f t="shared" si="142"/>
        <v>278.21741231699929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25.524853976568355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25.524853976568355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311.298</v>
      </c>
      <c r="AK187" s="13">
        <f t="shared" si="164"/>
        <v>73.539838278528748</v>
      </c>
      <c r="AL187" s="20">
        <f t="shared" si="165"/>
        <v>670.25923500177089</v>
      </c>
      <c r="AM187" s="59">
        <f t="shared" si="113"/>
        <v>963.59256833510426</v>
      </c>
      <c r="AN187" s="59">
        <f ca="1">AVERAGE(OFFSET($AM$3,0,0,'Données projet'!$E$10+1,1))-AVERAGE(OFFSET($H$3,0,0,'Données projet'!$E$10+1,1))</f>
        <v>487.18832528146936</v>
      </c>
      <c r="AO187" s="59">
        <f t="shared" si="144"/>
        <v>306.61893266146666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28.605439801326611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28.605439801326611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255.00000000000006</v>
      </c>
      <c r="BE187" s="13">
        <f>BD187*VLOOKUP('Données projet'!$B$11,Paramètres!$A$1:$I$89,3,0)*VLOOKUP('Données projet'!$B$11,Paramètres!$A$1:$I$89,5,0)</f>
        <v>186.96600000000004</v>
      </c>
      <c r="BF187" s="13">
        <f t="shared" si="167"/>
        <v>46.868551400324648</v>
      </c>
      <c r="BG187" s="20">
        <f t="shared" si="168"/>
        <v>407.26184368889881</v>
      </c>
      <c r="BH187" s="59">
        <f t="shared" si="116"/>
        <v>700.59517702223206</v>
      </c>
      <c r="BI187" s="59">
        <f ca="1">AVERAGE(OFFSET($BH$3,0,0,'Données projet'!$E$11+1,1))-AVERAGE(OFFSET($H$3,0,0,'Données projet'!$E$11+1,1))</f>
        <v>239.25212250019609</v>
      </c>
      <c r="BJ187" s="59">
        <f t="shared" si="146"/>
        <v>213.58492101729695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245.99999999999994</v>
      </c>
      <c r="BZ187" s="13">
        <f>BY187*VLOOKUP('Données projet'!$B$12,Paramètres!$A$1:$I$89,3,0)*VLOOKUP('Données projet'!$B$12,Paramètres!$A$1:$I$89,5,0)</f>
        <v>234.09359999999998</v>
      </c>
      <c r="CA187" s="13">
        <f t="shared" si="170"/>
        <v>57.166902703920208</v>
      </c>
      <c r="CB187" s="20">
        <f t="shared" si="171"/>
        <v>507.27870887599425</v>
      </c>
      <c r="CC187" s="59">
        <f t="shared" si="119"/>
        <v>800.61204220932757</v>
      </c>
      <c r="CD187" s="59">
        <f ca="1">AVERAGE(OFFSET($CC$3,0,0,'Données projet'!$E$12+1,1))-AVERAGE(OFFSET($H$3,0,0,'Données projet'!$E$12+1,1))</f>
        <v>448.94764480536713</v>
      </c>
      <c r="CE187" s="59">
        <f t="shared" si="148"/>
        <v>469.26760321719695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19.884525980907146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19.884525980907146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367.99999999999972</v>
      </c>
      <c r="CU187" s="17">
        <f>CT187*VLOOKUP('Données projet'!$B$13,Paramètres!$A$1:$I$89,3,0)*VLOOKUP('Données projet'!$B$13,Paramètres!$A$1:$I$89,5,0)</f>
        <v>298.52159999999981</v>
      </c>
      <c r="CV187" s="13">
        <f t="shared" si="173"/>
        <v>70.866444995542437</v>
      </c>
      <c r="CW187" s="20">
        <f t="shared" si="174"/>
        <v>643.35084503390271</v>
      </c>
      <c r="CX187" s="59">
        <f t="shared" si="122"/>
        <v>936.68417836723597</v>
      </c>
      <c r="CY187" s="59">
        <f ca="1">AVERAGE(OFFSET($CX$3,0,0,'Données projet'!$E$13+1,1))-AVERAGE(OFFSET($H$3,0,0,'Données projet'!$E$13+1,1))</f>
        <v>412.59676769258488</v>
      </c>
      <c r="CZ187" s="59">
        <f t="shared" si="150"/>
        <v>399.90063795152133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8.0122622315908902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8.0122622315908902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349.00000000000017</v>
      </c>
      <c r="DP187" s="17">
        <f>DO187*VLOOKUP('Données projet'!$B$14,Paramètres!$A$1:$I$89,3,0)*VLOOKUP('Données projet'!$B$14,Paramètres!$A$1:$I$89,5,0)</f>
        <v>272.22000000000014</v>
      </c>
      <c r="DQ187" s="13">
        <f t="shared" si="176"/>
        <v>65.320184547527205</v>
      </c>
      <c r="DR187" s="20">
        <f t="shared" si="177"/>
        <v>587.88248808694345</v>
      </c>
      <c r="DS187" s="59">
        <f t="shared" si="125"/>
        <v>881.21582142027682</v>
      </c>
      <c r="DT187" s="59">
        <f ca="1">AVERAGE(OFFSET($DS$3,0,0,'Données projet'!$E$14+1,1))-AVERAGE(OFFSET($H$3,0,0,'Données projet'!$E$14+1,1))</f>
        <v>357.65167206083379</v>
      </c>
      <c r="DU187" s="59">
        <f t="shared" si="152"/>
        <v>341.23389735986342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9.0651856677744789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9.0651856677744789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277.77359999999993</v>
      </c>
      <c r="P188" s="13">
        <f t="shared" si="141"/>
        <v>66.496288176842356</v>
      </c>
      <c r="Q188" s="20">
        <f t="shared" si="162"/>
        <v>599.60338857466706</v>
      </c>
      <c r="R188" s="59">
        <f t="shared" si="109"/>
        <v>892.93672190800044</v>
      </c>
      <c r="S188" s="59">
        <f ca="1">AVERAGE(OFFSET($R$3,0,0,'Données projet'!$E$9+1,1))-AVERAGE(OFFSET($H$3,0,0,'Données projet'!$E$9+1,1))</f>
        <v>439.19854273764042</v>
      </c>
      <c r="T188" s="59">
        <f t="shared" si="142"/>
        <v>278.21741231699929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25.0243271587115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25.0243271587115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311.298</v>
      </c>
      <c r="AK188" s="13">
        <f t="shared" si="164"/>
        <v>73.539838278528748</v>
      </c>
      <c r="AL188" s="20">
        <f t="shared" si="165"/>
        <v>670.25923500177089</v>
      </c>
      <c r="AM188" s="59">
        <f t="shared" si="113"/>
        <v>963.59256833510426</v>
      </c>
      <c r="AN188" s="59">
        <f ca="1">AVERAGE(OFFSET($AM$3,0,0,'Données projet'!$E$10+1,1))-AVERAGE(OFFSET($H$3,0,0,'Données projet'!$E$10+1,1))</f>
        <v>487.18832528146936</v>
      </c>
      <c r="AO188" s="59">
        <f t="shared" si="144"/>
        <v>306.61893266146666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28.044504574418067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28.044504574418067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255.00000000000006</v>
      </c>
      <c r="BE188" s="13">
        <f>BD188*VLOOKUP('Données projet'!$B$11,Paramètres!$A$1:$I$89,3,0)*VLOOKUP('Données projet'!$B$11,Paramètres!$A$1:$I$89,5,0)</f>
        <v>186.96600000000004</v>
      </c>
      <c r="BF188" s="13">
        <f t="shared" si="167"/>
        <v>46.868551400324648</v>
      </c>
      <c r="BG188" s="20">
        <f t="shared" si="168"/>
        <v>407.26184368889881</v>
      </c>
      <c r="BH188" s="59">
        <f t="shared" si="116"/>
        <v>700.59517702223206</v>
      </c>
      <c r="BI188" s="59">
        <f ca="1">AVERAGE(OFFSET($BH$3,0,0,'Données projet'!$E$11+1,1))-AVERAGE(OFFSET($H$3,0,0,'Données projet'!$E$11+1,1))</f>
        <v>239.25212250019609</v>
      </c>
      <c r="BJ188" s="59">
        <f t="shared" si="146"/>
        <v>213.58492101729695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245.99999999999994</v>
      </c>
      <c r="BZ188" s="13">
        <f>BY188*VLOOKUP('Données projet'!$B$12,Paramètres!$A$1:$I$89,3,0)*VLOOKUP('Données projet'!$B$12,Paramètres!$A$1:$I$89,5,0)</f>
        <v>234.09359999999998</v>
      </c>
      <c r="CA188" s="13">
        <f t="shared" si="170"/>
        <v>57.166902703920208</v>
      </c>
      <c r="CB188" s="20">
        <f t="shared" si="171"/>
        <v>507.27870887599425</v>
      </c>
      <c r="CC188" s="59">
        <f t="shared" si="119"/>
        <v>800.61204220932757</v>
      </c>
      <c r="CD188" s="59">
        <f ca="1">AVERAGE(OFFSET($CC$3,0,0,'Données projet'!$E$12+1,1))-AVERAGE(OFFSET($H$3,0,0,'Données projet'!$E$12+1,1))</f>
        <v>448.94764480536713</v>
      </c>
      <c r="CE188" s="59">
        <f t="shared" si="148"/>
        <v>469.26760321719695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19.49460255478483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19.49460255478483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367.99999999999972</v>
      </c>
      <c r="CU188" s="17">
        <f>CT188*VLOOKUP('Données projet'!$B$13,Paramètres!$A$1:$I$89,3,0)*VLOOKUP('Données projet'!$B$13,Paramètres!$A$1:$I$89,5,0)</f>
        <v>298.52159999999981</v>
      </c>
      <c r="CV188" s="13">
        <f t="shared" si="173"/>
        <v>70.866444995542437</v>
      </c>
      <c r="CW188" s="20">
        <f t="shared" si="174"/>
        <v>643.35084503390271</v>
      </c>
      <c r="CX188" s="59">
        <f t="shared" si="122"/>
        <v>936.68417836723597</v>
      </c>
      <c r="CY188" s="59">
        <f ca="1">AVERAGE(OFFSET($CX$3,0,0,'Données projet'!$E$13+1,1))-AVERAGE(OFFSET($H$3,0,0,'Données projet'!$E$13+1,1))</f>
        <v>412.59676769258488</v>
      </c>
      <c r="CZ188" s="59">
        <f t="shared" si="150"/>
        <v>399.90063795152133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7.8551466562268031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7.8551466562268031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349.00000000000017</v>
      </c>
      <c r="DP188" s="17">
        <f>DO188*VLOOKUP('Données projet'!$B$14,Paramètres!$A$1:$I$89,3,0)*VLOOKUP('Données projet'!$B$14,Paramètres!$A$1:$I$89,5,0)</f>
        <v>272.22000000000014</v>
      </c>
      <c r="DQ188" s="13">
        <f t="shared" si="176"/>
        <v>65.320184547527205</v>
      </c>
      <c r="DR188" s="20">
        <f t="shared" si="177"/>
        <v>587.88248808694345</v>
      </c>
      <c r="DS188" s="59">
        <f t="shared" si="125"/>
        <v>881.21582142027682</v>
      </c>
      <c r="DT188" s="59">
        <f ca="1">AVERAGE(OFFSET($DS$3,0,0,'Données projet'!$E$14+1,1))-AVERAGE(OFFSET($H$3,0,0,'Données projet'!$E$14+1,1))</f>
        <v>357.65167206083379</v>
      </c>
      <c r="DU188" s="59">
        <f t="shared" si="152"/>
        <v>341.23389735986342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8.887422906046714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8.887422906046714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277.77359999999993</v>
      </c>
      <c r="P189" s="13">
        <f t="shared" si="141"/>
        <v>66.496288176842356</v>
      </c>
      <c r="Q189" s="20">
        <f t="shared" si="162"/>
        <v>599.60338857466706</v>
      </c>
      <c r="R189" s="59">
        <f t="shared" si="109"/>
        <v>892.93672190800044</v>
      </c>
      <c r="S189" s="59">
        <f ca="1">AVERAGE(OFFSET($R$3,0,0,'Données projet'!$E$9+1,1))-AVERAGE(OFFSET($H$3,0,0,'Données projet'!$E$9+1,1))</f>
        <v>439.19854273764042</v>
      </c>
      <c r="T189" s="59">
        <f t="shared" si="142"/>
        <v>278.21741231699929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24.533615366461607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24.533615366461607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311.298</v>
      </c>
      <c r="AK189" s="13">
        <f t="shared" si="164"/>
        <v>73.539838278528748</v>
      </c>
      <c r="AL189" s="20">
        <f t="shared" si="165"/>
        <v>670.25923500177089</v>
      </c>
      <c r="AM189" s="59">
        <f t="shared" si="113"/>
        <v>963.59256833510426</v>
      </c>
      <c r="AN189" s="59">
        <f ca="1">AVERAGE(OFFSET($AM$3,0,0,'Données projet'!$E$10+1,1))-AVERAGE(OFFSET($H$3,0,0,'Données projet'!$E$10+1,1))</f>
        <v>487.18832528146936</v>
      </c>
      <c r="AO189" s="59">
        <f t="shared" si="144"/>
        <v>306.61893266146666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27.494568945172496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27.494568945172496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255.00000000000006</v>
      </c>
      <c r="BE189" s="13">
        <f>BD189*VLOOKUP('Données projet'!$B$11,Paramètres!$A$1:$I$89,3,0)*VLOOKUP('Données projet'!$B$11,Paramètres!$A$1:$I$89,5,0)</f>
        <v>186.96600000000004</v>
      </c>
      <c r="BF189" s="13">
        <f t="shared" si="167"/>
        <v>46.868551400324648</v>
      </c>
      <c r="BG189" s="20">
        <f t="shared" si="168"/>
        <v>407.26184368889881</v>
      </c>
      <c r="BH189" s="59">
        <f t="shared" si="116"/>
        <v>700.59517702223206</v>
      </c>
      <c r="BI189" s="59">
        <f ca="1">AVERAGE(OFFSET($BH$3,0,0,'Données projet'!$E$11+1,1))-AVERAGE(OFFSET($H$3,0,0,'Données projet'!$E$11+1,1))</f>
        <v>239.25212250019609</v>
      </c>
      <c r="BJ189" s="59">
        <f t="shared" si="146"/>
        <v>213.58492101729695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245.99999999999994</v>
      </c>
      <c r="BZ189" s="13">
        <f>BY189*VLOOKUP('Données projet'!$B$12,Paramètres!$A$1:$I$89,3,0)*VLOOKUP('Données projet'!$B$12,Paramètres!$A$1:$I$89,5,0)</f>
        <v>234.09359999999998</v>
      </c>
      <c r="CA189" s="13">
        <f t="shared" si="170"/>
        <v>57.166902703920208</v>
      </c>
      <c r="CB189" s="20">
        <f t="shared" si="171"/>
        <v>507.27870887599425</v>
      </c>
      <c r="CC189" s="59">
        <f t="shared" si="119"/>
        <v>800.61204220932757</v>
      </c>
      <c r="CD189" s="59">
        <f ca="1">AVERAGE(OFFSET($CC$3,0,0,'Données projet'!$E$12+1,1))-AVERAGE(OFFSET($H$3,0,0,'Données projet'!$E$12+1,1))</f>
        <v>448.94764480536713</v>
      </c>
      <c r="CE189" s="59">
        <f t="shared" si="148"/>
        <v>469.26760321719695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19.112325289218965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19.112325289218965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367.99999999999972</v>
      </c>
      <c r="CU189" s="17">
        <f>CT189*VLOOKUP('Données projet'!$B$13,Paramètres!$A$1:$I$89,3,0)*VLOOKUP('Données projet'!$B$13,Paramètres!$A$1:$I$89,5,0)</f>
        <v>298.52159999999981</v>
      </c>
      <c r="CV189" s="13">
        <f t="shared" si="173"/>
        <v>70.866444995542437</v>
      </c>
      <c r="CW189" s="20">
        <f t="shared" si="174"/>
        <v>643.35084503390271</v>
      </c>
      <c r="CX189" s="59">
        <f t="shared" si="122"/>
        <v>936.68417836723597</v>
      </c>
      <c r="CY189" s="59">
        <f ca="1">AVERAGE(OFFSET($CX$3,0,0,'Données projet'!$E$13+1,1))-AVERAGE(OFFSET($H$3,0,0,'Données projet'!$E$13+1,1))</f>
        <v>412.59676769258488</v>
      </c>
      <c r="CZ189" s="59">
        <f t="shared" si="150"/>
        <v>399.90063795152133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7.7011120214645672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7.7011120214645672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349.00000000000017</v>
      </c>
      <c r="DP189" s="17">
        <f>DO189*VLOOKUP('Données projet'!$B$14,Paramètres!$A$1:$I$89,3,0)*VLOOKUP('Données projet'!$B$14,Paramètres!$A$1:$I$89,5,0)</f>
        <v>272.22000000000014</v>
      </c>
      <c r="DQ189" s="13">
        <f t="shared" si="176"/>
        <v>65.320184547527205</v>
      </c>
      <c r="DR189" s="20">
        <f t="shared" si="177"/>
        <v>587.88248808694345</v>
      </c>
      <c r="DS189" s="59">
        <f t="shared" si="125"/>
        <v>881.21582142027682</v>
      </c>
      <c r="DT189" s="59">
        <f ca="1">AVERAGE(OFFSET($DS$3,0,0,'Données projet'!$E$14+1,1))-AVERAGE(OFFSET($H$3,0,0,'Données projet'!$E$14+1,1))</f>
        <v>357.65167206083379</v>
      </c>
      <c r="DU189" s="59">
        <f t="shared" si="152"/>
        <v>341.23389735986342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8.7131459636518525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8.7131459636518525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277.77359999999993</v>
      </c>
      <c r="P190" s="13">
        <f t="shared" si="141"/>
        <v>66.496288176842356</v>
      </c>
      <c r="Q190" s="20">
        <f t="shared" si="162"/>
        <v>599.60338857466706</v>
      </c>
      <c r="R190" s="59">
        <f t="shared" si="109"/>
        <v>892.93672190800044</v>
      </c>
      <c r="S190" s="59">
        <f ca="1">AVERAGE(OFFSET($R$3,0,0,'Données projet'!$E$9+1,1))-AVERAGE(OFFSET($H$3,0,0,'Données projet'!$E$9+1,1))</f>
        <v>439.19854273764042</v>
      </c>
      <c r="T190" s="59">
        <f t="shared" si="142"/>
        <v>278.21741231699929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24.052526133153094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24.052526133153094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311.298</v>
      </c>
      <c r="AK190" s="13">
        <f t="shared" si="164"/>
        <v>73.539838278528748</v>
      </c>
      <c r="AL190" s="20">
        <f t="shared" si="165"/>
        <v>670.25923500177089</v>
      </c>
      <c r="AM190" s="59">
        <f t="shared" si="113"/>
        <v>963.59256833510426</v>
      </c>
      <c r="AN190" s="59">
        <f ca="1">AVERAGE(OFFSET($AM$3,0,0,'Données projet'!$E$10+1,1))-AVERAGE(OFFSET($H$3,0,0,'Données projet'!$E$10+1,1))</f>
        <v>487.18832528146936</v>
      </c>
      <c r="AO190" s="59">
        <f t="shared" si="144"/>
        <v>306.61893266146666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26.955417218188817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26.955417218188817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255.00000000000006</v>
      </c>
      <c r="BE190" s="13">
        <f>BD190*VLOOKUP('Données projet'!$B$11,Paramètres!$A$1:$I$89,3,0)*VLOOKUP('Données projet'!$B$11,Paramètres!$A$1:$I$89,5,0)</f>
        <v>186.96600000000004</v>
      </c>
      <c r="BF190" s="13">
        <f t="shared" si="167"/>
        <v>46.868551400324648</v>
      </c>
      <c r="BG190" s="20">
        <f t="shared" si="168"/>
        <v>407.26184368889881</v>
      </c>
      <c r="BH190" s="59">
        <f t="shared" si="116"/>
        <v>700.59517702223206</v>
      </c>
      <c r="BI190" s="59">
        <f ca="1">AVERAGE(OFFSET($BH$3,0,0,'Données projet'!$E$11+1,1))-AVERAGE(OFFSET($H$3,0,0,'Données projet'!$E$11+1,1))</f>
        <v>239.25212250019609</v>
      </c>
      <c r="BJ190" s="59">
        <f t="shared" si="146"/>
        <v>213.58492101729695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245.99999999999994</v>
      </c>
      <c r="BZ190" s="13">
        <f>BY190*VLOOKUP('Données projet'!$B$12,Paramètres!$A$1:$I$89,3,0)*VLOOKUP('Données projet'!$B$12,Paramètres!$A$1:$I$89,5,0)</f>
        <v>234.09359999999998</v>
      </c>
      <c r="CA190" s="13">
        <f t="shared" si="170"/>
        <v>57.166902703920208</v>
      </c>
      <c r="CB190" s="20">
        <f t="shared" si="171"/>
        <v>507.27870887599425</v>
      </c>
      <c r="CC190" s="59">
        <f t="shared" si="119"/>
        <v>800.61204220932757</v>
      </c>
      <c r="CD190" s="59">
        <f ca="1">AVERAGE(OFFSET($CC$3,0,0,'Données projet'!$E$12+1,1))-AVERAGE(OFFSET($H$3,0,0,'Données projet'!$E$12+1,1))</f>
        <v>448.94764480536713</v>
      </c>
      <c r="CE190" s="59">
        <f t="shared" si="148"/>
        <v>469.26760321719695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18.73754424766474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18.73754424766474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367.99999999999972</v>
      </c>
      <c r="CU190" s="17">
        <f>CT190*VLOOKUP('Données projet'!$B$13,Paramètres!$A$1:$I$89,3,0)*VLOOKUP('Données projet'!$B$13,Paramètres!$A$1:$I$89,5,0)</f>
        <v>298.52159999999981</v>
      </c>
      <c r="CV190" s="13">
        <f t="shared" si="173"/>
        <v>70.866444995542437</v>
      </c>
      <c r="CW190" s="20">
        <f t="shared" si="174"/>
        <v>643.35084503390271</v>
      </c>
      <c r="CX190" s="59">
        <f t="shared" si="122"/>
        <v>936.68417836723597</v>
      </c>
      <c r="CY190" s="59">
        <f ca="1">AVERAGE(OFFSET($CX$3,0,0,'Données projet'!$E$13+1,1))-AVERAGE(OFFSET($H$3,0,0,'Données projet'!$E$13+1,1))</f>
        <v>412.59676769258488</v>
      </c>
      <c r="CZ190" s="59">
        <f t="shared" si="150"/>
        <v>399.90063795152133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7.5500979119381686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7.5500979119381686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349.00000000000017</v>
      </c>
      <c r="DP190" s="17">
        <f>DO190*VLOOKUP('Données projet'!$B$14,Paramètres!$A$1:$I$89,3,0)*VLOOKUP('Données projet'!$B$14,Paramètres!$A$1:$I$89,5,0)</f>
        <v>272.22000000000014</v>
      </c>
      <c r="DQ190" s="13">
        <f t="shared" si="176"/>
        <v>65.320184547527205</v>
      </c>
      <c r="DR190" s="20">
        <f t="shared" si="177"/>
        <v>587.88248808694345</v>
      </c>
      <c r="DS190" s="59">
        <f t="shared" si="125"/>
        <v>881.21582142027682</v>
      </c>
      <c r="DT190" s="59">
        <f ca="1">AVERAGE(OFFSET($DS$3,0,0,'Données projet'!$E$14+1,1))-AVERAGE(OFFSET($H$3,0,0,'Données projet'!$E$14+1,1))</f>
        <v>357.65167206083379</v>
      </c>
      <c r="DU190" s="59">
        <f t="shared" si="152"/>
        <v>341.23389735986342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8.5422864857989147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8.5422864857989147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277.77359999999993</v>
      </c>
      <c r="P191" s="13">
        <f t="shared" si="141"/>
        <v>66.496288176842356</v>
      </c>
      <c r="Q191" s="20">
        <f t="shared" si="162"/>
        <v>599.60338857466706</v>
      </c>
      <c r="R191" s="59">
        <f t="shared" si="109"/>
        <v>892.93672190800044</v>
      </c>
      <c r="S191" s="59">
        <f ca="1">AVERAGE(OFFSET($R$3,0,0,'Données projet'!$E$9+1,1))-AVERAGE(OFFSET($H$3,0,0,'Données projet'!$E$9+1,1))</f>
        <v>439.19854273764042</v>
      </c>
      <c r="T191" s="59">
        <f t="shared" si="142"/>
        <v>278.21741231699929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23.580870766274302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23.580870766274302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311.298</v>
      </c>
      <c r="AK191" s="13">
        <f t="shared" si="164"/>
        <v>73.539838278528748</v>
      </c>
      <c r="AL191" s="20">
        <f t="shared" si="165"/>
        <v>670.25923500177089</v>
      </c>
      <c r="AM191" s="59">
        <f t="shared" si="113"/>
        <v>963.59256833510426</v>
      </c>
      <c r="AN191" s="59">
        <f ca="1">AVERAGE(OFFSET($AM$3,0,0,'Données projet'!$E$10+1,1))-AVERAGE(OFFSET($H$3,0,0,'Données projet'!$E$10+1,1))</f>
        <v>487.18832528146936</v>
      </c>
      <c r="AO191" s="59">
        <f t="shared" si="144"/>
        <v>306.61893266146666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26.426837927721206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26.426837927721206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255.00000000000006</v>
      </c>
      <c r="BE191" s="13">
        <f>BD191*VLOOKUP('Données projet'!$B$11,Paramètres!$A$1:$I$89,3,0)*VLOOKUP('Données projet'!$B$11,Paramètres!$A$1:$I$89,5,0)</f>
        <v>186.96600000000004</v>
      </c>
      <c r="BF191" s="13">
        <f t="shared" si="167"/>
        <v>46.868551400324648</v>
      </c>
      <c r="BG191" s="20">
        <f t="shared" si="168"/>
        <v>407.26184368889881</v>
      </c>
      <c r="BH191" s="59">
        <f t="shared" si="116"/>
        <v>700.59517702223206</v>
      </c>
      <c r="BI191" s="59">
        <f ca="1">AVERAGE(OFFSET($BH$3,0,0,'Données projet'!$E$11+1,1))-AVERAGE(OFFSET($H$3,0,0,'Données projet'!$E$11+1,1))</f>
        <v>239.25212250019609</v>
      </c>
      <c r="BJ191" s="59">
        <f t="shared" si="146"/>
        <v>213.58492101729695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245.99999999999994</v>
      </c>
      <c r="BZ191" s="13">
        <f>BY191*VLOOKUP('Données projet'!$B$12,Paramètres!$A$1:$I$89,3,0)*VLOOKUP('Données projet'!$B$12,Paramètres!$A$1:$I$89,5,0)</f>
        <v>234.09359999999998</v>
      </c>
      <c r="CA191" s="13">
        <f t="shared" si="170"/>
        <v>57.166902703920208</v>
      </c>
      <c r="CB191" s="20">
        <f t="shared" si="171"/>
        <v>507.27870887599425</v>
      </c>
      <c r="CC191" s="59">
        <f t="shared" si="119"/>
        <v>800.61204220932757</v>
      </c>
      <c r="CD191" s="59">
        <f ca="1">AVERAGE(OFFSET($CC$3,0,0,'Données projet'!$E$12+1,1))-AVERAGE(OFFSET($H$3,0,0,'Données projet'!$E$12+1,1))</f>
        <v>448.94764480536713</v>
      </c>
      <c r="CE191" s="59">
        <f t="shared" si="148"/>
        <v>469.26760321719695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18.370112433741529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18.370112433741529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367.99999999999972</v>
      </c>
      <c r="CU191" s="17">
        <f>CT191*VLOOKUP('Données projet'!$B$13,Paramètres!$A$1:$I$89,3,0)*VLOOKUP('Données projet'!$B$13,Paramètres!$A$1:$I$89,5,0)</f>
        <v>298.52159999999981</v>
      </c>
      <c r="CV191" s="13">
        <f t="shared" si="173"/>
        <v>70.866444995542437</v>
      </c>
      <c r="CW191" s="20">
        <f t="shared" si="174"/>
        <v>643.35084503390271</v>
      </c>
      <c r="CX191" s="59">
        <f t="shared" si="122"/>
        <v>936.68417836723597</v>
      </c>
      <c r="CY191" s="59">
        <f ca="1">AVERAGE(OFFSET($CX$3,0,0,'Données projet'!$E$13+1,1))-AVERAGE(OFFSET($H$3,0,0,'Données projet'!$E$13+1,1))</f>
        <v>412.59676769258488</v>
      </c>
      <c r="CZ191" s="59">
        <f t="shared" si="150"/>
        <v>399.90063795152133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7.4020450969900713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7.4020450969900713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349.00000000000017</v>
      </c>
      <c r="DP191" s="17">
        <f>DO191*VLOOKUP('Données projet'!$B$14,Paramètres!$A$1:$I$89,3,0)*VLOOKUP('Données projet'!$B$14,Paramètres!$A$1:$I$89,5,0)</f>
        <v>272.22000000000014</v>
      </c>
      <c r="DQ191" s="13">
        <f t="shared" si="176"/>
        <v>65.320184547527205</v>
      </c>
      <c r="DR191" s="20">
        <f t="shared" si="177"/>
        <v>587.88248808694345</v>
      </c>
      <c r="DS191" s="59">
        <f t="shared" si="125"/>
        <v>881.21582142027682</v>
      </c>
      <c r="DT191" s="59">
        <f ca="1">AVERAGE(OFFSET($DS$3,0,0,'Données projet'!$E$14+1,1))-AVERAGE(OFFSET($H$3,0,0,'Données projet'!$E$14+1,1))</f>
        <v>357.65167206083379</v>
      </c>
      <c r="DU191" s="59">
        <f t="shared" si="152"/>
        <v>341.23389735986342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8.3747774580926819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8.3747774580926819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277.77359999999993</v>
      </c>
      <c r="P192" s="13">
        <f t="shared" si="141"/>
        <v>66.496288176842356</v>
      </c>
      <c r="Q192" s="20">
        <f t="shared" si="162"/>
        <v>599.60338857466706</v>
      </c>
      <c r="R192" s="59">
        <f t="shared" si="109"/>
        <v>892.93672190800044</v>
      </c>
      <c r="S192" s="59">
        <f ca="1">AVERAGE(OFFSET($R$3,0,0,'Données projet'!$E$9+1,1))-AVERAGE(OFFSET($H$3,0,0,'Données projet'!$E$9+1,1))</f>
        <v>439.19854273764042</v>
      </c>
      <c r="T192" s="59">
        <f t="shared" si="142"/>
        <v>278.21741231699929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23.118464273458635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23.118464273458635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311.298</v>
      </c>
      <c r="AK192" s="13">
        <f t="shared" si="164"/>
        <v>73.539838278528748</v>
      </c>
      <c r="AL192" s="20">
        <f t="shared" si="165"/>
        <v>670.25923500177089</v>
      </c>
      <c r="AM192" s="59">
        <f t="shared" si="113"/>
        <v>963.59256833510426</v>
      </c>
      <c r="AN192" s="59">
        <f ca="1">AVERAGE(OFFSET($AM$3,0,0,'Données projet'!$E$10+1,1))-AVERAGE(OFFSET($H$3,0,0,'Données projet'!$E$10+1,1))</f>
        <v>487.18832528146936</v>
      </c>
      <c r="AO192" s="59">
        <f t="shared" si="144"/>
        <v>306.61893266146666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25.90862375473813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25.90862375473813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255.00000000000006</v>
      </c>
      <c r="BE192" s="13">
        <f>BD192*VLOOKUP('Données projet'!$B$11,Paramètres!$A$1:$I$89,3,0)*VLOOKUP('Données projet'!$B$11,Paramètres!$A$1:$I$89,5,0)</f>
        <v>186.96600000000004</v>
      </c>
      <c r="BF192" s="13">
        <f t="shared" si="167"/>
        <v>46.868551400324648</v>
      </c>
      <c r="BG192" s="20">
        <f t="shared" si="168"/>
        <v>407.26184368889881</v>
      </c>
      <c r="BH192" s="59">
        <f t="shared" si="116"/>
        <v>700.59517702223206</v>
      </c>
      <c r="BI192" s="59">
        <f ca="1">AVERAGE(OFFSET($BH$3,0,0,'Données projet'!$E$11+1,1))-AVERAGE(OFFSET($H$3,0,0,'Données projet'!$E$11+1,1))</f>
        <v>239.25212250019609</v>
      </c>
      <c r="BJ192" s="59">
        <f t="shared" si="146"/>
        <v>213.58492101729695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245.99999999999994</v>
      </c>
      <c r="BZ192" s="13">
        <f>BY192*VLOOKUP('Données projet'!$B$12,Paramètres!$A$1:$I$89,3,0)*VLOOKUP('Données projet'!$B$12,Paramètres!$A$1:$I$89,5,0)</f>
        <v>234.09359999999998</v>
      </c>
      <c r="CA192" s="13">
        <f t="shared" si="170"/>
        <v>57.166902703920208</v>
      </c>
      <c r="CB192" s="20">
        <f t="shared" si="171"/>
        <v>507.27870887599425</v>
      </c>
      <c r="CC192" s="59">
        <f t="shared" si="119"/>
        <v>800.61204220932757</v>
      </c>
      <c r="CD192" s="59">
        <f ca="1">AVERAGE(OFFSET($CC$3,0,0,'Données projet'!$E$12+1,1))-AVERAGE(OFFSET($H$3,0,0,'Données projet'!$E$12+1,1))</f>
        <v>448.94764480536713</v>
      </c>
      <c r="CE192" s="59">
        <f t="shared" si="148"/>
        <v>469.26760321719695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18.009885733578074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18.009885733578074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367.99999999999972</v>
      </c>
      <c r="CU192" s="17">
        <f>CT192*VLOOKUP('Données projet'!$B$13,Paramètres!$A$1:$I$89,3,0)*VLOOKUP('Données projet'!$B$13,Paramètres!$A$1:$I$89,5,0)</f>
        <v>298.52159999999981</v>
      </c>
      <c r="CV192" s="13">
        <f t="shared" si="173"/>
        <v>70.866444995542437</v>
      </c>
      <c r="CW192" s="20">
        <f t="shared" si="174"/>
        <v>643.35084503390271</v>
      </c>
      <c r="CX192" s="59">
        <f t="shared" si="122"/>
        <v>936.68417836723597</v>
      </c>
      <c r="CY192" s="59">
        <f ca="1">AVERAGE(OFFSET($CX$3,0,0,'Données projet'!$E$13+1,1))-AVERAGE(OFFSET($H$3,0,0,'Données projet'!$E$13+1,1))</f>
        <v>412.59676769258488</v>
      </c>
      <c r="CZ192" s="59">
        <f t="shared" si="150"/>
        <v>399.90063795152133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7.2568955074398058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7.2568955074398058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349.00000000000017</v>
      </c>
      <c r="DP192" s="17">
        <f>DO192*VLOOKUP('Données projet'!$B$14,Paramètres!$A$1:$I$89,3,0)*VLOOKUP('Données projet'!$B$14,Paramètres!$A$1:$I$89,5,0)</f>
        <v>272.22000000000014</v>
      </c>
      <c r="DQ192" s="13">
        <f t="shared" si="176"/>
        <v>65.320184547527205</v>
      </c>
      <c r="DR192" s="20">
        <f t="shared" si="177"/>
        <v>587.88248808694345</v>
      </c>
      <c r="DS192" s="59">
        <f t="shared" si="125"/>
        <v>881.21582142027682</v>
      </c>
      <c r="DT192" s="59">
        <f ca="1">AVERAGE(OFFSET($DS$3,0,0,'Données projet'!$E$14+1,1))-AVERAGE(OFFSET($H$3,0,0,'Données projet'!$E$14+1,1))</f>
        <v>357.65167206083379</v>
      </c>
      <c r="DU192" s="59">
        <f t="shared" si="152"/>
        <v>341.23389735986342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8.2105531802493505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8.2105531802493505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277.77359999999993</v>
      </c>
      <c r="P193" s="13">
        <f t="shared" si="141"/>
        <v>66.496288176842356</v>
      </c>
      <c r="Q193" s="20">
        <f t="shared" si="162"/>
        <v>599.60338857466706</v>
      </c>
      <c r="R193" s="59">
        <f t="shared" si="109"/>
        <v>892.93672190800044</v>
      </c>
      <c r="S193" s="59">
        <f ca="1">AVERAGE(OFFSET($R$3,0,0,'Données projet'!$E$9+1,1))-AVERAGE(OFFSET($H$3,0,0,'Données projet'!$E$9+1,1))</f>
        <v>439.19854273764042</v>
      </c>
      <c r="T193" s="59">
        <f t="shared" si="142"/>
        <v>278.21741231699929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22.665125289926973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22.665125289926973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311.298</v>
      </c>
      <c r="AK193" s="13">
        <f t="shared" si="164"/>
        <v>73.539838278528748</v>
      </c>
      <c r="AL193" s="20">
        <f t="shared" si="165"/>
        <v>670.25923500177089</v>
      </c>
      <c r="AM193" s="59">
        <f t="shared" si="113"/>
        <v>963.59256833510426</v>
      </c>
      <c r="AN193" s="59">
        <f ca="1">AVERAGE(OFFSET($AM$3,0,0,'Données projet'!$E$10+1,1))-AVERAGE(OFFSET($H$3,0,0,'Données projet'!$E$10+1,1))</f>
        <v>487.18832528146936</v>
      </c>
      <c r="AO193" s="59">
        <f t="shared" si="144"/>
        <v>306.61893266146666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25.40057144560782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25.40057144560782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255.00000000000006</v>
      </c>
      <c r="BE193" s="13">
        <f>BD193*VLOOKUP('Données projet'!$B$11,Paramètres!$A$1:$I$89,3,0)*VLOOKUP('Données projet'!$B$11,Paramètres!$A$1:$I$89,5,0)</f>
        <v>186.96600000000004</v>
      </c>
      <c r="BF193" s="13">
        <f t="shared" si="167"/>
        <v>46.868551400324648</v>
      </c>
      <c r="BG193" s="20">
        <f t="shared" si="168"/>
        <v>407.26184368889881</v>
      </c>
      <c r="BH193" s="59">
        <f t="shared" si="116"/>
        <v>700.59517702223206</v>
      </c>
      <c r="BI193" s="59">
        <f ca="1">AVERAGE(OFFSET($BH$3,0,0,'Données projet'!$E$11+1,1))-AVERAGE(OFFSET($H$3,0,0,'Données projet'!$E$11+1,1))</f>
        <v>239.25212250019609</v>
      </c>
      <c r="BJ193" s="59">
        <f t="shared" si="146"/>
        <v>213.58492101729695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245.99999999999994</v>
      </c>
      <c r="BZ193" s="13">
        <f>BY193*VLOOKUP('Données projet'!$B$12,Paramètres!$A$1:$I$89,3,0)*VLOOKUP('Données projet'!$B$12,Paramètres!$A$1:$I$89,5,0)</f>
        <v>234.09359999999998</v>
      </c>
      <c r="CA193" s="13">
        <f t="shared" si="170"/>
        <v>57.166902703920208</v>
      </c>
      <c r="CB193" s="20">
        <f t="shared" si="171"/>
        <v>507.27870887599425</v>
      </c>
      <c r="CC193" s="59">
        <f t="shared" si="119"/>
        <v>800.61204220932757</v>
      </c>
      <c r="CD193" s="59">
        <f ca="1">AVERAGE(OFFSET($CC$3,0,0,'Données projet'!$E$12+1,1))-AVERAGE(OFFSET($H$3,0,0,'Données projet'!$E$12+1,1))</f>
        <v>448.94764480536713</v>
      </c>
      <c r="CE193" s="59">
        <f t="shared" si="148"/>
        <v>469.26760321719695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17.65672285928823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17.65672285928823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367.99999999999972</v>
      </c>
      <c r="CU193" s="17">
        <f>CT193*VLOOKUP('Données projet'!$B$13,Paramètres!$A$1:$I$89,3,0)*VLOOKUP('Données projet'!$B$13,Paramètres!$A$1:$I$89,5,0)</f>
        <v>298.52159999999981</v>
      </c>
      <c r="CV193" s="13">
        <f t="shared" si="173"/>
        <v>70.866444995542437</v>
      </c>
      <c r="CW193" s="20">
        <f t="shared" si="174"/>
        <v>643.35084503390271</v>
      </c>
      <c r="CX193" s="59">
        <f t="shared" si="122"/>
        <v>936.68417836723597</v>
      </c>
      <c r="CY193" s="59">
        <f ca="1">AVERAGE(OFFSET($CX$3,0,0,'Données projet'!$E$13+1,1))-AVERAGE(OFFSET($H$3,0,0,'Données projet'!$E$13+1,1))</f>
        <v>412.59676769258488</v>
      </c>
      <c r="CZ193" s="59">
        <f t="shared" si="150"/>
        <v>399.90063795152133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7.1145922128081134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7.1145922128081134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349.00000000000017</v>
      </c>
      <c r="DP193" s="17">
        <f>DO193*VLOOKUP('Données projet'!$B$14,Paramètres!$A$1:$I$89,3,0)*VLOOKUP('Données projet'!$B$14,Paramètres!$A$1:$I$89,5,0)</f>
        <v>272.22000000000014</v>
      </c>
      <c r="DQ193" s="13">
        <f t="shared" si="176"/>
        <v>65.320184547527205</v>
      </c>
      <c r="DR193" s="20">
        <f t="shared" si="177"/>
        <v>587.88248808694345</v>
      </c>
      <c r="DS193" s="59">
        <f t="shared" si="125"/>
        <v>881.21582142027682</v>
      </c>
      <c r="DT193" s="59">
        <f ca="1">AVERAGE(OFFSET($DS$3,0,0,'Données projet'!$E$14+1,1))-AVERAGE(OFFSET($H$3,0,0,'Données projet'!$E$14+1,1))</f>
        <v>357.65167206083379</v>
      </c>
      <c r="DU193" s="59">
        <f t="shared" si="152"/>
        <v>341.23389735986342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8.0495492403276074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8.0495492403276074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277.77359999999993</v>
      </c>
      <c r="P194" s="13">
        <f t="shared" si="141"/>
        <v>66.496288176842356</v>
      </c>
      <c r="Q194" s="20">
        <f t="shared" si="162"/>
        <v>599.60338857466706</v>
      </c>
      <c r="R194" s="59">
        <f t="shared" si="109"/>
        <v>892.93672190800044</v>
      </c>
      <c r="S194" s="59">
        <f ca="1">AVERAGE(OFFSET($R$3,0,0,'Données projet'!$E$9+1,1))-AVERAGE(OFFSET($H$3,0,0,'Données projet'!$E$9+1,1))</f>
        <v>439.19854273764042</v>
      </c>
      <c r="T194" s="59">
        <f t="shared" si="142"/>
        <v>278.21741231699929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22.220676007352889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22.220676007352889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311.298</v>
      </c>
      <c r="AK194" s="13">
        <f t="shared" si="164"/>
        <v>73.539838278528748</v>
      </c>
      <c r="AL194" s="20">
        <f t="shared" si="165"/>
        <v>670.25923500177089</v>
      </c>
      <c r="AM194" s="59">
        <f t="shared" si="113"/>
        <v>963.59256833510426</v>
      </c>
      <c r="AN194" s="59">
        <f ca="1">AVERAGE(OFFSET($AM$3,0,0,'Données projet'!$E$10+1,1))-AVERAGE(OFFSET($H$3,0,0,'Données projet'!$E$10+1,1))</f>
        <v>487.18832528146936</v>
      </c>
      <c r="AO194" s="59">
        <f t="shared" si="144"/>
        <v>306.61893266146666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24.902481732378245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24.902481732378245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255.00000000000006</v>
      </c>
      <c r="BE194" s="13">
        <f>BD194*VLOOKUP('Données projet'!$B$11,Paramètres!$A$1:$I$89,3,0)*VLOOKUP('Données projet'!$B$11,Paramètres!$A$1:$I$89,5,0)</f>
        <v>186.96600000000004</v>
      </c>
      <c r="BF194" s="13">
        <f t="shared" si="167"/>
        <v>46.868551400324648</v>
      </c>
      <c r="BG194" s="20">
        <f t="shared" si="168"/>
        <v>407.26184368889881</v>
      </c>
      <c r="BH194" s="59">
        <f t="shared" si="116"/>
        <v>700.59517702223206</v>
      </c>
      <c r="BI194" s="59">
        <f ca="1">AVERAGE(OFFSET($BH$3,0,0,'Données projet'!$E$11+1,1))-AVERAGE(OFFSET($H$3,0,0,'Données projet'!$E$11+1,1))</f>
        <v>239.25212250019609</v>
      </c>
      <c r="BJ194" s="59">
        <f t="shared" si="146"/>
        <v>213.58492101729695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245.99999999999994</v>
      </c>
      <c r="BZ194" s="13">
        <f>BY194*VLOOKUP('Données projet'!$B$12,Paramètres!$A$1:$I$89,3,0)*VLOOKUP('Données projet'!$B$12,Paramètres!$A$1:$I$89,5,0)</f>
        <v>234.09359999999998</v>
      </c>
      <c r="CA194" s="13">
        <f t="shared" si="170"/>
        <v>57.166902703920208</v>
      </c>
      <c r="CB194" s="20">
        <f t="shared" si="171"/>
        <v>507.27870887599425</v>
      </c>
      <c r="CC194" s="59">
        <f t="shared" si="119"/>
        <v>800.61204220932757</v>
      </c>
      <c r="CD194" s="59">
        <f ca="1">AVERAGE(OFFSET($CC$3,0,0,'Données projet'!$E$12+1,1))-AVERAGE(OFFSET($H$3,0,0,'Données projet'!$E$12+1,1))</f>
        <v>448.94764480536713</v>
      </c>
      <c r="CE194" s="59">
        <f t="shared" si="148"/>
        <v>469.26760321719695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17.310485293555129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17.310485293555129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367.99999999999972</v>
      </c>
      <c r="CU194" s="17">
        <f>CT194*VLOOKUP('Données projet'!$B$13,Paramètres!$A$1:$I$89,3,0)*VLOOKUP('Données projet'!$B$13,Paramètres!$A$1:$I$89,5,0)</f>
        <v>298.52159999999981</v>
      </c>
      <c r="CV194" s="13">
        <f t="shared" si="173"/>
        <v>70.866444995542437</v>
      </c>
      <c r="CW194" s="20">
        <f t="shared" si="174"/>
        <v>643.35084503390271</v>
      </c>
      <c r="CX194" s="59">
        <f t="shared" si="122"/>
        <v>936.68417836723597</v>
      </c>
      <c r="CY194" s="59">
        <f ca="1">AVERAGE(OFFSET($CX$3,0,0,'Données projet'!$E$13+1,1))-AVERAGE(OFFSET($H$3,0,0,'Données projet'!$E$13+1,1))</f>
        <v>412.59676769258488</v>
      </c>
      <c r="CZ194" s="59">
        <f t="shared" si="150"/>
        <v>399.90063795152133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6.9750793989877087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6.9750793989877087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349.00000000000017</v>
      </c>
      <c r="DP194" s="17">
        <f>DO194*VLOOKUP('Données projet'!$B$14,Paramètres!$A$1:$I$89,3,0)*VLOOKUP('Données projet'!$B$14,Paramètres!$A$1:$I$89,5,0)</f>
        <v>272.22000000000014</v>
      </c>
      <c r="DQ194" s="13">
        <f t="shared" si="176"/>
        <v>65.320184547527205</v>
      </c>
      <c r="DR194" s="20">
        <f t="shared" si="177"/>
        <v>587.88248808694345</v>
      </c>
      <c r="DS194" s="59">
        <f t="shared" si="125"/>
        <v>881.21582142027682</v>
      </c>
      <c r="DT194" s="59">
        <f ca="1">AVERAGE(OFFSET($DS$3,0,0,'Données projet'!$E$14+1,1))-AVERAGE(OFFSET($H$3,0,0,'Données projet'!$E$14+1,1))</f>
        <v>357.65167206083379</v>
      </c>
      <c r="DU194" s="59">
        <f t="shared" si="152"/>
        <v>341.23389735986342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7.8917024894650227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7.8917024894650227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277.77359999999993</v>
      </c>
      <c r="P195" s="13">
        <f t="shared" si="141"/>
        <v>66.496288176842356</v>
      </c>
      <c r="Q195" s="20">
        <f t="shared" si="162"/>
        <v>599.60338857466706</v>
      </c>
      <c r="R195" s="59">
        <f t="shared" ref="R195:R203" si="191">Q195+(I195+J195)*44/12</f>
        <v>892.93672190800044</v>
      </c>
      <c r="S195" s="59">
        <f ca="1">AVERAGE(OFFSET($R$3,0,0,'Données projet'!$E$9+1,1))-AVERAGE(OFFSET($H$3,0,0,'Données projet'!$E$9+1,1))</f>
        <v>439.19854273764042</v>
      </c>
      <c r="T195" s="59">
        <f t="shared" si="142"/>
        <v>278.21741231699929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21.784942104122788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21.784942104122788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311.298</v>
      </c>
      <c r="AK195" s="13">
        <f t="shared" si="164"/>
        <v>73.539838278528748</v>
      </c>
      <c r="AL195" s="20">
        <f t="shared" si="165"/>
        <v>670.25923500177089</v>
      </c>
      <c r="AM195" s="59">
        <f t="shared" si="113"/>
        <v>963.59256833510426</v>
      </c>
      <c r="AN195" s="59">
        <f ca="1">AVERAGE(OFFSET($AM$3,0,0,'Données projet'!$E$10+1,1))-AVERAGE(OFFSET($H$3,0,0,'Données projet'!$E$10+1,1))</f>
        <v>487.18832528146936</v>
      </c>
      <c r="AO195" s="59">
        <f t="shared" si="144"/>
        <v>306.61893266146666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24.414159254620373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24.414159254620373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255.00000000000006</v>
      </c>
      <c r="BE195" s="13">
        <f>BD195*VLOOKUP('Données projet'!$B$11,Paramètres!$A$1:$I$89,3,0)*VLOOKUP('Données projet'!$B$11,Paramètres!$A$1:$I$89,5,0)</f>
        <v>186.96600000000004</v>
      </c>
      <c r="BF195" s="13">
        <f t="shared" si="167"/>
        <v>46.868551400324648</v>
      </c>
      <c r="BG195" s="20">
        <f t="shared" si="168"/>
        <v>407.26184368889881</v>
      </c>
      <c r="BH195" s="59">
        <f t="shared" si="116"/>
        <v>700.59517702223206</v>
      </c>
      <c r="BI195" s="59">
        <f ca="1">AVERAGE(OFFSET($BH$3,0,0,'Données projet'!$E$11+1,1))-AVERAGE(OFFSET($H$3,0,0,'Données projet'!$E$11+1,1))</f>
        <v>239.25212250019609</v>
      </c>
      <c r="BJ195" s="59">
        <f t="shared" si="146"/>
        <v>213.58492101729695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245.99999999999994</v>
      </c>
      <c r="BZ195" s="13">
        <f>BY195*VLOOKUP('Données projet'!$B$12,Paramètres!$A$1:$I$89,3,0)*VLOOKUP('Données projet'!$B$12,Paramètres!$A$1:$I$89,5,0)</f>
        <v>234.09359999999998</v>
      </c>
      <c r="CA195" s="13">
        <f t="shared" si="170"/>
        <v>57.166902703920208</v>
      </c>
      <c r="CB195" s="20">
        <f t="shared" si="171"/>
        <v>507.27870887599425</v>
      </c>
      <c r="CC195" s="59">
        <f t="shared" si="119"/>
        <v>800.61204220932757</v>
      </c>
      <c r="CD195" s="59">
        <f ca="1">AVERAGE(OFFSET($CC$3,0,0,'Données projet'!$E$12+1,1))-AVERAGE(OFFSET($H$3,0,0,'Données projet'!$E$12+1,1))</f>
        <v>448.94764480536713</v>
      </c>
      <c r="CE195" s="59">
        <f t="shared" si="148"/>
        <v>469.26760321719695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16.971037235301992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16.971037235301992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367.99999999999972</v>
      </c>
      <c r="CU195" s="17">
        <f>CT195*VLOOKUP('Données projet'!$B$13,Paramètres!$A$1:$I$89,3,0)*VLOOKUP('Données projet'!$B$13,Paramètres!$A$1:$I$89,5,0)</f>
        <v>298.52159999999981</v>
      </c>
      <c r="CV195" s="13">
        <f t="shared" si="173"/>
        <v>70.866444995542437</v>
      </c>
      <c r="CW195" s="20">
        <f t="shared" si="174"/>
        <v>643.35084503390271</v>
      </c>
      <c r="CX195" s="59">
        <f t="shared" si="122"/>
        <v>936.68417836723597</v>
      </c>
      <c r="CY195" s="59">
        <f ca="1">AVERAGE(OFFSET($CX$3,0,0,'Données projet'!$E$13+1,1))-AVERAGE(OFFSET($H$3,0,0,'Données projet'!$E$13+1,1))</f>
        <v>412.59676769258488</v>
      </c>
      <c r="CZ195" s="59">
        <f t="shared" si="150"/>
        <v>399.90063795152133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6.8383023463519077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6.8383023463519077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349.00000000000017</v>
      </c>
      <c r="DP195" s="17">
        <f>DO195*VLOOKUP('Données projet'!$B$14,Paramètres!$A$1:$I$89,3,0)*VLOOKUP('Données projet'!$B$14,Paramètres!$A$1:$I$89,5,0)</f>
        <v>272.22000000000014</v>
      </c>
      <c r="DQ195" s="13">
        <f t="shared" si="176"/>
        <v>65.320184547527205</v>
      </c>
      <c r="DR195" s="20">
        <f t="shared" si="177"/>
        <v>587.88248808694345</v>
      </c>
      <c r="DS195" s="59">
        <f t="shared" si="125"/>
        <v>881.21582142027682</v>
      </c>
      <c r="DT195" s="59">
        <f ca="1">AVERAGE(OFFSET($DS$3,0,0,'Données projet'!$E$14+1,1))-AVERAGE(OFFSET($H$3,0,0,'Données projet'!$E$14+1,1))</f>
        <v>357.65167206083379</v>
      </c>
      <c r="DU195" s="59">
        <f t="shared" si="152"/>
        <v>341.23389735986342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7.7369510171098419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7.7369510171098419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277.77359999999993</v>
      </c>
      <c r="P196" s="13">
        <f t="shared" si="141"/>
        <v>66.496288176842356</v>
      </c>
      <c r="Q196" s="20">
        <f t="shared" si="162"/>
        <v>599.60338857466706</v>
      </c>
      <c r="R196" s="59">
        <f t="shared" si="191"/>
        <v>892.93672190800044</v>
      </c>
      <c r="S196" s="59">
        <f ca="1">AVERAGE(OFFSET($R$3,0,0,'Données projet'!$E$9+1,1))-AVERAGE(OFFSET($H$3,0,0,'Données projet'!$E$9+1,1))</f>
        <v>439.19854273764042</v>
      </c>
      <c r="T196" s="59">
        <f t="shared" si="142"/>
        <v>278.21741231699929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21.357752676963592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21.357752676963592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311.298</v>
      </c>
      <c r="AK196" s="13">
        <f t="shared" si="164"/>
        <v>73.539838278528748</v>
      </c>
      <c r="AL196" s="20">
        <f t="shared" si="165"/>
        <v>670.25923500177089</v>
      </c>
      <c r="AM196" s="59">
        <f t="shared" ref="AM196:AM203" si="193">AL196+(AD196+AE196)*44/12</f>
        <v>963.59256833510426</v>
      </c>
      <c r="AN196" s="59">
        <f ca="1">AVERAGE(OFFSET($AM$3,0,0,'Données projet'!$E$10+1,1))-AVERAGE(OFFSET($H$3,0,0,'Données projet'!$E$10+1,1))</f>
        <v>487.18832528146936</v>
      </c>
      <c r="AO196" s="59">
        <f t="shared" si="144"/>
        <v>306.61893266146666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23.935412482804033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23.935412482804033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255.00000000000006</v>
      </c>
      <c r="BE196" s="13">
        <f>BD196*VLOOKUP('Données projet'!$B$11,Paramètres!$A$1:$I$89,3,0)*VLOOKUP('Données projet'!$B$11,Paramètres!$A$1:$I$89,5,0)</f>
        <v>186.96600000000004</v>
      </c>
      <c r="BF196" s="13">
        <f t="shared" si="167"/>
        <v>46.868551400324648</v>
      </c>
      <c r="BG196" s="20">
        <f t="shared" si="168"/>
        <v>407.26184368889881</v>
      </c>
      <c r="BH196" s="59">
        <f t="shared" ref="BH196:BH203" si="194">BG196+(AY196+AZ196)*44/12</f>
        <v>700.59517702223206</v>
      </c>
      <c r="BI196" s="59">
        <f ca="1">AVERAGE(OFFSET($BH$3,0,0,'Données projet'!$E$11+1,1))-AVERAGE(OFFSET($H$3,0,0,'Données projet'!$E$11+1,1))</f>
        <v>239.25212250019609</v>
      </c>
      <c r="BJ196" s="59">
        <f t="shared" si="146"/>
        <v>213.58492101729695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245.99999999999994</v>
      </c>
      <c r="BZ196" s="13">
        <f>BY196*VLOOKUP('Données projet'!$B$12,Paramètres!$A$1:$I$89,3,0)*VLOOKUP('Données projet'!$B$12,Paramètres!$A$1:$I$89,5,0)</f>
        <v>234.09359999999998</v>
      </c>
      <c r="CA196" s="13">
        <f t="shared" si="170"/>
        <v>57.166902703920208</v>
      </c>
      <c r="CB196" s="20">
        <f t="shared" si="171"/>
        <v>507.27870887599425</v>
      </c>
      <c r="CC196" s="59">
        <f t="shared" ref="CC196:CC203" si="195">CB196+(BT196+BU196)*44/12</f>
        <v>800.61204220932757</v>
      </c>
      <c r="CD196" s="59">
        <f ca="1">AVERAGE(OFFSET($CC$3,0,0,'Données projet'!$E$12+1,1))-AVERAGE(OFFSET($H$3,0,0,'Données projet'!$E$12+1,1))</f>
        <v>448.94764480536713</v>
      </c>
      <c r="CE196" s="59">
        <f t="shared" si="148"/>
        <v>469.26760321719695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16.638245546428326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16.638245546428326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367.99999999999972</v>
      </c>
      <c r="CU196" s="17">
        <f>CT196*VLOOKUP('Données projet'!$B$13,Paramètres!$A$1:$I$89,3,0)*VLOOKUP('Données projet'!$B$13,Paramètres!$A$1:$I$89,5,0)</f>
        <v>298.52159999999981</v>
      </c>
      <c r="CV196" s="13">
        <f t="shared" si="173"/>
        <v>70.866444995542437</v>
      </c>
      <c r="CW196" s="20">
        <f t="shared" si="174"/>
        <v>643.35084503390271</v>
      </c>
      <c r="CX196" s="59">
        <f t="shared" ref="CX196:CX203" si="196">CW196+(CO196+CP196)*44/12</f>
        <v>936.68417836723597</v>
      </c>
      <c r="CY196" s="59">
        <f ca="1">AVERAGE(OFFSET($CX$3,0,0,'Données projet'!$E$13+1,1))-AVERAGE(OFFSET($H$3,0,0,'Données projet'!$E$13+1,1))</f>
        <v>412.59676769258488</v>
      </c>
      <c r="CZ196" s="59">
        <f t="shared" si="150"/>
        <v>399.90063795152133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6.7042074082925307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6.7042074082925307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349.00000000000017</v>
      </c>
      <c r="DP196" s="17">
        <f>DO196*VLOOKUP('Données projet'!$B$14,Paramètres!$A$1:$I$89,3,0)*VLOOKUP('Données projet'!$B$14,Paramètres!$A$1:$I$89,5,0)</f>
        <v>272.22000000000014</v>
      </c>
      <c r="DQ196" s="13">
        <f t="shared" si="176"/>
        <v>65.320184547527205</v>
      </c>
      <c r="DR196" s="20">
        <f t="shared" si="177"/>
        <v>587.88248808694345</v>
      </c>
      <c r="DS196" s="59">
        <f t="shared" ref="DS196:DS203" si="197">DR196+(DJ196+DK196)*44/12</f>
        <v>881.21582142027682</v>
      </c>
      <c r="DT196" s="59">
        <f ca="1">AVERAGE(OFFSET($DS$3,0,0,'Données projet'!$E$14+1,1))-AVERAGE(OFFSET($H$3,0,0,'Données projet'!$E$14+1,1))</f>
        <v>357.65167206083379</v>
      </c>
      <c r="DU196" s="59">
        <f t="shared" si="152"/>
        <v>341.23389735986342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7.5852341267384684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7.5852341267384684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277.77359999999993</v>
      </c>
      <c r="P197" s="13">
        <f t="shared" ref="P197:P203" si="203">EXP(-1.0587+0.8836*LN(O197)+0.284)</f>
        <v>66.496288176842356</v>
      </c>
      <c r="Q197" s="20">
        <f t="shared" si="162"/>
        <v>599.60338857466706</v>
      </c>
      <c r="R197" s="59">
        <f t="shared" si="191"/>
        <v>892.93672190800044</v>
      </c>
      <c r="S197" s="59">
        <f ca="1">AVERAGE(OFFSET($R$3,0,0,'Données projet'!$E$9+1,1))-AVERAGE(OFFSET($H$3,0,0,'Données projet'!$E$9+1,1))</f>
        <v>439.19854273764042</v>
      </c>
      <c r="T197" s="59">
        <f t="shared" ref="T197:T203" si="204">$T$3</f>
        <v>278.21741231699929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20.938940173911167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20.938940173911167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311.298</v>
      </c>
      <c r="AK197" s="13">
        <f t="shared" si="164"/>
        <v>73.539838278528748</v>
      </c>
      <c r="AL197" s="20">
        <f t="shared" si="165"/>
        <v>670.25923500177089</v>
      </c>
      <c r="AM197" s="59">
        <f t="shared" si="193"/>
        <v>963.59256833510426</v>
      </c>
      <c r="AN197" s="59">
        <f ca="1">AVERAGE(OFFSET($AM$3,0,0,'Données projet'!$E$10+1,1))-AVERAGE(OFFSET($H$3,0,0,'Données projet'!$E$10+1,1))</f>
        <v>487.18832528146936</v>
      </c>
      <c r="AO197" s="59">
        <f t="shared" ref="AO197:AO203" si="205">$AO$3</f>
        <v>306.61893266146666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23.466053643176313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23.466053643176313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255.00000000000006</v>
      </c>
      <c r="BE197" s="13">
        <f>BD197*VLOOKUP('Données projet'!$B$11,Paramètres!$A$1:$I$89,3,0)*VLOOKUP('Données projet'!$B$11,Paramètres!$A$1:$I$89,5,0)</f>
        <v>186.96600000000004</v>
      </c>
      <c r="BF197" s="13">
        <f t="shared" si="167"/>
        <v>46.868551400324648</v>
      </c>
      <c r="BG197" s="20">
        <f t="shared" si="168"/>
        <v>407.26184368889881</v>
      </c>
      <c r="BH197" s="59">
        <f t="shared" si="194"/>
        <v>700.59517702223206</v>
      </c>
      <c r="BI197" s="59">
        <f ca="1">AVERAGE(OFFSET($BH$3,0,0,'Données projet'!$E$11+1,1))-AVERAGE(OFFSET($H$3,0,0,'Données projet'!$E$11+1,1))</f>
        <v>239.25212250019609</v>
      </c>
      <c r="BJ197" s="59">
        <f t="shared" ref="BJ197:BJ203" si="206">$BJ$3</f>
        <v>213.58492101729695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245.99999999999994</v>
      </c>
      <c r="BZ197" s="13">
        <f>BY197*VLOOKUP('Données projet'!$B$12,Paramètres!$A$1:$I$89,3,0)*VLOOKUP('Données projet'!$B$12,Paramètres!$A$1:$I$89,5,0)</f>
        <v>234.09359999999998</v>
      </c>
      <c r="CA197" s="13">
        <f t="shared" si="170"/>
        <v>57.166902703920208</v>
      </c>
      <c r="CB197" s="20">
        <f t="shared" si="171"/>
        <v>507.27870887599425</v>
      </c>
      <c r="CC197" s="59">
        <f t="shared" si="195"/>
        <v>800.61204220932757</v>
      </c>
      <c r="CD197" s="59">
        <f ca="1">AVERAGE(OFFSET($CC$3,0,0,'Données projet'!$E$12+1,1))-AVERAGE(OFFSET($H$3,0,0,'Données projet'!$E$12+1,1))</f>
        <v>448.94764480536713</v>
      </c>
      <c r="CE197" s="59">
        <f t="shared" ref="CE197:CE203" si="207">$CE$3</f>
        <v>469.26760321719695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16.311979699590587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16.311979699590587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367.99999999999972</v>
      </c>
      <c r="CU197" s="17">
        <f>CT197*VLOOKUP('Données projet'!$B$13,Paramètres!$A$1:$I$89,3,0)*VLOOKUP('Données projet'!$B$13,Paramètres!$A$1:$I$89,5,0)</f>
        <v>298.52159999999981</v>
      </c>
      <c r="CV197" s="13">
        <f t="shared" si="173"/>
        <v>70.866444995542437</v>
      </c>
      <c r="CW197" s="20">
        <f t="shared" si="174"/>
        <v>643.35084503390271</v>
      </c>
      <c r="CX197" s="59">
        <f t="shared" si="196"/>
        <v>936.68417836723597</v>
      </c>
      <c r="CY197" s="59">
        <f ca="1">AVERAGE(OFFSET($CX$3,0,0,'Données projet'!$E$13+1,1))-AVERAGE(OFFSET($H$3,0,0,'Données projet'!$E$13+1,1))</f>
        <v>412.59676769258488</v>
      </c>
      <c r="CZ197" s="59">
        <f t="shared" ref="CZ197:CZ203" si="208">$CZ$3</f>
        <v>399.90063795152133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6.5727419901786623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6.5727419901786623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349.00000000000017</v>
      </c>
      <c r="DP197" s="17">
        <f>DO197*VLOOKUP('Données projet'!$B$14,Paramètres!$A$1:$I$89,3,0)*VLOOKUP('Données projet'!$B$14,Paramètres!$A$1:$I$89,5,0)</f>
        <v>272.22000000000014</v>
      </c>
      <c r="DQ197" s="13">
        <f t="shared" si="176"/>
        <v>65.320184547527205</v>
      </c>
      <c r="DR197" s="20">
        <f t="shared" si="177"/>
        <v>587.88248808694345</v>
      </c>
      <c r="DS197" s="59">
        <f t="shared" si="197"/>
        <v>881.21582142027682</v>
      </c>
      <c r="DT197" s="59">
        <f ca="1">AVERAGE(OFFSET($DS$3,0,0,'Données projet'!$E$14+1,1))-AVERAGE(OFFSET($H$3,0,0,'Données projet'!$E$14+1,1))</f>
        <v>357.65167206083379</v>
      </c>
      <c r="DU197" s="59">
        <f t="shared" ref="DU197:DU203" si="209">$DU$3</f>
        <v>341.23389735986342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7.4364923120491122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7.4364923120491122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277.77359999999993</v>
      </c>
      <c r="P198" s="13">
        <f t="shared" si="203"/>
        <v>66.496288176842356</v>
      </c>
      <c r="Q198" s="20">
        <f t="shared" si="162"/>
        <v>599.60338857466706</v>
      </c>
      <c r="R198" s="59">
        <f t="shared" si="191"/>
        <v>892.93672190800044</v>
      </c>
      <c r="S198" s="59">
        <f ca="1">AVERAGE(OFFSET($R$3,0,0,'Données projet'!$E$9+1,1))-AVERAGE(OFFSET($H$3,0,0,'Données projet'!$E$9+1,1))</f>
        <v>439.19854273764042</v>
      </c>
      <c r="T198" s="59">
        <f t="shared" si="204"/>
        <v>278.21741231699929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20.528340328593195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20.528340328593195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311.298</v>
      </c>
      <c r="AK198" s="13">
        <f t="shared" si="164"/>
        <v>73.539838278528748</v>
      </c>
      <c r="AL198" s="20">
        <f t="shared" si="165"/>
        <v>670.25923500177089</v>
      </c>
      <c r="AM198" s="59">
        <f t="shared" si="193"/>
        <v>963.59256833510426</v>
      </c>
      <c r="AN198" s="59">
        <f ca="1">AVERAGE(OFFSET($AM$3,0,0,'Données projet'!$E$10+1,1))-AVERAGE(OFFSET($H$3,0,0,'Données projet'!$E$10+1,1))</f>
        <v>487.18832528146936</v>
      </c>
      <c r="AO198" s="59">
        <f t="shared" si="205"/>
        <v>306.61893266146666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23.005898644113067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23.005898644113067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255.00000000000006</v>
      </c>
      <c r="BE198" s="13">
        <f>BD198*VLOOKUP('Données projet'!$B$11,Paramètres!$A$1:$I$89,3,0)*VLOOKUP('Données projet'!$B$11,Paramètres!$A$1:$I$89,5,0)</f>
        <v>186.96600000000004</v>
      </c>
      <c r="BF198" s="13">
        <f t="shared" si="167"/>
        <v>46.868551400324648</v>
      </c>
      <c r="BG198" s="20">
        <f t="shared" si="168"/>
        <v>407.26184368889881</v>
      </c>
      <c r="BH198" s="59">
        <f t="shared" si="194"/>
        <v>700.59517702223206</v>
      </c>
      <c r="BI198" s="59">
        <f ca="1">AVERAGE(OFFSET($BH$3,0,0,'Données projet'!$E$11+1,1))-AVERAGE(OFFSET($H$3,0,0,'Données projet'!$E$11+1,1))</f>
        <v>239.25212250019609</v>
      </c>
      <c r="BJ198" s="59">
        <f t="shared" si="206"/>
        <v>213.58492101729695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245.99999999999994</v>
      </c>
      <c r="BZ198" s="13">
        <f>BY198*VLOOKUP('Données projet'!$B$12,Paramètres!$A$1:$I$89,3,0)*VLOOKUP('Données projet'!$B$12,Paramètres!$A$1:$I$89,5,0)</f>
        <v>234.09359999999998</v>
      </c>
      <c r="CA198" s="13">
        <f t="shared" si="170"/>
        <v>57.166902703920208</v>
      </c>
      <c r="CB198" s="20">
        <f t="shared" si="171"/>
        <v>507.27870887599425</v>
      </c>
      <c r="CC198" s="59">
        <f t="shared" si="195"/>
        <v>800.61204220932757</v>
      </c>
      <c r="CD198" s="59">
        <f ca="1">AVERAGE(OFFSET($CC$3,0,0,'Données projet'!$E$12+1,1))-AVERAGE(OFFSET($H$3,0,0,'Données projet'!$E$12+1,1))</f>
        <v>448.94764480536713</v>
      </c>
      <c r="CE198" s="59">
        <f t="shared" si="207"/>
        <v>469.26760321719695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15.992111727006819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15.992111727006819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367.99999999999972</v>
      </c>
      <c r="CU198" s="17">
        <f>CT198*VLOOKUP('Données projet'!$B$13,Paramètres!$A$1:$I$89,3,0)*VLOOKUP('Données projet'!$B$13,Paramètres!$A$1:$I$89,5,0)</f>
        <v>298.52159999999981</v>
      </c>
      <c r="CV198" s="13">
        <f t="shared" si="173"/>
        <v>70.866444995542437</v>
      </c>
      <c r="CW198" s="20">
        <f t="shared" si="174"/>
        <v>643.35084503390271</v>
      </c>
      <c r="CX198" s="59">
        <f t="shared" si="196"/>
        <v>936.68417836723597</v>
      </c>
      <c r="CY198" s="59">
        <f ca="1">AVERAGE(OFFSET($CX$3,0,0,'Données projet'!$E$13+1,1))-AVERAGE(OFFSET($H$3,0,0,'Données projet'!$E$13+1,1))</f>
        <v>412.59676769258488</v>
      </c>
      <c r="CZ198" s="59">
        <f t="shared" si="208"/>
        <v>399.90063795152133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6.4438545287280196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6.4438545287280196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349.00000000000017</v>
      </c>
      <c r="DP198" s="17">
        <f>DO198*VLOOKUP('Données projet'!$B$14,Paramètres!$A$1:$I$89,3,0)*VLOOKUP('Données projet'!$B$14,Paramètres!$A$1:$I$89,5,0)</f>
        <v>272.22000000000014</v>
      </c>
      <c r="DQ198" s="13">
        <f t="shared" si="176"/>
        <v>65.320184547527205</v>
      </c>
      <c r="DR198" s="20">
        <f t="shared" si="177"/>
        <v>587.88248808694345</v>
      </c>
      <c r="DS198" s="59">
        <f t="shared" si="197"/>
        <v>881.21582142027682</v>
      </c>
      <c r="DT198" s="59">
        <f ca="1">AVERAGE(OFFSET($DS$3,0,0,'Données projet'!$E$14+1,1))-AVERAGE(OFFSET($H$3,0,0,'Données projet'!$E$14+1,1))</f>
        <v>357.65167206083379</v>
      </c>
      <c r="DU198" s="59">
        <f t="shared" si="209"/>
        <v>341.23389735986342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7.2906672336222655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7.2906672336222655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277.77359999999993</v>
      </c>
      <c r="P199" s="13">
        <f t="shared" si="203"/>
        <v>66.496288176842356</v>
      </c>
      <c r="Q199" s="20">
        <f t="shared" si="162"/>
        <v>599.60338857466706</v>
      </c>
      <c r="R199" s="59">
        <f t="shared" si="191"/>
        <v>892.93672190800044</v>
      </c>
      <c r="S199" s="59">
        <f ca="1">AVERAGE(OFFSET($R$3,0,0,'Données projet'!$E$9+1,1))-AVERAGE(OFFSET($H$3,0,0,'Données projet'!$E$9+1,1))</f>
        <v>439.19854273764042</v>
      </c>
      <c r="T199" s="59">
        <f t="shared" si="204"/>
        <v>278.21741231699929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20.125792095800733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20.125792095800733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311.298</v>
      </c>
      <c r="AK199" s="13">
        <f t="shared" si="164"/>
        <v>73.539838278528748</v>
      </c>
      <c r="AL199" s="20">
        <f t="shared" si="165"/>
        <v>670.25923500177089</v>
      </c>
      <c r="AM199" s="59">
        <f t="shared" si="193"/>
        <v>963.59256833510426</v>
      </c>
      <c r="AN199" s="59">
        <f ca="1">AVERAGE(OFFSET($AM$3,0,0,'Données projet'!$E$10+1,1))-AVERAGE(OFFSET($H$3,0,0,'Données projet'!$E$10+1,1))</f>
        <v>487.18832528146936</v>
      </c>
      <c r="AO199" s="59">
        <f t="shared" si="205"/>
        <v>306.61893266146666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22.554767003914616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22.554767003914616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255.00000000000006</v>
      </c>
      <c r="BE199" s="13">
        <f>BD199*VLOOKUP('Données projet'!$B$11,Paramètres!$A$1:$I$89,3,0)*VLOOKUP('Données projet'!$B$11,Paramètres!$A$1:$I$89,5,0)</f>
        <v>186.96600000000004</v>
      </c>
      <c r="BF199" s="13">
        <f t="shared" si="167"/>
        <v>46.868551400324648</v>
      </c>
      <c r="BG199" s="20">
        <f t="shared" si="168"/>
        <v>407.26184368889881</v>
      </c>
      <c r="BH199" s="59">
        <f t="shared" si="194"/>
        <v>700.59517702223206</v>
      </c>
      <c r="BI199" s="59">
        <f ca="1">AVERAGE(OFFSET($BH$3,0,0,'Données projet'!$E$11+1,1))-AVERAGE(OFFSET($H$3,0,0,'Données projet'!$E$11+1,1))</f>
        <v>239.25212250019609</v>
      </c>
      <c r="BJ199" s="59">
        <f t="shared" si="206"/>
        <v>213.58492101729695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245.99999999999994</v>
      </c>
      <c r="BZ199" s="13">
        <f>BY199*VLOOKUP('Données projet'!$B$12,Paramètres!$A$1:$I$89,3,0)*VLOOKUP('Données projet'!$B$12,Paramètres!$A$1:$I$89,5,0)</f>
        <v>234.09359999999998</v>
      </c>
      <c r="CA199" s="13">
        <f t="shared" si="170"/>
        <v>57.166902703920208</v>
      </c>
      <c r="CB199" s="20">
        <f t="shared" si="171"/>
        <v>507.27870887599425</v>
      </c>
      <c r="CC199" s="59">
        <f t="shared" si="195"/>
        <v>800.61204220932757</v>
      </c>
      <c r="CD199" s="59">
        <f ca="1">AVERAGE(OFFSET($CC$3,0,0,'Données projet'!$E$12+1,1))-AVERAGE(OFFSET($H$3,0,0,'Données projet'!$E$12+1,1))</f>
        <v>448.94764480536713</v>
      </c>
      <c r="CE199" s="59">
        <f t="shared" si="207"/>
        <v>469.26760321719695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15.678516170265219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15.678516170265219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367.99999999999972</v>
      </c>
      <c r="CU199" s="17">
        <f>CT199*VLOOKUP('Données projet'!$B$13,Paramètres!$A$1:$I$89,3,0)*VLOOKUP('Données projet'!$B$13,Paramètres!$A$1:$I$89,5,0)</f>
        <v>298.52159999999981</v>
      </c>
      <c r="CV199" s="13">
        <f t="shared" si="173"/>
        <v>70.866444995542437</v>
      </c>
      <c r="CW199" s="20">
        <f t="shared" si="174"/>
        <v>643.35084503390271</v>
      </c>
      <c r="CX199" s="59">
        <f t="shared" si="196"/>
        <v>936.68417836723597</v>
      </c>
      <c r="CY199" s="59">
        <f ca="1">AVERAGE(OFFSET($CX$3,0,0,'Données projet'!$E$13+1,1))-AVERAGE(OFFSET($H$3,0,0,'Données projet'!$E$13+1,1))</f>
        <v>412.59676769258488</v>
      </c>
      <c r="CZ199" s="59">
        <f t="shared" si="208"/>
        <v>399.90063795152133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6.3174944717828341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6.3174944717828341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349.00000000000017</v>
      </c>
      <c r="DP199" s="17">
        <f>DO199*VLOOKUP('Données projet'!$B$14,Paramètres!$A$1:$I$89,3,0)*VLOOKUP('Données projet'!$B$14,Paramètres!$A$1:$I$89,5,0)</f>
        <v>272.22000000000014</v>
      </c>
      <c r="DQ199" s="13">
        <f t="shared" si="176"/>
        <v>65.320184547527205</v>
      </c>
      <c r="DR199" s="20">
        <f t="shared" si="177"/>
        <v>587.88248808694345</v>
      </c>
      <c r="DS199" s="59">
        <f t="shared" si="197"/>
        <v>881.21582142027682</v>
      </c>
      <c r="DT199" s="59">
        <f ca="1">AVERAGE(OFFSET($DS$3,0,0,'Données projet'!$E$14+1,1))-AVERAGE(OFFSET($H$3,0,0,'Données projet'!$E$14+1,1))</f>
        <v>357.65167206083379</v>
      </c>
      <c r="DU199" s="59">
        <f t="shared" si="209"/>
        <v>341.23389735986342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7.1477016960388537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7.1477016960388537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277.77359999999993</v>
      </c>
      <c r="P200" s="13">
        <f t="shared" si="203"/>
        <v>66.496288176842356</v>
      </c>
      <c r="Q200" s="20">
        <f t="shared" si="162"/>
        <v>599.60338857466706</v>
      </c>
      <c r="R200" s="59">
        <f t="shared" si="191"/>
        <v>892.93672190800044</v>
      </c>
      <c r="S200" s="59">
        <f ca="1">AVERAGE(OFFSET($R$3,0,0,'Données projet'!$E$9+1,1))-AVERAGE(OFFSET($H$3,0,0,'Données projet'!$E$9+1,1))</f>
        <v>439.19854273764042</v>
      </c>
      <c r="T200" s="59">
        <f t="shared" si="204"/>
        <v>278.21741231699929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19.731137588323151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19.731137588323151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311.298</v>
      </c>
      <c r="AK200" s="13">
        <f t="shared" si="164"/>
        <v>73.539838278528748</v>
      </c>
      <c r="AL200" s="20">
        <f t="shared" si="165"/>
        <v>670.25923500177089</v>
      </c>
      <c r="AM200" s="59">
        <f t="shared" si="193"/>
        <v>963.59256833510426</v>
      </c>
      <c r="AN200" s="59">
        <f ca="1">AVERAGE(OFFSET($AM$3,0,0,'Données projet'!$E$10+1,1))-AVERAGE(OFFSET($H$3,0,0,'Données projet'!$E$10+1,1))</f>
        <v>487.18832528146936</v>
      </c>
      <c r="AO200" s="59">
        <f t="shared" si="205"/>
        <v>306.61893266146666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22.112481780017326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22.112481780017326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255.00000000000006</v>
      </c>
      <c r="BE200" s="13">
        <f>BD200*VLOOKUP('Données projet'!$B$11,Paramètres!$A$1:$I$89,3,0)*VLOOKUP('Données projet'!$B$11,Paramètres!$A$1:$I$89,5,0)</f>
        <v>186.96600000000004</v>
      </c>
      <c r="BF200" s="13">
        <f t="shared" si="167"/>
        <v>46.868551400324648</v>
      </c>
      <c r="BG200" s="20">
        <f t="shared" si="168"/>
        <v>407.26184368889881</v>
      </c>
      <c r="BH200" s="59">
        <f t="shared" si="194"/>
        <v>700.59517702223206</v>
      </c>
      <c r="BI200" s="59">
        <f ca="1">AVERAGE(OFFSET($BH$3,0,0,'Données projet'!$E$11+1,1))-AVERAGE(OFFSET($H$3,0,0,'Données projet'!$E$11+1,1))</f>
        <v>239.25212250019609</v>
      </c>
      <c r="BJ200" s="59">
        <f t="shared" si="206"/>
        <v>213.58492101729695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245.99999999999994</v>
      </c>
      <c r="BZ200" s="13">
        <f>BY200*VLOOKUP('Données projet'!$B$12,Paramètres!$A$1:$I$89,3,0)*VLOOKUP('Données projet'!$B$12,Paramètres!$A$1:$I$89,5,0)</f>
        <v>234.09359999999998</v>
      </c>
      <c r="CA200" s="13">
        <f t="shared" si="170"/>
        <v>57.166902703920208</v>
      </c>
      <c r="CB200" s="20">
        <f t="shared" si="171"/>
        <v>507.27870887599425</v>
      </c>
      <c r="CC200" s="59">
        <f t="shared" si="195"/>
        <v>800.61204220932757</v>
      </c>
      <c r="CD200" s="59">
        <f ca="1">AVERAGE(OFFSET($CC$3,0,0,'Données projet'!$E$12+1,1))-AVERAGE(OFFSET($H$3,0,0,'Données projet'!$E$12+1,1))</f>
        <v>448.94764480536713</v>
      </c>
      <c r="CE200" s="59">
        <f t="shared" si="207"/>
        <v>469.26760321719695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15.371070031116918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15.371070031116918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367.99999999999972</v>
      </c>
      <c r="CU200" s="17">
        <f>CT200*VLOOKUP('Données projet'!$B$13,Paramètres!$A$1:$I$89,3,0)*VLOOKUP('Données projet'!$B$13,Paramètres!$A$1:$I$89,5,0)</f>
        <v>298.52159999999981</v>
      </c>
      <c r="CV200" s="13">
        <f t="shared" si="173"/>
        <v>70.866444995542437</v>
      </c>
      <c r="CW200" s="20">
        <f t="shared" si="174"/>
        <v>643.35084503390271</v>
      </c>
      <c r="CX200" s="59">
        <f t="shared" si="196"/>
        <v>936.68417836723597</v>
      </c>
      <c r="CY200" s="59">
        <f ca="1">AVERAGE(OFFSET($CX$3,0,0,'Données projet'!$E$13+1,1))-AVERAGE(OFFSET($H$3,0,0,'Données projet'!$E$13+1,1))</f>
        <v>412.59676769258488</v>
      </c>
      <c r="CZ200" s="59">
        <f t="shared" si="208"/>
        <v>399.90063795152133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6.1936122584823199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6.1936122584823199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349.00000000000017</v>
      </c>
      <c r="DP200" s="17">
        <f>DO200*VLOOKUP('Données projet'!$B$14,Paramètres!$A$1:$I$89,3,0)*VLOOKUP('Données projet'!$B$14,Paramètres!$A$1:$I$89,5,0)</f>
        <v>272.22000000000014</v>
      </c>
      <c r="DQ200" s="13">
        <f t="shared" si="176"/>
        <v>65.320184547527205</v>
      </c>
      <c r="DR200" s="20">
        <f t="shared" si="177"/>
        <v>587.88248808694345</v>
      </c>
      <c r="DS200" s="59">
        <f t="shared" si="197"/>
        <v>881.21582142027682</v>
      </c>
      <c r="DT200" s="59">
        <f ca="1">AVERAGE(OFFSET($DS$3,0,0,'Données projet'!$E$14+1,1))-AVERAGE(OFFSET($H$3,0,0,'Données projet'!$E$14+1,1))</f>
        <v>357.65167206083379</v>
      </c>
      <c r="DU200" s="59">
        <f t="shared" si="209"/>
        <v>341.23389735986342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7.0075396254470848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7.0075396254470848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277.77359999999993</v>
      </c>
      <c r="P201" s="13">
        <f t="shared" si="203"/>
        <v>66.496288176842356</v>
      </c>
      <c r="Q201" s="20">
        <f t="shared" si="162"/>
        <v>599.60338857466706</v>
      </c>
      <c r="R201" s="59">
        <f t="shared" si="191"/>
        <v>892.93672190800044</v>
      </c>
      <c r="S201" s="59">
        <f ca="1">AVERAGE(OFFSET($R$3,0,0,'Données projet'!$E$9+1,1))-AVERAGE(OFFSET($H$3,0,0,'Données projet'!$E$9+1,1))</f>
        <v>439.19854273764042</v>
      </c>
      <c r="T201" s="59">
        <f t="shared" si="204"/>
        <v>278.21741231699929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19.344222015021725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19.344222015021725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311.298</v>
      </c>
      <c r="AK201" s="13">
        <f t="shared" si="164"/>
        <v>73.539838278528748</v>
      </c>
      <c r="AL201" s="20">
        <f t="shared" si="165"/>
        <v>670.25923500177089</v>
      </c>
      <c r="AM201" s="59">
        <f t="shared" si="193"/>
        <v>963.59256833510426</v>
      </c>
      <c r="AN201" s="59">
        <f ca="1">AVERAGE(OFFSET($AM$3,0,0,'Données projet'!$E$10+1,1))-AVERAGE(OFFSET($H$3,0,0,'Données projet'!$E$10+1,1))</f>
        <v>487.18832528146936</v>
      </c>
      <c r="AO201" s="59">
        <f t="shared" si="205"/>
        <v>306.61893266146666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21.678869499593315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21.678869499593315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255.00000000000006</v>
      </c>
      <c r="BE201" s="13">
        <f>BD201*VLOOKUP('Données projet'!$B$11,Paramètres!$A$1:$I$89,3,0)*VLOOKUP('Données projet'!$B$11,Paramètres!$A$1:$I$89,5,0)</f>
        <v>186.96600000000004</v>
      </c>
      <c r="BF201" s="13">
        <f t="shared" si="167"/>
        <v>46.868551400324648</v>
      </c>
      <c r="BG201" s="20">
        <f t="shared" si="168"/>
        <v>407.26184368889881</v>
      </c>
      <c r="BH201" s="59">
        <f t="shared" si="194"/>
        <v>700.59517702223206</v>
      </c>
      <c r="BI201" s="59">
        <f ca="1">AVERAGE(OFFSET($BH$3,0,0,'Données projet'!$E$11+1,1))-AVERAGE(OFFSET($H$3,0,0,'Données projet'!$E$11+1,1))</f>
        <v>239.25212250019609</v>
      </c>
      <c r="BJ201" s="59">
        <f t="shared" si="206"/>
        <v>213.58492101729695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245.99999999999994</v>
      </c>
      <c r="BZ201" s="13">
        <f>BY201*VLOOKUP('Données projet'!$B$12,Paramètres!$A$1:$I$89,3,0)*VLOOKUP('Données projet'!$B$12,Paramètres!$A$1:$I$89,5,0)</f>
        <v>234.09359999999998</v>
      </c>
      <c r="CA201" s="13">
        <f t="shared" si="170"/>
        <v>57.166902703920208</v>
      </c>
      <c r="CB201" s="20">
        <f t="shared" si="171"/>
        <v>507.27870887599425</v>
      </c>
      <c r="CC201" s="59">
        <f t="shared" si="195"/>
        <v>800.61204220932757</v>
      </c>
      <c r="CD201" s="59">
        <f ca="1">AVERAGE(OFFSET($CC$3,0,0,'Données projet'!$E$12+1,1))-AVERAGE(OFFSET($H$3,0,0,'Données projet'!$E$12+1,1))</f>
        <v>448.94764480536713</v>
      </c>
      <c r="CE201" s="59">
        <f t="shared" si="207"/>
        <v>469.26760321719695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15.069652723233688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15.069652723233688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367.99999999999972</v>
      </c>
      <c r="CU201" s="17">
        <f>CT201*VLOOKUP('Données projet'!$B$13,Paramètres!$A$1:$I$89,3,0)*VLOOKUP('Données projet'!$B$13,Paramètres!$A$1:$I$89,5,0)</f>
        <v>298.52159999999981</v>
      </c>
      <c r="CV201" s="13">
        <f t="shared" si="173"/>
        <v>70.866444995542437</v>
      </c>
      <c r="CW201" s="20">
        <f t="shared" si="174"/>
        <v>643.35084503390271</v>
      </c>
      <c r="CX201" s="59">
        <f t="shared" si="196"/>
        <v>936.68417836723597</v>
      </c>
      <c r="CY201" s="59">
        <f ca="1">AVERAGE(OFFSET($CX$3,0,0,'Données projet'!$E$13+1,1))-AVERAGE(OFFSET($H$3,0,0,'Données projet'!$E$13+1,1))</f>
        <v>412.59676769258488</v>
      </c>
      <c r="CZ201" s="59">
        <f t="shared" si="208"/>
        <v>399.90063795152133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6.0721592998239391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6.0721592998239391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349.00000000000017</v>
      </c>
      <c r="DP201" s="17">
        <f>DO201*VLOOKUP('Données projet'!$B$14,Paramètres!$A$1:$I$89,3,0)*VLOOKUP('Données projet'!$B$14,Paramètres!$A$1:$I$89,5,0)</f>
        <v>272.22000000000014</v>
      </c>
      <c r="DQ201" s="13">
        <f t="shared" si="176"/>
        <v>65.320184547527205</v>
      </c>
      <c r="DR201" s="20">
        <f t="shared" si="177"/>
        <v>587.88248808694345</v>
      </c>
      <c r="DS201" s="59">
        <f t="shared" si="197"/>
        <v>881.21582142027682</v>
      </c>
      <c r="DT201" s="59">
        <f ca="1">AVERAGE(OFFSET($DS$3,0,0,'Données projet'!$E$14+1,1))-AVERAGE(OFFSET($H$3,0,0,'Données projet'!$E$14+1,1))</f>
        <v>357.65167206083379</v>
      </c>
      <c r="DU201" s="59">
        <f t="shared" si="209"/>
        <v>341.23389735986342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6.8701260475691992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6.8701260475691992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277.77359999999993</v>
      </c>
      <c r="P202" s="13">
        <f t="shared" si="203"/>
        <v>66.496288176842356</v>
      </c>
      <c r="Q202" s="20">
        <f t="shared" si="162"/>
        <v>599.60338857466706</v>
      </c>
      <c r="R202" s="59">
        <f t="shared" si="191"/>
        <v>892.93672190800044</v>
      </c>
      <c r="S202" s="59">
        <f ca="1">AVERAGE(OFFSET($R$3,0,0,'Données projet'!$E$9+1,1))-AVERAGE(OFFSET($H$3,0,0,'Données projet'!$E$9+1,1))</f>
        <v>439.19854273764042</v>
      </c>
      <c r="T202" s="59">
        <f t="shared" si="204"/>
        <v>278.21741231699929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18.964893620117543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18.964893620117543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311.298</v>
      </c>
      <c r="AK202" s="13">
        <f t="shared" si="164"/>
        <v>73.539838278528748</v>
      </c>
      <c r="AL202" s="20">
        <f t="shared" si="165"/>
        <v>670.25923500177089</v>
      </c>
      <c r="AM202" s="59">
        <f t="shared" si="193"/>
        <v>963.59256833510426</v>
      </c>
      <c r="AN202" s="59">
        <f ca="1">AVERAGE(OFFSET($AM$3,0,0,'Données projet'!$E$10+1,1))-AVERAGE(OFFSET($H$3,0,0,'Données projet'!$E$10+1,1))</f>
        <v>487.18832528146936</v>
      </c>
      <c r="AO202" s="59">
        <f t="shared" si="205"/>
        <v>306.61893266146666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21.25376009151104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21.25376009151104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255.00000000000006</v>
      </c>
      <c r="BE202" s="13">
        <f>BD202*VLOOKUP('Données projet'!$B$11,Paramètres!$A$1:$I$89,3,0)*VLOOKUP('Données projet'!$B$11,Paramètres!$A$1:$I$89,5,0)</f>
        <v>186.96600000000004</v>
      </c>
      <c r="BF202" s="13">
        <f t="shared" si="167"/>
        <v>46.868551400324648</v>
      </c>
      <c r="BG202" s="20">
        <f t="shared" si="168"/>
        <v>407.26184368889881</v>
      </c>
      <c r="BH202" s="59">
        <f t="shared" si="194"/>
        <v>700.59517702223206</v>
      </c>
      <c r="BI202" s="59">
        <f ca="1">AVERAGE(OFFSET($BH$3,0,0,'Données projet'!$E$11+1,1))-AVERAGE(OFFSET($H$3,0,0,'Données projet'!$E$11+1,1))</f>
        <v>239.25212250019609</v>
      </c>
      <c r="BJ202" s="59">
        <f t="shared" si="206"/>
        <v>213.58492101729695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245.99999999999994</v>
      </c>
      <c r="BZ202" s="13">
        <f>BY202*VLOOKUP('Données projet'!$B$12,Paramètres!$A$1:$I$89,3,0)*VLOOKUP('Données projet'!$B$12,Paramètres!$A$1:$I$89,5,0)</f>
        <v>234.09359999999998</v>
      </c>
      <c r="CA202" s="13">
        <f t="shared" si="170"/>
        <v>57.166902703920208</v>
      </c>
      <c r="CB202" s="20">
        <f t="shared" si="171"/>
        <v>507.27870887599425</v>
      </c>
      <c r="CC202" s="59">
        <f t="shared" si="195"/>
        <v>800.61204220932757</v>
      </c>
      <c r="CD202" s="59">
        <f ca="1">AVERAGE(OFFSET($CC$3,0,0,'Données projet'!$E$12+1,1))-AVERAGE(OFFSET($H$3,0,0,'Données projet'!$E$12+1,1))</f>
        <v>448.94764480536713</v>
      </c>
      <c r="CE202" s="59">
        <f t="shared" si="207"/>
        <v>469.26760321719695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14.774146024911643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14.774146024911643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367.99999999999972</v>
      </c>
      <c r="CU202" s="17">
        <f>CT202*VLOOKUP('Données projet'!$B$13,Paramètres!$A$1:$I$89,3,0)*VLOOKUP('Données projet'!$B$13,Paramètres!$A$1:$I$89,5,0)</f>
        <v>298.52159999999981</v>
      </c>
      <c r="CV202" s="13">
        <f t="shared" si="173"/>
        <v>70.866444995542437</v>
      </c>
      <c r="CW202" s="20">
        <f t="shared" si="174"/>
        <v>643.35084503390271</v>
      </c>
      <c r="CX202" s="59">
        <f t="shared" si="196"/>
        <v>936.68417836723597</v>
      </c>
      <c r="CY202" s="59">
        <f ca="1">AVERAGE(OFFSET($CX$3,0,0,'Données projet'!$E$13+1,1))-AVERAGE(OFFSET($H$3,0,0,'Données projet'!$E$13+1,1))</f>
        <v>412.59676769258488</v>
      </c>
      <c r="CZ202" s="59">
        <f t="shared" si="208"/>
        <v>399.90063795152133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5.9530879596058597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5.9530879596058597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349.00000000000017</v>
      </c>
      <c r="DP202" s="17">
        <f>DO202*VLOOKUP('Données projet'!$B$14,Paramètres!$A$1:$I$89,3,0)*VLOOKUP('Données projet'!$B$14,Paramètres!$A$1:$I$89,5,0)</f>
        <v>272.22000000000014</v>
      </c>
      <c r="DQ202" s="13">
        <f t="shared" si="176"/>
        <v>65.320184547527205</v>
      </c>
      <c r="DR202" s="20">
        <f t="shared" si="177"/>
        <v>587.88248808694345</v>
      </c>
      <c r="DS202" s="59">
        <f t="shared" si="197"/>
        <v>881.21582142027682</v>
      </c>
      <c r="DT202" s="59">
        <f ca="1">AVERAGE(OFFSET($DS$3,0,0,'Données projet'!$E$14+1,1))-AVERAGE(OFFSET($H$3,0,0,'Données projet'!$E$14+1,1))</f>
        <v>357.65167206083379</v>
      </c>
      <c r="DU202" s="59">
        <f t="shared" si="209"/>
        <v>341.23389735986342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6.7354070661394925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6.7354070661394925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277.77359999999993</v>
      </c>
      <c r="P203" s="13">
        <f t="shared" si="203"/>
        <v>66.496288176842356</v>
      </c>
      <c r="Q203" s="20">
        <f t="shared" si="162"/>
        <v>599.60338857466706</v>
      </c>
      <c r="R203" s="59">
        <f t="shared" si="191"/>
        <v>892.93672190800044</v>
      </c>
      <c r="S203" s="59">
        <f ca="1">AVERAGE(OFFSET($R$3,0,0,'Données projet'!$E$9+1,1))-AVERAGE(OFFSET($H$3,0,0,'Données projet'!$E$9+1,1))</f>
        <v>439.19854273764042</v>
      </c>
      <c r="T203" s="59">
        <f t="shared" si="204"/>
        <v>278.21741231699929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18.593003623669958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18.593003623669958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311.298</v>
      </c>
      <c r="AK203" s="13">
        <f t="shared" si="164"/>
        <v>73.539838278528748</v>
      </c>
      <c r="AL203" s="20">
        <f t="shared" si="165"/>
        <v>670.25923500177089</v>
      </c>
      <c r="AM203" s="59">
        <f t="shared" si="193"/>
        <v>963.59256833510426</v>
      </c>
      <c r="AN203" s="59">
        <f ca="1">AVERAGE(OFFSET($AM$3,0,0,'Données projet'!$E$10+1,1))-AVERAGE(OFFSET($H$3,0,0,'Données projet'!$E$10+1,1))</f>
        <v>487.18832528146936</v>
      </c>
      <c r="AO203" s="59">
        <f t="shared" si="205"/>
        <v>306.61893266146666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20.836986819630123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20.836986819630123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255.00000000000006</v>
      </c>
      <c r="BE203" s="13">
        <f>BD203*VLOOKUP('Données projet'!$B$11,Paramètres!$A$1:$I$89,3,0)*VLOOKUP('Données projet'!$B$11,Paramètres!$A$1:$I$89,5,0)</f>
        <v>186.96600000000004</v>
      </c>
      <c r="BF203" s="13">
        <f t="shared" si="167"/>
        <v>46.868551400324648</v>
      </c>
      <c r="BG203" s="20">
        <f t="shared" si="168"/>
        <v>407.26184368889881</v>
      </c>
      <c r="BH203" s="59">
        <f t="shared" si="194"/>
        <v>700.59517702223206</v>
      </c>
      <c r="BI203" s="59">
        <f ca="1">AVERAGE(OFFSET($BH$3,0,0,'Données projet'!$E$11+1,1))-AVERAGE(OFFSET($H$3,0,0,'Données projet'!$E$11+1,1))</f>
        <v>239.25212250019609</v>
      </c>
      <c r="BJ203" s="59">
        <f t="shared" si="206"/>
        <v>213.58492101729695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245.99999999999994</v>
      </c>
      <c r="BZ203" s="13">
        <f>BY203*VLOOKUP('Données projet'!$B$12,Paramètres!$A$1:$I$89,3,0)*VLOOKUP('Données projet'!$B$12,Paramètres!$A$1:$I$89,5,0)</f>
        <v>234.09359999999998</v>
      </c>
      <c r="CA203" s="13">
        <f t="shared" si="170"/>
        <v>57.166902703920208</v>
      </c>
      <c r="CB203" s="20">
        <f t="shared" si="171"/>
        <v>507.27870887599425</v>
      </c>
      <c r="CC203" s="59">
        <f t="shared" si="195"/>
        <v>800.61204220932757</v>
      </c>
      <c r="CD203" s="59">
        <f ca="1">AVERAGE(OFFSET($CC$3,0,0,'Données projet'!$E$12+1,1))-AVERAGE(OFFSET($H$3,0,0,'Données projet'!$E$12+1,1))</f>
        <v>448.94764480536713</v>
      </c>
      <c r="CE203" s="59">
        <f t="shared" si="207"/>
        <v>469.26760321719695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14.484434032702405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14.484434032702405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367.99999999999972</v>
      </c>
      <c r="CU203" s="17">
        <f>CT203*VLOOKUP('Données projet'!$B$13,Paramètres!$A$1:$I$89,3,0)*VLOOKUP('Données projet'!$B$13,Paramètres!$A$1:$I$89,5,0)</f>
        <v>298.52159999999981</v>
      </c>
      <c r="CV203" s="13">
        <f t="shared" si="173"/>
        <v>70.866444995542437</v>
      </c>
      <c r="CW203" s="20">
        <f t="shared" si="174"/>
        <v>643.35084503390271</v>
      </c>
      <c r="CX203" s="59">
        <f t="shared" si="196"/>
        <v>936.68417836723597</v>
      </c>
      <c r="CY203" s="59">
        <f ca="1">AVERAGE(OFFSET($CX$3,0,0,'Données projet'!$E$13+1,1))-AVERAGE(OFFSET($H$3,0,0,'Données projet'!$E$13+1,1))</f>
        <v>412.59676769258488</v>
      </c>
      <c r="CZ203" s="59">
        <f t="shared" si="208"/>
        <v>399.90063795152133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5.8363515357431099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5.8363515357431099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349.00000000000017</v>
      </c>
      <c r="DP203" s="17">
        <f>DO203*VLOOKUP('Données projet'!$B$14,Paramètres!$A$1:$I$89,3,0)*VLOOKUP('Données projet'!$B$14,Paramètres!$A$1:$I$89,5,0)</f>
        <v>272.22000000000014</v>
      </c>
      <c r="DQ203" s="13">
        <f t="shared" si="176"/>
        <v>65.320184547527205</v>
      </c>
      <c r="DR203" s="20">
        <f t="shared" si="177"/>
        <v>587.88248808694345</v>
      </c>
      <c r="DS203" s="59">
        <f t="shared" si="197"/>
        <v>881.21582142027682</v>
      </c>
      <c r="DT203" s="59">
        <f ca="1">AVERAGE(OFFSET($DS$3,0,0,'Données projet'!$E$14+1,1))-AVERAGE(OFFSET($H$3,0,0,'Données projet'!$E$14+1,1))</f>
        <v>357.65167206083379</v>
      </c>
      <c r="DU203" s="59">
        <f t="shared" si="209"/>
        <v>341.23389735986342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6.6033298417651567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6.6033298417651567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1.2392705892426346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1.2392705892426346</v>
      </c>
      <c r="BA205" s="81">
        <f>EXP(LN('Données projet'!B88)/'Données projet'!A88)</f>
        <v>1.6071994829923506</v>
      </c>
      <c r="BV205" s="81">
        <f>EXP(LN('Données projet'!B114)/'Données projet'!A114)</f>
        <v>1.522675921848786</v>
      </c>
      <c r="CQ205" s="81">
        <f>EXP(LN('Données projet'!B140)/'Données projet'!A140)</f>
        <v>1.3423796509621049</v>
      </c>
      <c r="DL205" s="81">
        <f>EXP(LN('Données projet'!B166)/'Données projet'!A166)</f>
        <v>1.2688471048731957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3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4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3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5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5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4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3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4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04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4" t="s">
        <v>271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Chêne sessile</v>
      </c>
      <c r="B6" s="144">
        <f>'Données projet'!D9</f>
        <v>0.67200000000000004</v>
      </c>
      <c r="C6" s="145">
        <f ca="1">IF(OR('Données projet'!B9="",'Données projet'!C9="",'Données projet'!C9=0%),0,Calculateur!S3)</f>
        <v>439.19854273764042</v>
      </c>
      <c r="D6" s="145">
        <f>IF(OR('Données projet'!B9="",'Données projet'!C9="",'Données projet'!C9=0%),0,Calculateur!T3)</f>
        <v>278.21741231699929</v>
      </c>
      <c r="E6" s="145">
        <f ca="1">MIN(C6,D6)</f>
        <v>278.21741231699929</v>
      </c>
      <c r="F6" s="145">
        <f ca="1">E6*B6</f>
        <v>186.96210107702353</v>
      </c>
      <c r="G6" s="145">
        <f ca="1">F6*(100%-'Données projet'!$C$24)*(100%-'Données projet'!$C$25)*(100%-'Données projet'!$C$26)*(100%-'Données projet'!$C$27)</f>
        <v>168.26589096932119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10.416</v>
      </c>
      <c r="K6" s="149">
        <f>J6*(100%-'Données projet'!$C$24)*(100%-'Données projet'!$C$25)*(100%-'Données projet'!$C$26)*(100%-'Données projet'!$C$27)</f>
        <v>9.3744000000000014</v>
      </c>
      <c r="L6" s="150">
        <f ca="1">G6+I6+K6</f>
        <v>177.6402909693212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 pubescent</v>
      </c>
      <c r="B7" s="152">
        <f>'Données projet'!D10</f>
        <v>0.11200000000000002</v>
      </c>
      <c r="C7" s="145">
        <f ca="1">IF(OR('Données projet'!B10="",'Données projet'!C10="",'Données projet'!C10=0%),0,Calculateur!AN3)</f>
        <v>487.18832528146936</v>
      </c>
      <c r="D7" s="145">
        <f>IF(OR('Données projet'!B10="",'Données projet'!C10="",'Données projet'!C10=0%),0,Calculateur!AO3)</f>
        <v>306.61893266146666</v>
      </c>
      <c r="E7" s="145">
        <f t="shared" ref="E7:E15" ca="1" si="0">MIN(C7,D7)</f>
        <v>306.61893266146666</v>
      </c>
      <c r="F7" s="145">
        <f t="shared" ref="F7:F15" ca="1" si="1">E7*B7</f>
        <v>34.341320458084269</v>
      </c>
      <c r="G7" s="145">
        <f ca="1">F7*(100%-'Données projet'!$C$24)*(100%-'Données projet'!$C$25)*(100%-'Données projet'!$C$26)*(100%-'Données projet'!$C$27)</f>
        <v>30.907188412275843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1.7360000000000002</v>
      </c>
      <c r="K7" s="149">
        <f>J7*(100%-'Données projet'!$C$24)*(100%-'Données projet'!$C$25)*(100%-'Données projet'!$C$26)*(100%-'Données projet'!$C$27)</f>
        <v>1.5624000000000002</v>
      </c>
      <c r="L7" s="150">
        <f t="shared" ref="L7:L15" ca="1" si="2">G7+I7+K7</f>
        <v>32.46958841227584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Châtaignier</v>
      </c>
      <c r="B8" s="152">
        <f>'Données projet'!D11</f>
        <v>0.11200000000000002</v>
      </c>
      <c r="C8" s="145">
        <f ca="1">IF(OR('Données projet'!B11="",'Données projet'!C11="",'Données projet'!C11=0%),0,Calculateur!BI3)</f>
        <v>239.25212250019609</v>
      </c>
      <c r="D8" s="145">
        <f>IF(OR('Données projet'!B11="",'Données projet'!C11="",'Données projet'!C11=0%),0,Calculateur!BJ3)</f>
        <v>213.58492101729695</v>
      </c>
      <c r="E8" s="145">
        <f t="shared" ca="1" si="0"/>
        <v>213.58492101729695</v>
      </c>
      <c r="F8" s="145">
        <f t="shared" ca="1" si="1"/>
        <v>23.92151115393726</v>
      </c>
      <c r="G8" s="145">
        <f ca="1">F8*(100%-'Données projet'!$C$24)*(100%-'Données projet'!$C$25)*(100%-'Données projet'!$C$26)*(100%-'Données projet'!$C$27)</f>
        <v>21.529360038543533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5.2080000000000011</v>
      </c>
      <c r="K8" s="149">
        <f>J8*(100%-'Données projet'!$C$24)*(100%-'Données projet'!$C$25)*(100%-'Données projet'!$C$26)*(100%-'Données projet'!$C$27)</f>
        <v>4.6872000000000007</v>
      </c>
      <c r="L8" s="150">
        <f t="shared" ca="1" si="2"/>
        <v>26.216560038543534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>Charme</v>
      </c>
      <c r="B9" s="152">
        <f>'Données projet'!D12</f>
        <v>0.11200000000000002</v>
      </c>
      <c r="C9" s="145">
        <f ca="1">IF(OR('Données projet'!B12="",'Données projet'!C12="",'Données projet'!C12=0%),0,Calculateur!CD3)</f>
        <v>448.94764480536713</v>
      </c>
      <c r="D9" s="145">
        <f>IF(OR('Données projet'!B12="",'Données projet'!C12="",'Données projet'!C12=0%),0,Calculateur!CE3)</f>
        <v>469.26760321719695</v>
      </c>
      <c r="E9" s="145">
        <f t="shared" ca="1" si="0"/>
        <v>448.94764480536713</v>
      </c>
      <c r="F9" s="145">
        <f t="shared" ca="1" si="1"/>
        <v>50.282136218201124</v>
      </c>
      <c r="G9" s="145">
        <f ca="1">F9*(100%-'Données projet'!$C$24)*(100%-'Données projet'!$C$25)*(100%-'Données projet'!$C$26)*(100%-'Données projet'!$C$27)</f>
        <v>45.25392259638101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2.8840000000000003</v>
      </c>
      <c r="K9" s="149">
        <f>J9*(100%-'Données projet'!$C$24)*(100%-'Données projet'!$C$25)*(100%-'Données projet'!$C$26)*(100%-'Données projet'!$C$27)</f>
        <v>2.5956000000000006</v>
      </c>
      <c r="L9" s="150">
        <f t="shared" ca="1" si="2"/>
        <v>47.849522596381007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>Noyer</v>
      </c>
      <c r="B10" s="152">
        <f>'Données projet'!D13</f>
        <v>5.6000000000000008E-2</v>
      </c>
      <c r="C10" s="145">
        <f ca="1">IF(OR('Données projet'!B13="",'Données projet'!C13="",'Données projet'!C13=0%),0,Calculateur!CY3)</f>
        <v>412.59676769258488</v>
      </c>
      <c r="D10" s="145">
        <f>IF(OR('Données projet'!B13="",'Données projet'!C13="",'Données projet'!C13=0%),0,Calculateur!CZ3)</f>
        <v>399.90063795152133</v>
      </c>
      <c r="E10" s="145">
        <f t="shared" ca="1" si="0"/>
        <v>399.90063795152133</v>
      </c>
      <c r="F10" s="145">
        <f t="shared" ca="1" si="1"/>
        <v>22.394435725285199</v>
      </c>
      <c r="G10" s="145">
        <f ca="1">F10*(100%-'Données projet'!$C$24)*(100%-'Données projet'!$C$25)*(100%-'Données projet'!$C$26)*(100%-'Données projet'!$C$27)</f>
        <v>20.15499215275668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2.4500000000000002</v>
      </c>
      <c r="K10" s="149">
        <f>J10*(100%-'Données projet'!$C$24)*(100%-'Données projet'!$C$25)*(100%-'Données projet'!$C$26)*(100%-'Données projet'!$C$27)</f>
        <v>2.2050000000000001</v>
      </c>
      <c r="L10" s="150">
        <f t="shared" ca="1" si="2"/>
        <v>22.359992152756682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>Merisier</v>
      </c>
      <c r="B11" s="152">
        <f>'Données projet'!D14</f>
        <v>5.6000000000000008E-2</v>
      </c>
      <c r="C11" s="145">
        <f ca="1">IF(OR('Données projet'!B14="",'Données projet'!C14="",'Données projet'!C14=0%),0,Calculateur!DT3)</f>
        <v>357.65167206083379</v>
      </c>
      <c r="D11" s="145">
        <f>IF(OR('Données projet'!B14="",'Données projet'!C14="",'Données projet'!C14=0%),0,Calculateur!DU3)</f>
        <v>341.23389735986342</v>
      </c>
      <c r="E11" s="145">
        <f t="shared" ca="1" si="0"/>
        <v>341.23389735986342</v>
      </c>
      <c r="F11" s="145">
        <f t="shared" ca="1" si="1"/>
        <v>19.109098252152354</v>
      </c>
      <c r="G11" s="145">
        <f ca="1">F11*(100%-'Données projet'!$C$24)*(100%-'Données projet'!$C$25)*(100%-'Données projet'!$C$26)*(100%-'Données projet'!$C$27)</f>
        <v>17.198188426937119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0.92400000000000015</v>
      </c>
      <c r="K11" s="149">
        <f>J11*(100%-'Données projet'!$C$24)*(100%-'Données projet'!$C$25)*(100%-'Données projet'!$C$26)*(100%-'Données projet'!$C$27)</f>
        <v>0.83160000000000012</v>
      </c>
      <c r="L11" s="150">
        <f t="shared" ca="1" si="2"/>
        <v>18.02978842693712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337.01060288468375</v>
      </c>
      <c r="G16" s="164">
        <f t="shared" ca="1" si="3"/>
        <v>303.30954259621535</v>
      </c>
      <c r="H16" s="165">
        <f t="shared" si="3"/>
        <v>0</v>
      </c>
      <c r="I16" s="165">
        <f t="shared" si="3"/>
        <v>0</v>
      </c>
      <c r="J16" s="166">
        <f t="shared" si="3"/>
        <v>23.618000000000002</v>
      </c>
      <c r="K16" s="166">
        <f t="shared" si="3"/>
        <v>21.256200000000007</v>
      </c>
      <c r="L16" s="167">
        <f t="shared" ca="1" si="3"/>
        <v>324.56574259621533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6" t="s">
        <v>246</v>
      </c>
      <c r="G17" s="297"/>
      <c r="H17" s="297"/>
      <c r="I17" s="297"/>
      <c r="J17" s="297"/>
      <c r="K17" s="297"/>
      <c r="L17" s="29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3"/>
      <c r="G18" s="283"/>
      <c r="H18" s="283"/>
      <c r="I18" s="283"/>
      <c r="J18" s="283"/>
      <c r="K18" s="283"/>
      <c r="L18" s="28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>Noyer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70" zoomScaleNormal="70" workbookViewId="0">
      <selection activeCell="G26" sqref="G2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4" t="s">
        <v>272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0" t="s">
        <v>315</v>
      </c>
      <c r="I4" s="270"/>
      <c r="K4" s="312" t="s">
        <v>253</v>
      </c>
      <c r="L4" s="313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-1944.7052855107147</v>
      </c>
      <c r="U10" s="176">
        <f>'Données projet'!D9</f>
        <v>0.67200000000000004</v>
      </c>
      <c r="V10" s="175">
        <f>U10*T10</f>
        <v>-1306.8419518632004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-2041.0021361154461</v>
      </c>
      <c r="U11" s="176">
        <f>'Données projet'!D10</f>
        <v>0.11200000000000002</v>
      </c>
      <c r="V11" s="175">
        <f t="shared" ref="V11" si="0">U11*T11</f>
        <v>-228.59223924493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Châtaignier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-1028.319679874427</v>
      </c>
      <c r="U12" s="176">
        <f>'Données projet'!D11</f>
        <v>0.11200000000000002</v>
      </c>
      <c r="V12" s="175">
        <f t="shared" ref="V12:V19" si="1">U12*T12</f>
        <v>-115.17180414593585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Charme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-987.77005199172504</v>
      </c>
      <c r="U13" s="176">
        <f>'Données projet'!D12</f>
        <v>0.11200000000000002</v>
      </c>
      <c r="V13" s="175">
        <f t="shared" si="1"/>
        <v>-110.63024582307322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Noyer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-575.22842745011485</v>
      </c>
      <c r="U14" s="176">
        <f>'Données projet'!D13</f>
        <v>5.6000000000000008E-2</v>
      </c>
      <c r="V14" s="175">
        <f t="shared" si="1"/>
        <v>-32.21279193720644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5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Merisier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-1192.0992932751237</v>
      </c>
      <c r="U15" s="176">
        <f>'Données projet'!D14</f>
        <v>5.6000000000000008E-2</v>
      </c>
      <c r="V15" s="175">
        <f t="shared" si="1"/>
        <v>-66.757560423406943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5"/>
      <c r="H16" s="188"/>
      <c r="I16" s="189"/>
      <c r="J16" s="200"/>
      <c r="K16" s="206"/>
      <c r="L16" s="312" t="s">
        <v>254</v>
      </c>
      <c r="M16" s="313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2233.91</v>
      </c>
      <c r="F17" s="228"/>
      <c r="G17" s="315"/>
      <c r="J17" s="200"/>
      <c r="K17" s="206"/>
      <c r="L17" s="272" t="s">
        <v>289</v>
      </c>
      <c r="M17" s="274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5"/>
      <c r="J18" s="200"/>
      <c r="K18" s="206"/>
      <c r="L18" s="272" t="s">
        <v>255</v>
      </c>
      <c r="M18" s="274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5"/>
      <c r="H19" s="210" t="s">
        <v>178</v>
      </c>
      <c r="I19" s="210" t="s">
        <v>287</v>
      </c>
      <c r="J19" s="91"/>
      <c r="K19" s="171"/>
      <c r="L19" s="312" t="s">
        <v>288</v>
      </c>
      <c r="M19" s="313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5"/>
      <c r="H20" s="188">
        <v>0</v>
      </c>
      <c r="I20" s="189">
        <v>8775.86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528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20</v>
      </c>
      <c r="B23" s="179">
        <f>'Données projet'!D36</f>
        <v>6</v>
      </c>
      <c r="C23" s="191">
        <v>15</v>
      </c>
      <c r="D23" s="180">
        <f>B23*C23</f>
        <v>90</v>
      </c>
      <c r="E23" s="191"/>
      <c r="F23" s="228"/>
      <c r="H23" s="188">
        <v>3</v>
      </c>
      <c r="I23" s="189"/>
      <c r="K23" s="206"/>
      <c r="L23" s="314" t="s">
        <v>260</v>
      </c>
      <c r="M23" s="314"/>
      <c r="N23" s="314"/>
      <c r="O23" s="23"/>
      <c r="P23" s="23"/>
      <c r="Q23" s="232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-12230.695857401493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25</v>
      </c>
      <c r="B24" s="179">
        <f>'Données projet'!D37</f>
        <v>28</v>
      </c>
      <c r="C24" s="191">
        <v>15</v>
      </c>
      <c r="D24" s="180">
        <f t="shared" ref="D24:D42" si="2">B24*C24</f>
        <v>420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4185.620768153889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30</v>
      </c>
      <c r="B25" s="179">
        <f>'Données projet'!D38</f>
        <v>28</v>
      </c>
      <c r="C25" s="191">
        <v>15</v>
      </c>
      <c r="D25" s="180">
        <f t="shared" si="2"/>
        <v>420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180</v>
      </c>
      <c r="Q25" s="232"/>
      <c r="R25" s="23"/>
      <c r="S25" s="184" t="s">
        <v>266</v>
      </c>
      <c r="T25" s="311">
        <f ca="1">T23-T24</f>
        <v>-16416.316625555381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35</v>
      </c>
      <c r="B26" s="179">
        <f>'Données projet'!D39</f>
        <v>28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8" t="s">
        <v>258</v>
      </c>
      <c r="M26" s="299"/>
      <c r="N26" s="299"/>
      <c r="O26" s="299"/>
      <c r="P26" s="300"/>
      <c r="Q26" s="232"/>
      <c r="R26" s="23"/>
      <c r="S26" s="184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40</v>
      </c>
      <c r="B27" s="179">
        <f>'Données projet'!D40</f>
        <v>28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1"/>
      <c r="M27" s="302"/>
      <c r="N27" s="302"/>
      <c r="O27" s="302"/>
      <c r="P27" s="303"/>
      <c r="Q27" s="232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45</v>
      </c>
      <c r="B28" s="179">
        <f>'Données projet'!D41</f>
        <v>28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50</v>
      </c>
      <c r="B29" s="179">
        <f>'Données projet'!D42</f>
        <v>28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55</v>
      </c>
      <c r="B30" s="179">
        <f>'Données projet'!D43</f>
        <v>28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3737.1614001374005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60</v>
      </c>
      <c r="B31" s="179">
        <f>'Données projet'!D44</f>
        <v>28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65</v>
      </c>
      <c r="B32" s="179">
        <f>'Données projet'!D45</f>
        <v>28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70</v>
      </c>
      <c r="B33" s="179">
        <f>'Données projet'!D46</f>
        <v>28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180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75</v>
      </c>
      <c r="B34" s="179">
        <f>'Données projet'!D47</f>
        <v>28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172.2488038277512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80</v>
      </c>
      <c r="B35" s="179">
        <f>'Données projet'!D48</f>
        <v>28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164.83139122272846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85</v>
      </c>
      <c r="B36" s="179">
        <f>'Données projet'!D49</f>
        <v>28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157.73338872988367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90</v>
      </c>
      <c r="B37" s="179">
        <f>'Données projet'!D50</f>
        <v>28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150.94104184677869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95</v>
      </c>
      <c r="B38" s="179">
        <f>'Données projet'!D51</f>
        <v>28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144.44118837012314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100</v>
      </c>
      <c r="B39" s="179">
        <f>'Données projet'!D52</f>
        <v>27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138.22123289007001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105</v>
      </c>
      <c r="B40" s="179">
        <f>'Données projet'!D53</f>
        <v>26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132.26912238284211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110</v>
      </c>
      <c r="B41" s="179">
        <f>'Données projet'!D54</f>
        <v>25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126.57332285439441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115</v>
      </c>
      <c r="B42" s="179">
        <f>'Données projet'!D55</f>
        <v>24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121.12279698985112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115.90698276540779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110.91577298125148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106.13949567583876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101.56889538357775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97.195115199595961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2190.46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93.009679616838227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89.00447810223757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85.171749380131644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81.504066392470492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77.994321906670336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74.635714743225222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20</v>
      </c>
      <c r="B54" s="179">
        <f>'Données projet'!D62</f>
        <v>6</v>
      </c>
      <c r="C54" s="189">
        <v>15</v>
      </c>
      <c r="D54" s="177">
        <f>B54*C54</f>
        <v>90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71.42173659638776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25</v>
      </c>
      <c r="B55" s="179">
        <f>'Données projet'!D63</f>
        <v>28</v>
      </c>
      <c r="C55" s="189">
        <v>15</v>
      </c>
      <c r="D55" s="177">
        <f t="shared" ref="D55:D73" si="4">B55*C55</f>
        <v>420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68.346159422380651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30</v>
      </c>
      <c r="B56" s="179">
        <f>'Données projet'!D64</f>
        <v>28</v>
      </c>
      <c r="C56" s="189">
        <v>15</v>
      </c>
      <c r="D56" s="177">
        <f t="shared" si="4"/>
        <v>420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65.403023370699188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35</v>
      </c>
      <c r="B57" s="179">
        <f>'Données projet'!D65</f>
        <v>28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62.586625235118852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40</v>
      </c>
      <c r="B58" s="179">
        <f>'Données projet'!D66</f>
        <v>28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59.891507402027614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45</v>
      </c>
      <c r="B59" s="179">
        <f>'Données projet'!D67</f>
        <v>28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57.312447274667591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50</v>
      </c>
      <c r="B60" s="179">
        <f>'Données projet'!D68</f>
        <v>28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54.84444715279195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55</v>
      </c>
      <c r="B61" s="179">
        <f>'Données projet'!D69</f>
        <v>28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52.482724548126285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60</v>
      </c>
      <c r="B62" s="179">
        <f>'Données projet'!D70</f>
        <v>28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50.222702916867249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65</v>
      </c>
      <c r="B63" s="179">
        <f>'Données projet'!D71</f>
        <v>28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48.060002791260544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70</v>
      </c>
      <c r="B64" s="179">
        <f>'Données projet'!D72</f>
        <v>28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45.990433293072279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75</v>
      </c>
      <c r="B65" s="179">
        <f>'Données projet'!D73</f>
        <v>28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44.009984012509385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80</v>
      </c>
      <c r="B66" s="179">
        <f>'Données projet'!D74</f>
        <v>28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42.114817236851088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85</v>
      </c>
      <c r="B67" s="179">
        <f>'Données projet'!D75</f>
        <v>28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40.301260513733105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90</v>
      </c>
      <c r="B68" s="179">
        <f>'Données projet'!D76</f>
        <v>28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38.565799534672827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95</v>
      </c>
      <c r="B69" s="179">
        <f>'Données projet'!D77</f>
        <v>28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36.905071325045775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100</v>
      </c>
      <c r="B70" s="179">
        <f>'Données projet'!D78</f>
        <v>27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35.315857727316533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105</v>
      </c>
      <c r="B71" s="179">
        <f>'Données projet'!D79</f>
        <v>26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33.795079164896208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110</v>
      </c>
      <c r="B72" s="179">
        <f>'Données projet'!D80</f>
        <v>25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32.339788674541829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115</v>
      </c>
      <c r="B73" s="179">
        <f>'Données projet'!D81</f>
        <v>24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30.947166195733814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29.614513105965376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28.339246991354429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Châtaignier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27.11889664244443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25.951097265497065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24.833585899997193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2148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23.764197033490142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22.740858405253721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21.761586990673429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20.824485158539165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19.927736993817387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str">
        <f>IF(O83+1&lt;=MIN('Données projet'!$E$9:$E$18),O83+1,"STOP")</f>
        <v>STOP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18</v>
      </c>
      <c r="B87" s="179">
        <f>'Données projet'!D90</f>
        <v>94</v>
      </c>
      <c r="C87" s="189">
        <v>15</v>
      </c>
      <c r="D87" s="177">
        <f t="shared" si="6"/>
        <v>1410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22</v>
      </c>
      <c r="B88" s="179">
        <f>'Données projet'!D91</f>
        <v>54</v>
      </c>
      <c r="C88" s="189">
        <v>15</v>
      </c>
      <c r="D88" s="177">
        <f t="shared" si="6"/>
        <v>810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27</v>
      </c>
      <c r="B89" s="179">
        <f>'Données projet'!D92</f>
        <v>38</v>
      </c>
      <c r="C89" s="189">
        <v>15</v>
      </c>
      <c r="D89" s="177">
        <f t="shared" si="6"/>
        <v>570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35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40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45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50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>Charme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1594.86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10</v>
      </c>
      <c r="B116" s="179">
        <f>'Données projet'!D114</f>
        <v>10</v>
      </c>
      <c r="C116" s="189">
        <v>15</v>
      </c>
      <c r="D116" s="177">
        <f>B116*C116</f>
        <v>150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15</v>
      </c>
      <c r="B117" s="179">
        <f>'Données projet'!D115</f>
        <v>17</v>
      </c>
      <c r="C117" s="189">
        <v>15</v>
      </c>
      <c r="D117" s="177">
        <f t="shared" ref="D117:D135" si="8">B117*C117</f>
        <v>255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20</v>
      </c>
      <c r="B118" s="179">
        <f>'Données projet'!D116</f>
        <v>22</v>
      </c>
      <c r="C118" s="189">
        <v>15</v>
      </c>
      <c r="D118" s="177">
        <f t="shared" si="8"/>
        <v>330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25</v>
      </c>
      <c r="B119" s="179">
        <f>'Données projet'!D117</f>
        <v>26</v>
      </c>
      <c r="C119" s="189">
        <v>15</v>
      </c>
      <c r="D119" s="177">
        <f t="shared" si="8"/>
        <v>390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30</v>
      </c>
      <c r="B120" s="179">
        <f>'Données projet'!D118</f>
        <v>28</v>
      </c>
      <c r="C120" s="189">
        <v>15</v>
      </c>
      <c r="D120" s="177">
        <f t="shared" si="8"/>
        <v>420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35</v>
      </c>
      <c r="B121" s="179">
        <f>'Données projet'!D119</f>
        <v>29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40</v>
      </c>
      <c r="B122" s="179">
        <f>'Données projet'!D120</f>
        <v>30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45</v>
      </c>
      <c r="B123" s="179">
        <f>'Données projet'!D121</f>
        <v>30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50</v>
      </c>
      <c r="B124" s="179">
        <f>'Données projet'!D122</f>
        <v>30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55</v>
      </c>
      <c r="B125" s="179">
        <f>'Données projet'!D123</f>
        <v>30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60</v>
      </c>
      <c r="B126" s="179">
        <f>'Données projet'!D124</f>
        <v>29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65</v>
      </c>
      <c r="B127" s="179">
        <f>'Données projet'!D125</f>
        <v>29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70</v>
      </c>
      <c r="B128" s="179">
        <f>'Données projet'!D126</f>
        <v>28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75</v>
      </c>
      <c r="B129" s="179">
        <f>'Données projet'!D127</f>
        <v>27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80</v>
      </c>
      <c r="B130" s="179">
        <f>'Données projet'!D128</f>
        <v>26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85</v>
      </c>
      <c r="B131" s="179">
        <f>'Données projet'!D129</f>
        <v>25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90</v>
      </c>
      <c r="B132" s="179">
        <f>'Données projet'!D130</f>
        <v>24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95</v>
      </c>
      <c r="B133" s="179">
        <f>'Données projet'!D131</f>
        <v>23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100</v>
      </c>
      <c r="B134" s="179">
        <f>'Données projet'!D132</f>
        <v>22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105</v>
      </c>
      <c r="B135" s="179">
        <f>'Données projet'!D133</f>
        <v>21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>Noyer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1607.43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3">
        <f>'Données projet'!D140</f>
        <v>7</v>
      </c>
      <c r="C147" s="189">
        <v>15</v>
      </c>
      <c r="D147" s="180">
        <f>B147*C147</f>
        <v>105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3">
        <f>'Données projet'!D141</f>
        <v>42</v>
      </c>
      <c r="C148" s="189">
        <v>15</v>
      </c>
      <c r="D148" s="180">
        <f t="shared" ref="D148:D166" si="10">B148*C148</f>
        <v>630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3">
        <f>'Données projet'!D142</f>
        <v>42</v>
      </c>
      <c r="C149" s="189">
        <v>15</v>
      </c>
      <c r="D149" s="180">
        <f t="shared" si="10"/>
        <v>630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3">
        <f>'Données projet'!D143</f>
        <v>42</v>
      </c>
      <c r="C150" s="189">
        <v>15</v>
      </c>
      <c r="D150" s="180">
        <f t="shared" si="10"/>
        <v>630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3">
        <f>'Données projet'!D144</f>
        <v>42</v>
      </c>
      <c r="C151" s="189">
        <v>15</v>
      </c>
      <c r="D151" s="180">
        <f t="shared" si="10"/>
        <v>630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3">
        <f>'Données projet'!D145</f>
        <v>42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3">
        <f>'Données projet'!D146</f>
        <v>40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3">
        <f>'Données projet'!D147</f>
        <v>26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3">
        <f>'Données projet'!D148</f>
        <v>21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3">
        <f>'Données projet'!D149</f>
        <v>18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3">
        <f>'Données projet'!D150</f>
        <v>17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3">
        <f>'Données projet'!D151</f>
        <v>16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3">
        <f>'Données projet'!D152</f>
        <v>15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3">
        <f>'Données projet'!D153</f>
        <v>14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3">
        <f>'Données projet'!D154</f>
        <v>13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>Merisier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1532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20</v>
      </c>
      <c r="B178" s="179">
        <f>'Données projet'!D166</f>
        <v>27</v>
      </c>
      <c r="C178" s="191">
        <v>15</v>
      </c>
      <c r="D178" s="177">
        <f>B178*C178</f>
        <v>405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25</v>
      </c>
      <c r="B179" s="179">
        <f>'Données projet'!D167</f>
        <v>16</v>
      </c>
      <c r="C179" s="191">
        <v>15</v>
      </c>
      <c r="D179" s="177">
        <f t="shared" ref="D179:D197" si="11">B179*C179</f>
        <v>240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30</v>
      </c>
      <c r="B180" s="179">
        <f>'Données projet'!D168</f>
        <v>23</v>
      </c>
      <c r="C180" s="191">
        <v>15</v>
      </c>
      <c r="D180" s="177">
        <f t="shared" si="11"/>
        <v>345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35</v>
      </c>
      <c r="B181" s="179">
        <f>'Données projet'!D169</f>
        <v>29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40</v>
      </c>
      <c r="B182" s="179">
        <f>'Données projet'!D170</f>
        <v>32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45</v>
      </c>
      <c r="B183" s="179">
        <f>'Données projet'!D171</f>
        <v>36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50</v>
      </c>
      <c r="B184" s="179">
        <f>'Données projet'!D172</f>
        <v>35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55</v>
      </c>
      <c r="B185" s="179">
        <f>'Données projet'!D173</f>
        <v>35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60</v>
      </c>
      <c r="B186" s="179">
        <f>'Données projet'!D174</f>
        <v>37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65</v>
      </c>
      <c r="B187" s="179">
        <f>'Données projet'!D175</f>
        <v>37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70</v>
      </c>
      <c r="B188" s="179">
        <f>'Données projet'!D176</f>
        <v>32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75</v>
      </c>
      <c r="B189" s="179">
        <f>'Données projet'!D177</f>
        <v>31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80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2023-11-30T11:02:46Z</dcterms:modified>
</cp:coreProperties>
</file>