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FROT - 13596342 LE/"/>
    </mc:Choice>
  </mc:AlternateContent>
  <xr:revisionPtr revIDLastSave="79" documentId="13_ncr:1_{91C62E09-7A97-40C6-8A6D-8C8B5668C142}" xr6:coauthVersionLast="47" xr6:coauthVersionMax="47" xr10:uidLastSave="{82CAC19E-C37F-4FFE-85A5-35FBA7A83CB0}"/>
  <bookViews>
    <workbookView xWindow="-83" yWindow="0" windowWidth="9766" windowHeight="11363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07" i="2" l="1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<sst xmlns="http://schemas.openxmlformats.org/spreadsheetml/2006/main" count="1171" uniqueCount="325">
  <si>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</si>
  <si>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</si>
  <si>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</si>
  <si>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</si>
  <si>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</si>
  <si>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</si>
  <si>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</si>
  <si>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</si>
  <si>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</si>
  <si>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</si>
  <si>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</si>
  <si>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</si>
  <si>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</si>
  <si>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</si>
  <si>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</si>
  <si>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</si>
  <si>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</si>
  <si>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</si>
  <si>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</si>
  <si>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</si>
  <si>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</si>
  <si>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</si>
  <si>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</si>
  <si>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</si>
  <si>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</si>
  <si>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</si>
  <si>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</si>
  <si>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</si>
  <si>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</si>
  <si>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</si>
  <si>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</si>
  <si>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</si>
  <si>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</si>
  <si>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</si>
  <si>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</si>
  <si>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</si>
  <si>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</si>
  <si>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</si>
  <si>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</si>
  <si>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</si>
  <si>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</si>
  <si>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</si>
  <si>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</si>
  <si>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</si>
  <si>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</si>
  <si>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</si>
  <si>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</si>
  <si>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</si>
  <si>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</si>
  <si>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</si>
  <si>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</si>
  <si>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</si>
  <si>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</si>
  <si>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</si>
  <si>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</si>
  <si>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</si>
  <si>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</si>
  <si>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</si>
  <si>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</si>
  <si>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</si>
  <si>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</si>
  <si>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</si>
  <si>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</si>
  <si>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</si>
  <si>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</si>
  <si>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</si>
  <si>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</si>
  <si>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</si>
  <si>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</si>
  <si>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</si>
  <si>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</si>
  <si>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</si>
  <si>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</si>
  <si>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</si>
  <si>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</si>
  <si>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</si>
  <si>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</si>
  <si>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</si>
  <si>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</si>
  <si>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</si>
  <si>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</si>
  <si>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</si>
  <si>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</si>
  <si>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</si>
  <si>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</si>
  <si>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</si>
  <si>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</si>
  <si>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</si>
  <si>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</si>
  <si>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</si>
  <si>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</si>
  <si>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</si>
  <si>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</si>
  <si>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</si>
  <si>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</si>
  <si>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</si>
  <si>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</si>
  <si>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</si>
  <si>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</si>
  <si>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</si>
  <si>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</si>
  <si>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</si>
  <si>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</si>
  <si>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</si>
  <si>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</si>
  <si>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</si>
  <si>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</si>
  <si>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</si>
  <si>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</si>
  <si>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</si>
  <si>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</si>
  <si>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</si>
  <si>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</si>
  <si>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</si>
  <si>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</si>
  <si>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</si>
  <si>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</si>
  <si>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</si>
  <si>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</si>
  <si>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</si>
  <si>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</si>
  <si>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</si>
  <si>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</si>
  <si>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</si>
  <si>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</si>
  <si>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</si>
  <si>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</si>
  <si>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</si>
  <si>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</si>
  <si>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</si>
  <si>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</si>
  <si>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</si>
  <si>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</si>
  <si>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</si>
  <si>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</si>
  <si>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</si>
  <si>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</si>
  <si>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</si>
  <si>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</si>
  <si>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</si>
  <si>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</si>
  <si>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</si>
  <si>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</si>
  <si>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</si>
  <si>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</si>
  <si>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</si>
  <si>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</si>
  <si>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</si>
  <si>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</si>
  <si>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</si>
  <si>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</si>
  <si>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</si>
  <si>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</si>
  <si>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</si>
  <si>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</si>
  <si>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</si>
  <si>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</si>
  <si>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</si>
  <si>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</si>
  <si>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</si>
  <si>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</si>
  <si>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</si>
  <si>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</si>
  <si>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</si>
  <si>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</si>
  <si>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</si>
  <si>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</si>
  <si>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</si>
  <si>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</si>
  <si>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</si>
  <si>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</si>
  <si>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</si>
  <si>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</si>
  <si>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</si>
  <si>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</si>
  <si>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</si>
  <si>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</si>
  <si>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</si>
  <si>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</si>
  <si>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</si>
  <si>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</si>
  <si>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</si>
  <si>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</si>
  <si>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</si>
  <si>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</si>
  <si>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</si>
  <si>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</si>
  <si>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</si>
  <si>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</si>
  <si>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</si>
  <si>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</si>
  <si>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</si>
  <si>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</si>
  <si>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</si>
  <si>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</si>
  <si>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</si>
  <si>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</si>
  <si>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</si>
  <si>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</si>
  <si>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</si>
  <si>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</si>
  <si>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</si>
  <si>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</si>
  <si>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</si>
  <si>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</si>
  <si>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</si>
  <si>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</si>
  <si>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</si>
  <si>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</si>
  <si>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</si>
  <si>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</si>
  <si>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</si>
  <si>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</si>
  <si>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</si>
  <si>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</si>
  <si>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</si>
  <si>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</si>
  <si>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</si>
  <si>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</si>
  <si>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</si>
  <si>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</si>
  <si>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</si>
  <si>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</si>
  <si>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</si>
  <si>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</si>
  <si>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</si>
  <si>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</si>
  <si>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</si>
  <si>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</si>
  <si>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</si>
  <si>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</si>
  <si>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</si>
  <si>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</si>
  <si>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</si>
  <si>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</si>
  <si>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</si>
  <si>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</si>
  <si>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</si>
  <si>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</si>
  <si>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</si>
  <si>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</si>
  <si>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</si>
  <si>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</si>
  <si>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</si>
  <si>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</si>
  <si>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</si>
  <si>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</si>
  <si>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</si>
  <si>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</si>
  <si>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</si>
  <si>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</si>
  <si>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</si>
  <si>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</si>
  <si>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</si>
  <si>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</si>
  <si>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</si>
  <si>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</si>
  <si>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</si>
  <si>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</si>
  <si>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</si>
  <si>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</si>
  <si>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</si>
  <si>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</si>
  <si>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</si>
  <si>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</si>
  <si>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</si>
  <si>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</si>
  <si>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</si>
  <si>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</si>
  <si>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</si>
  <si>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</si>
  <si>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</si>
  <si>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</si>
  <si>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</si>
  <si>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</si>
  <si>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</si>
  <si>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</si>
  <si>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</si>
  <si>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</si>
  <si>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</si>
  <si>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</si>
  <si>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</si>
  <si>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</si>
  <si>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</si>
  <si>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</si>
  <si>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</si>
  <si>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</si>
  <si>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</si>
  <si>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</si>
  <si>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</si>
  <si>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</si>
  <si>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</si>
  <si>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</si>
  <si>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</si>
  <si>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</si>
  <si>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</si>
  <si>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</si>
  <si>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</si>
  <si>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</si>
  <si>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</si>
  <si>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</si>
  <si>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</si>
  <si>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</si>
  <si>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</si>
  <si>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</si>
  <si>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</si>
  <si>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</si>
  <si>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</si>
  <si>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</si>
  <si>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</si>
  <si>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</si>
  <si>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</si>
  <si>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</si>
  <si>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</si>
  <si>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</si>
  <si>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</si>
  <si>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</si>
  <si>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</si>
  <si>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</si>
  <si>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</si>
  <si>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</si>
  <si>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</si>
  <si>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</si>
  <si>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</si>
  <si>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CNPF US10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</si>
</sst>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1.7878729693440547</c:v>
                </c:pt>
                <c:pt idx="2">
                  <c:v>2.3397698890636582</c:v>
                </c:pt>
                <c:pt idx="3">
                  <c:v>3.0627338009419156</c:v>
                </c:pt>
                <c:pt idx="4">
                  <c:v>4.0099944617238368</c:v>
                </c:pt>
                <c:pt idx="5">
                  <c:v>5.2514046535266949</c:v>
                </c:pt>
                <c:pt idx="6">
                  <c:v>6.8786487398305241</c:v>
                </c:pt>
                <c:pt idx="7">
                  <c:v>9.0120882649787415</c:v>
                </c:pt>
                <c:pt idx="8">
                  <c:v>11.809760567127425</c:v>
                </c:pt>
                <c:pt idx="9">
                  <c:v>15.479209416419357</c:v>
                </c:pt>
                <c:pt idx="10">
                  <c:v>20.293041371053224</c:v>
                </c:pt>
                <c:pt idx="11">
                  <c:v>26.609384253233348</c:v>
                </c:pt>
                <c:pt idx="12">
                  <c:v>34.89879648551652</c:v>
                </c:pt>
                <c:pt idx="13">
                  <c:v>45.779666467926972</c:v>
                </c:pt>
                <c:pt idx="14">
                  <c:v>60.064787250154346</c:v>
                </c:pt>
                <c:pt idx="15">
                  <c:v>78.822642942544022</c:v>
                </c:pt>
                <c:pt idx="16">
                  <c:v>103.45806485409672</c:v>
                </c:pt>
                <c:pt idx="17">
                  <c:v>135.81839326934312</c:v>
                </c:pt>
                <c:pt idx="18">
                  <c:v>178.33322851839682</c:v>
                </c:pt>
                <c:pt idx="19">
                  <c:v>234.19842216066363</c:v>
                </c:pt>
                <c:pt idx="20">
                  <c:v>307.61834300851325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D19" zoomScale="80" zoomScaleNormal="80" workbookViewId="0">
      <selection activeCell="E36" sqref="E36:H3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5.32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123</v>
      </c>
      <c r="C9" s="32">
        <v>1</v>
      </c>
      <c r="D9" s="33">
        <f t="shared" ref="D9:D18" si="0">C9*$C$5</f>
        <v>5.32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5.32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Peuplier Dorskamp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20</v>
      </c>
      <c r="B36" s="60">
        <v>267.60000000000002</v>
      </c>
      <c r="C36" s="60">
        <v>1</v>
      </c>
      <c r="D36" s="60">
        <f>B36</f>
        <v>267.60000000000002</v>
      </c>
      <c r="E36" s="51">
        <v>0.77</v>
      </c>
      <c r="F36" s="51">
        <v>0.11</v>
      </c>
      <c r="G36" s="51">
        <v>0.1</v>
      </c>
      <c r="H36" s="51">
        <v>0.02</v>
      </c>
      <c r="I36" s="49">
        <f>IFERROR(B36/A36,"")</f>
        <v>13.38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/>
      <c r="B37" s="60"/>
      <c r="C37" s="60"/>
      <c r="D37" s="60"/>
      <c r="E37" s="51"/>
      <c r="F37" s="51"/>
      <c r="G37" s="51"/>
      <c r="H37" s="51"/>
      <c r="I37" s="53" t="str">
        <f t="shared" ref="I37:I55" si="1">IF(A37&lt;&gt;0,(B37-(B36-D36))/(A37-A36),"")</f>
        <v/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/>
      <c r="B38" s="60"/>
      <c r="C38" s="60"/>
      <c r="D38" s="60"/>
      <c r="E38" s="51"/>
      <c r="F38" s="51"/>
      <c r="G38" s="51"/>
      <c r="H38" s="51"/>
      <c r="I38" s="53" t="str">
        <f t="shared" si="1"/>
        <v/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8" zoomScaleNormal="100" workbookViewId="0">
      <selection activeCell="G21" sqref="G21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Dorskamp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73.437758095764934</v>
      </c>
      <c r="T3" s="59">
        <f>IF('Données projet'!E9&gt;30,$R$33-$H$33,LOOKUP('Données projet'!$E$9,$A$3:$A$203,R3:R203)-LOOKUP('Données projet'!$E$9,$A$3:$A$203,$H$3:$H$203))</f>
        <v>332.06278745295771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13.38</v>
      </c>
      <c r="N4" s="13">
        <f>IF('Données projet'!$A$36&gt;35,N3+M4-V3,IF(A4&lt;'Données projet'!$A$36,$K$205^A4,IF(A4='Données projet'!$A$36,'Données projet'!$B$36,N3+M4-V3)))</f>
        <v>1.3224349103503212</v>
      </c>
      <c r="O4" s="13">
        <f>N4*VLOOKUP('Données projet'!$B$9,Paramètres!$A$1:$I$89,3,0)*VLOOKUP('Données projet'!$B$9,Paramètres!$A$1:$I$89,5,0)</f>
        <v>0.69316748260922445</v>
      </c>
      <c r="P4" s="13">
        <f>EXP(-1.0587+0.8836*LN(O4)+0.284)</f>
        <v>0.33336245194238578</v>
      </c>
      <c r="Q4" s="20">
        <f t="shared" ref="Q4:Q34" si="2">(O4+P4)*0.475*44/12</f>
        <v>1.7878729693440547</v>
      </c>
      <c r="R4" s="59">
        <f t="shared" si="0"/>
        <v>259.67676185823291</v>
      </c>
      <c r="S4" s="59">
        <f ca="1">AVERAGE(OFFSET($R$3,0,0,'Données projet'!$E$9+1,1))-AVERAGE(OFFSET($H$3,0,0,'Données projet'!$E$9+1,1))</f>
        <v>73.437758095764934</v>
      </c>
      <c r="T4" s="59">
        <f>$T$3</f>
        <v>332.06278745295771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13.38</v>
      </c>
      <c r="N5" s="13">
        <f>IF('Données projet'!$A$36&gt;35,N4+M5-V4,IF(A5&lt;'Données projet'!$A$36,$K$205^A5,IF(A5='Données projet'!$A$36,'Données projet'!$B$36,N4+M5-V4)))</f>
        <v>1.7488340921132621</v>
      </c>
      <c r="O5" s="13">
        <f>N5*VLOOKUP('Données projet'!$B$9,Paramètres!$A$1:$I$89,3,0)*VLOOKUP('Données projet'!$B$9,Paramètres!$A$1:$I$89,5,0)</f>
        <v>0.91666887772208749</v>
      </c>
      <c r="P5" s="13">
        <f t="shared" ref="P5:P68" si="33">EXP(-1.0587+0.8836*LN(O5)+0.284)</f>
        <v>0.42673967102259674</v>
      </c>
      <c r="Q5" s="20">
        <f t="shared" si="2"/>
        <v>2.3397698890636582</v>
      </c>
      <c r="R5" s="59">
        <f t="shared" si="0"/>
        <v>261.45088100017477</v>
      </c>
      <c r="S5" s="59">
        <f ca="1">AVERAGE(OFFSET($R$3,0,0,'Données projet'!$E$9+1,1))-AVERAGE(OFFSET($H$3,0,0,'Données projet'!$E$9+1,1))</f>
        <v>73.437758095764934</v>
      </c>
      <c r="T5" s="59">
        <f t="shared" ref="T5:T68" si="34">$T$3</f>
        <v>332.06278745295771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13.38</v>
      </c>
      <c r="N6" s="13">
        <f>IF('Données projet'!$A$36&gt;35,N5+M6-V5,IF(A6&lt;'Données projet'!$A$36,$K$205^A6,IF(A6='Données projet'!$A$36,'Données projet'!$B$36,N5+M6-V5)))</f>
        <v>2.3127192558213872</v>
      </c>
      <c r="O6" s="13">
        <f>N6*VLOOKUP('Données projet'!$B$9,Paramètres!$A$1:$I$89,3,0)*VLOOKUP('Données projet'!$B$9,Paramètres!$A$1:$I$89,5,0)</f>
        <v>1.2122349251313385</v>
      </c>
      <c r="P6" s="13">
        <f t="shared" si="33"/>
        <v>0.54627252038555085</v>
      </c>
      <c r="Q6" s="20">
        <f t="shared" si="2"/>
        <v>3.0627338009419156</v>
      </c>
      <c r="R6" s="59">
        <f t="shared" si="0"/>
        <v>263.39606713427526</v>
      </c>
      <c r="S6" s="59">
        <f ca="1">AVERAGE(OFFSET($R$3,0,0,'Données projet'!$E$9+1,1))-AVERAGE(OFFSET($H$3,0,0,'Données projet'!$E$9+1,1))</f>
        <v>73.437758095764934</v>
      </c>
      <c r="T6" s="59">
        <f t="shared" si="34"/>
        <v>332.06278745295771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13.38</v>
      </c>
      <c r="N7" s="13">
        <f>IF('Données projet'!$A$36&gt;35,N6+M7-V6,IF(A7&lt;'Données projet'!$A$36,$K$205^A7,IF(A7='Données projet'!$A$36,'Données projet'!$B$36,N6+M7-V6)))</f>
        <v>3.0584206817376178</v>
      </c>
      <c r="O7" s="13">
        <f>N7*VLOOKUP('Données projet'!$B$9,Paramètres!$A$1:$I$89,3,0)*VLOOKUP('Données projet'!$B$9,Paramètres!$A$1:$I$89,5,0)</f>
        <v>1.6031017845395901</v>
      </c>
      <c r="P7" s="13">
        <f t="shared" si="33"/>
        <v>0.69928738008653635</v>
      </c>
      <c r="Q7" s="20">
        <f t="shared" si="2"/>
        <v>4.0099944617238368</v>
      </c>
      <c r="R7" s="59">
        <f t="shared" si="0"/>
        <v>265.56555001727941</v>
      </c>
      <c r="S7" s="59">
        <f ca="1">AVERAGE(OFFSET($R$3,0,0,'Données projet'!$E$9+1,1))-AVERAGE(OFFSET($H$3,0,0,'Données projet'!$E$9+1,1))</f>
        <v>73.437758095764934</v>
      </c>
      <c r="T7" s="59">
        <f t="shared" si="34"/>
        <v>332.06278745295771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13.38</v>
      </c>
      <c r="N8" s="13">
        <f>IF('Données projet'!$A$36&gt;35,N7+M8-V7,IF(A8&lt;'Données projet'!$A$36,$K$205^A8,IF(A8='Données projet'!$A$36,'Données projet'!$B$36,N7+M8-V7)))</f>
        <v>4.0445622800672547</v>
      </c>
      <c r="O8" s="13">
        <f>N8*VLOOKUP('Données projet'!$B$9,Paramètres!$A$1:$I$89,3,0)*VLOOKUP('Données projet'!$B$9,Paramètres!$A$1:$I$89,5,0)</f>
        <v>2.1199977647200523</v>
      </c>
      <c r="P8" s="13">
        <f t="shared" si="33"/>
        <v>0.89516280189814601</v>
      </c>
      <c r="Q8" s="20">
        <f t="shared" si="2"/>
        <v>5.2514046535266949</v>
      </c>
      <c r="R8" s="59">
        <f t="shared" si="0"/>
        <v>268.02918243130449</v>
      </c>
      <c r="S8" s="59">
        <f ca="1">AVERAGE(OFFSET($R$3,0,0,'Données projet'!$E$9+1,1))-AVERAGE(OFFSET($H$3,0,0,'Données projet'!$E$9+1,1))</f>
        <v>73.437758095764934</v>
      </c>
      <c r="T8" s="59">
        <f t="shared" si="34"/>
        <v>332.06278745295771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13.38</v>
      </c>
      <c r="N9" s="13">
        <f>IF('Données projet'!$A$36&gt;35,N8+M9-V8,IF(A9&lt;'Données projet'!$A$36,$K$205^A9,IF(A9='Données projet'!$A$36,'Données projet'!$B$36,N8+M9-V8)))</f>
        <v>5.3486703562470312</v>
      </c>
      <c r="O9" s="13">
        <f>N9*VLOOKUP('Données projet'!$B$9,Paramètres!$A$1:$I$89,3,0)*VLOOKUP('Données projet'!$B$9,Paramètres!$A$1:$I$89,5,0)</f>
        <v>2.803559053930444</v>
      </c>
      <c r="P9" s="13">
        <f t="shared" si="33"/>
        <v>1.1459043373598092</v>
      </c>
      <c r="Q9" s="20">
        <f t="shared" si="2"/>
        <v>6.8786487398305241</v>
      </c>
      <c r="R9" s="59">
        <f t="shared" si="0"/>
        <v>270.87864873983051</v>
      </c>
      <c r="S9" s="59">
        <f ca="1">AVERAGE(OFFSET($R$3,0,0,'Données projet'!$E$9+1,1))-AVERAGE(OFFSET($H$3,0,0,'Données projet'!$E$9+1,1))</f>
        <v>73.437758095764934</v>
      </c>
      <c r="T9" s="59">
        <f t="shared" si="34"/>
        <v>332.06278745295771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13.38</v>
      </c>
      <c r="N10" s="13">
        <f>IF('Données projet'!$A$36&gt;35,N9+M10-V9,IF(A10&lt;'Données projet'!$A$36,$K$205^A10,IF(A10='Données projet'!$A$36,'Données projet'!$B$36,N9+M10-V9)))</f>
        <v>7.0732684030569635</v>
      </c>
      <c r="O10" s="13">
        <f>N10*VLOOKUP('Données projet'!$B$9,Paramètres!$A$1:$I$89,3,0)*VLOOKUP('Données projet'!$B$9,Paramètres!$A$1:$I$89,5,0)</f>
        <v>3.7075243661463384</v>
      </c>
      <c r="P10" s="13">
        <f t="shared" si="33"/>
        <v>1.4668803792960015</v>
      </c>
      <c r="Q10" s="20">
        <f t="shared" si="2"/>
        <v>9.0120882649787415</v>
      </c>
      <c r="R10" s="59">
        <f t="shared" si="0"/>
        <v>274.23431048720096</v>
      </c>
      <c r="S10" s="59">
        <f ca="1">AVERAGE(OFFSET($R$3,0,0,'Données projet'!$E$9+1,1))-AVERAGE(OFFSET($H$3,0,0,'Données projet'!$E$9+1,1))</f>
        <v>73.437758095764934</v>
      </c>
      <c r="T10" s="59">
        <f t="shared" si="34"/>
        <v>332.06278745295771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13.38</v>
      </c>
      <c r="N11" s="13">
        <f>IF('Données projet'!$A$36&gt;35,N10+M11-V10,IF(A11&lt;'Données projet'!$A$36,$K$205^A11,IF(A11='Données projet'!$A$36,'Données projet'!$B$36,N10+M11-V10)))</f>
        <v>9.3539370664803947</v>
      </c>
      <c r="O11" s="13">
        <f>N11*VLOOKUP('Données projet'!$B$9,Paramètres!$A$1:$I$89,3,0)*VLOOKUP('Données projet'!$B$9,Paramètres!$A$1:$I$89,5,0)</f>
        <v>4.9029596527663646</v>
      </c>
      <c r="P11" s="13">
        <f t="shared" si="33"/>
        <v>1.8777641178331135</v>
      </c>
      <c r="Q11" s="20">
        <f t="shared" si="2"/>
        <v>11.809760567127425</v>
      </c>
      <c r="R11" s="59">
        <f t="shared" si="0"/>
        <v>278.25420501157186</v>
      </c>
      <c r="S11" s="59">
        <f ca="1">AVERAGE(OFFSET($R$3,0,0,'Données projet'!$E$9+1,1))-AVERAGE(OFFSET($H$3,0,0,'Données projet'!$E$9+1,1))</f>
        <v>73.437758095764934</v>
      </c>
      <c r="T11" s="59">
        <f t="shared" si="34"/>
        <v>332.06278745295771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13.38</v>
      </c>
      <c r="N12" s="13">
        <f>IF('Données projet'!$A$36&gt;35,N11+M12-V11,IF(A12&lt;'Données projet'!$A$36,$K$205^A12,IF(A12='Données projet'!$A$36,'Données projet'!$B$36,N11+M12-V11)))</f>
        <v>12.369972925933547</v>
      </c>
      <c r="O12" s="13">
        <f>N12*VLOOKUP('Données projet'!$B$9,Paramètres!$A$1:$I$89,3,0)*VLOOKUP('Données projet'!$B$9,Paramètres!$A$1:$I$89,5,0)</f>
        <v>6.4838450088573287</v>
      </c>
      <c r="P12" s="13">
        <f t="shared" si="33"/>
        <v>2.4037393450676596</v>
      </c>
      <c r="Q12" s="20">
        <f t="shared" si="2"/>
        <v>15.479209416419357</v>
      </c>
      <c r="R12" s="59">
        <f t="shared" si="0"/>
        <v>283.14587608308602</v>
      </c>
      <c r="S12" s="59">
        <f ca="1">AVERAGE(OFFSET($R$3,0,0,'Données projet'!$E$9+1,1))-AVERAGE(OFFSET($H$3,0,0,'Données projet'!$E$9+1,1))</f>
        <v>73.437758095764934</v>
      </c>
      <c r="T12" s="59">
        <f t="shared" si="34"/>
        <v>332.06278745295771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13.38</v>
      </c>
      <c r="N13" s="13">
        <f>IF('Données projet'!$A$36&gt;35,N12+M13-V12,IF(A13&lt;'Données projet'!$A$36,$K$205^A13,IF(A13='Données projet'!$A$36,'Données projet'!$B$36,N12+M13-V12)))</f>
        <v>16.35848403734283</v>
      </c>
      <c r="O13" s="13">
        <f>N13*VLOOKUP('Données projet'!$B$9,Paramètres!$A$1:$I$89,3,0)*VLOOKUP('Données projet'!$B$9,Paramètres!$A$1:$I$89,5,0)</f>
        <v>8.5744629930136185</v>
      </c>
      <c r="P13" s="13">
        <f t="shared" si="33"/>
        <v>3.0770440142896684</v>
      </c>
      <c r="Q13" s="20">
        <f t="shared" si="2"/>
        <v>20.293041371053224</v>
      </c>
      <c r="R13" s="59">
        <f t="shared" si="0"/>
        <v>289.18193025994208</v>
      </c>
      <c r="S13" s="59">
        <f ca="1">AVERAGE(OFFSET($R$3,0,0,'Données projet'!$E$9+1,1))-AVERAGE(OFFSET($H$3,0,0,'Données projet'!$E$9+1,1))</f>
        <v>73.437758095764934</v>
      </c>
      <c r="T13" s="59">
        <f t="shared" si="34"/>
        <v>332.06278745295771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13.38</v>
      </c>
      <c r="N14" s="13">
        <f>IF('Données projet'!$A$36&gt;35,N13+M14-V13,IF(A14&lt;'Données projet'!$A$36,$K$205^A14,IF(A14='Données projet'!$A$36,'Données projet'!$B$36,N13+M14-V13)))</f>
        <v>21.633030371390628</v>
      </c>
      <c r="O14" s="13">
        <f>N14*VLOOKUP('Données projet'!$B$9,Paramètres!$A$1:$I$89,3,0)*VLOOKUP('Données projet'!$B$9,Paramètres!$A$1:$I$89,5,0)</f>
        <v>11.339169199468113</v>
      </c>
      <c r="P14" s="13">
        <f t="shared" si="33"/>
        <v>3.9389461612400281</v>
      </c>
      <c r="Q14" s="20">
        <f t="shared" si="2"/>
        <v>26.609384253233348</v>
      </c>
      <c r="R14" s="59">
        <f t="shared" si="0"/>
        <v>296.72049536434452</v>
      </c>
      <c r="S14" s="59">
        <f ca="1">AVERAGE(OFFSET($R$3,0,0,'Données projet'!$E$9+1,1))-AVERAGE(OFFSET($H$3,0,0,'Données projet'!$E$9+1,1))</f>
        <v>73.437758095764934</v>
      </c>
      <c r="T14" s="59">
        <f t="shared" si="34"/>
        <v>332.06278745295771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13.38</v>
      </c>
      <c r="N15" s="13">
        <f>IF('Données projet'!$A$36&gt;35,N14+M15-V14,IF(A15&lt;'Données projet'!$A$36,$K$205^A15,IF(A15='Données projet'!$A$36,'Données projet'!$B$36,N14+M15-V14)))</f>
        <v>28.60827457979574</v>
      </c>
      <c r="O15" s="13">
        <f>N15*VLOOKUP('Données projet'!$B$9,Paramètres!$A$1:$I$89,3,0)*VLOOKUP('Données projet'!$B$9,Paramètres!$A$1:$I$89,5,0)</f>
        <v>14.995313203745736</v>
      </c>
      <c r="P15" s="13">
        <f t="shared" si="33"/>
        <v>5.0422732951154234</v>
      </c>
      <c r="Q15" s="20">
        <f t="shared" si="2"/>
        <v>34.89879648551652</v>
      </c>
      <c r="R15" s="59">
        <f t="shared" si="0"/>
        <v>306.23212981884984</v>
      </c>
      <c r="S15" s="59">
        <f ca="1">AVERAGE(OFFSET($R$3,0,0,'Données projet'!$E$9+1,1))-AVERAGE(OFFSET($H$3,0,0,'Données projet'!$E$9+1,1))</f>
        <v>73.437758095764934</v>
      </c>
      <c r="T15" s="59">
        <f t="shared" si="34"/>
        <v>332.06278745295771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13.38</v>
      </c>
      <c r="N16" s="13">
        <f>IF('Données projet'!$A$36&gt;35,N15+M16-V15,IF(A16&lt;'Données projet'!$A$36,$K$205^A16,IF(A16='Données projet'!$A$36,'Données projet'!$B$36,N15+M16-V15)))</f>
        <v>37.83258102920955</v>
      </c>
      <c r="O16" s="13">
        <f>N16*VLOOKUP('Données projet'!$B$9,Paramètres!$A$1:$I$89,3,0)*VLOOKUP('Données projet'!$B$9,Paramètres!$A$1:$I$89,5,0)</f>
        <v>19.830325672270479</v>
      </c>
      <c r="P16" s="13">
        <f t="shared" si="33"/>
        <v>6.454650290175632</v>
      </c>
      <c r="Q16" s="20">
        <f t="shared" si="2"/>
        <v>45.779666467926972</v>
      </c>
      <c r="R16" s="59">
        <f t="shared" si="0"/>
        <v>318.33522202348252</v>
      </c>
      <c r="S16" s="59">
        <f ca="1">AVERAGE(OFFSET($R$3,0,0,'Données projet'!$E$9+1,1))-AVERAGE(OFFSET($H$3,0,0,'Données projet'!$E$9+1,1))</f>
        <v>73.437758095764934</v>
      </c>
      <c r="T16" s="59">
        <f t="shared" si="34"/>
        <v>332.06278745295771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13.38</v>
      </c>
      <c r="N17" s="13">
        <f>IF('Données projet'!$A$36&gt;35,N16+M17-V16,IF(A17&lt;'Données projet'!$A$36,$K$205^A17,IF(A17='Données projet'!$A$36,'Données projet'!$B$36,N16+M17-V16)))</f>
        <v>50.031125901684</v>
      </c>
      <c r="O17" s="13">
        <f>N17*VLOOKUP('Données projet'!$B$9,Paramètres!$A$1:$I$89,3,0)*VLOOKUP('Données projet'!$B$9,Paramètres!$A$1:$I$89,5,0)</f>
        <v>26.224314952626685</v>
      </c>
      <c r="P17" s="13">
        <f t="shared" si="33"/>
        <v>8.2626442340648012</v>
      </c>
      <c r="Q17" s="20">
        <f t="shared" si="2"/>
        <v>60.064787250154346</v>
      </c>
      <c r="R17" s="59">
        <f t="shared" si="0"/>
        <v>333.8425650279321</v>
      </c>
      <c r="S17" s="59">
        <f ca="1">AVERAGE(OFFSET($R$3,0,0,'Données projet'!$E$9+1,1))-AVERAGE(OFFSET($H$3,0,0,'Données projet'!$E$9+1,1))</f>
        <v>73.437758095764934</v>
      </c>
      <c r="T17" s="59">
        <f t="shared" si="34"/>
        <v>332.06278745295771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13.38</v>
      </c>
      <c r="N18" s="13">
        <f>IF('Données projet'!$A$36&gt;35,N17+M18-V17,IF(A18&lt;'Données projet'!$A$36,$K$205^A18,IF(A18='Données projet'!$A$36,'Données projet'!$B$36,N17+M18-V17)))</f>
        <v>66.162907496519125</v>
      </c>
      <c r="O18" s="13">
        <f>N18*VLOOKUP('Données projet'!$B$9,Paramètres!$A$1:$I$89,3,0)*VLOOKUP('Données projet'!$B$9,Paramètres!$A$1:$I$89,5,0)</f>
        <v>34.679949593375468</v>
      </c>
      <c r="P18" s="13">
        <f t="shared" si="33"/>
        <v>10.577070277941679</v>
      </c>
      <c r="Q18" s="20">
        <f t="shared" si="2"/>
        <v>78.822642942544022</v>
      </c>
      <c r="R18" s="59">
        <f t="shared" si="0"/>
        <v>353.82264294254401</v>
      </c>
      <c r="S18" s="59">
        <f ca="1">AVERAGE(OFFSET($R$3,0,0,'Données projet'!$E$9+1,1))-AVERAGE(OFFSET($H$3,0,0,'Données projet'!$E$9+1,1))</f>
        <v>73.437758095764934</v>
      </c>
      <c r="T18" s="59">
        <f t="shared" si="34"/>
        <v>332.06278745295771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13.38</v>
      </c>
      <c r="N19" s="13">
        <f>IF('Données projet'!$A$36&gt;35,N18+M19-V18,IF(A19&lt;'Données projet'!$A$36,$K$205^A19,IF(A19='Données projet'!$A$36,'Données projet'!$B$36,N18+M19-V18)))</f>
        <v>87.496138643675849</v>
      </c>
      <c r="O19" s="13">
        <f>N19*VLOOKUP('Données projet'!$B$9,Paramètres!$A$1:$I$89,3,0)*VLOOKUP('Données projet'!$B$9,Paramètres!$A$1:$I$89,5,0)</f>
        <v>45.861976031469133</v>
      </c>
      <c r="P19" s="13">
        <f t="shared" si="33"/>
        <v>13.539783693371088</v>
      </c>
      <c r="Q19" s="20">
        <f t="shared" si="2"/>
        <v>103.45806485409672</v>
      </c>
      <c r="R19" s="59">
        <f t="shared" si="0"/>
        <v>379.68028707631896</v>
      </c>
      <c r="S19" s="59">
        <f ca="1">AVERAGE(OFFSET($R$3,0,0,'Données projet'!$E$9+1,1))-AVERAGE(OFFSET($H$3,0,0,'Données projet'!$E$9+1,1))</f>
        <v>73.437758095764934</v>
      </c>
      <c r="T19" s="59">
        <f t="shared" si="34"/>
        <v>332.06278745295771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13.38</v>
      </c>
      <c r="N20" s="13">
        <f>IF('Données projet'!$A$36&gt;35,N19+M20-V19,IF(A20&lt;'Données projet'!$A$36,$K$205^A20,IF(A20='Données projet'!$A$36,'Données projet'!$B$36,N19+M20-V19)))</f>
        <v>115.70794826324875</v>
      </c>
      <c r="O20" s="13">
        <f>N20*VLOOKUP('Données projet'!$B$9,Paramètres!$A$1:$I$89,3,0)*VLOOKUP('Données projet'!$B$9,Paramètres!$A$1:$I$89,5,0)</f>
        <v>60.649478161664469</v>
      </c>
      <c r="P20" s="13">
        <f t="shared" si="33"/>
        <v>17.33237443317369</v>
      </c>
      <c r="Q20" s="20">
        <f t="shared" si="2"/>
        <v>135.81839326934312</v>
      </c>
      <c r="R20" s="59">
        <f t="shared" si="0"/>
        <v>413.26283771378758</v>
      </c>
      <c r="S20" s="59">
        <f ca="1">AVERAGE(OFFSET($R$3,0,0,'Données projet'!$E$9+1,1))-AVERAGE(OFFSET($H$3,0,0,'Données projet'!$E$9+1,1))</f>
        <v>73.437758095764934</v>
      </c>
      <c r="T20" s="59">
        <f t="shared" si="34"/>
        <v>332.06278745295771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13.38</v>
      </c>
      <c r="N21" s="13">
        <f>IF('Données projet'!$A$36&gt;35,N20+M21-V20,IF(A21&lt;'Données projet'!$A$36,$K$205^A21,IF(A21='Données projet'!$A$36,'Données projet'!$B$36,N20+M21-V20)))</f>
        <v>153.01623018832896</v>
      </c>
      <c r="O21" s="13">
        <f>N21*VLOOKUP('Données projet'!$B$9,Paramètres!$A$1:$I$89,3,0)*VLOOKUP('Données projet'!$B$9,Paramètres!$A$1:$I$89,5,0)</f>
        <v>80.204987215514521</v>
      </c>
      <c r="P21" s="13">
        <f t="shared" si="33"/>
        <v>22.187297101268364</v>
      </c>
      <c r="Q21" s="20">
        <f t="shared" si="2"/>
        <v>178.33322851839682</v>
      </c>
      <c r="R21" s="59">
        <f t="shared" si="0"/>
        <v>456.99989518506351</v>
      </c>
      <c r="S21" s="59">
        <f ca="1">AVERAGE(OFFSET($R$3,0,0,'Données projet'!$E$9+1,1))-AVERAGE(OFFSET($H$3,0,0,'Données projet'!$E$9+1,1))</f>
        <v>73.437758095764934</v>
      </c>
      <c r="T21" s="59">
        <f t="shared" si="34"/>
        <v>332.06278745295771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13.38</v>
      </c>
      <c r="N22" s="13">
        <f>IF('Données projet'!$A$36&gt;35,N21+M22-V21,IF(A22&lt;'Données projet'!$A$36,$K$205^A22,IF(A22='Données projet'!$A$36,'Données projet'!$B$36,N21+M22-V21)))</f>
        <v>202.35400465124692</v>
      </c>
      <c r="O22" s="13">
        <f>N22*VLOOKUP('Données projet'!$B$9,Paramètres!$A$1:$I$89,3,0)*VLOOKUP('Données projet'!$B$9,Paramètres!$A$1:$I$89,5,0)</f>
        <v>106.06587507799759</v>
      </c>
      <c r="P22" s="13">
        <f t="shared" si="33"/>
        <v>28.40211850707243</v>
      </c>
      <c r="Q22" s="20">
        <f t="shared" si="2"/>
        <v>234.19842216066363</v>
      </c>
      <c r="R22" s="59">
        <f t="shared" si="0"/>
        <v>514.08731104955245</v>
      </c>
      <c r="S22" s="59">
        <f ca="1">AVERAGE(OFFSET($R$3,0,0,'Données projet'!$E$9+1,1))-AVERAGE(OFFSET($H$3,0,0,'Données projet'!$E$9+1,1))</f>
        <v>73.437758095764934</v>
      </c>
      <c r="T22" s="59">
        <f t="shared" si="34"/>
        <v>332.06278745295771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267.60000000000002</v>
      </c>
      <c r="L23" s="12">
        <f>VLOOKUP(A23,'Données projet'!$A$35:$I$55,9,0)</f>
        <v>13.38</v>
      </c>
      <c r="M23" s="12">
        <f t="array" ref="M23">INDEX(L:L,MIN(IF(ISNUMBER(L23:L219),ROW(L23:L219),"")))</f>
        <v>13.38</v>
      </c>
      <c r="N23" s="13">
        <f>IF('Données projet'!$A$36&gt;35,N22+M23-V22,IF(A23&lt;'Données projet'!$A$36,$K$205^A23,IF(A23='Données projet'!$A$36,'Données projet'!$B$36,N22+M23-V22)))</f>
        <v>267.60000000000002</v>
      </c>
      <c r="O23" s="13">
        <f>N23*VLOOKUP('Données projet'!$B$9,Paramètres!$A$1:$I$89,3,0)*VLOOKUP('Données projet'!$B$9,Paramètres!$A$1:$I$89,5,0)</f>
        <v>140.26521600000004</v>
      </c>
      <c r="P23" s="13">
        <f t="shared" si="33"/>
        <v>36.357756062304247</v>
      </c>
      <c r="Q23" s="20">
        <f t="shared" si="2"/>
        <v>307.61834300851325</v>
      </c>
      <c r="R23" s="59">
        <f t="shared" si="0"/>
        <v>588.72945411962439</v>
      </c>
      <c r="S23" s="59">
        <f ca="1">AVERAGE(OFFSET($R$3,0,0,'Données projet'!$E$9+1,1))-AVERAGE(OFFSET($H$3,0,0,'Données projet'!$E$9+1,1))</f>
        <v>73.437758095764934</v>
      </c>
      <c r="T23" s="59">
        <f t="shared" si="34"/>
        <v>332.06278745295771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267.60000000000002</v>
      </c>
      <c r="W23" s="16">
        <f>IF(ISNA(VLOOKUP(A23,'Données projet'!$A$35:$I$55,5,0)),0%,VLOOKUP(A23,'Données projet'!$A$35:$I$55,5,0)*VLOOKUP('Données projet'!$B$9,Paramètres!$A$1:$I$89,7,0))</f>
        <v>0.46199999999999997</v>
      </c>
      <c r="X23" s="16">
        <f>IF(ISNA(VLOOKUP(A23,'Données projet'!$A$35:$I$55,6,0)),0%,VLOOKUP(A23,'Données projet'!$A$35:$I$55,6,0)*VLOOKUP('Données projet'!$B$9,Paramètres!$A$1:$I$89,7,0))</f>
        <v>6.6000000000000003E-2</v>
      </c>
      <c r="Y23" s="16">
        <f>IF(ISNA(VLOOKUP(A23,'Données projet'!$A$35:$I$55,7,0)),0%,VLOOKUP(A23,'Données projet'!$A$35:$I$55,7,0))</f>
        <v>0.1</v>
      </c>
      <c r="Z23" s="21">
        <f>EXP(-LN(2)/35)*Z22+(1-EXP(-LN(2)/35))/(LN(2)/35)*V23*W23*VLOOKUP('Données projet'!$B$9,Paramètres!$A$1:$I$89,3,0)*0.475*44/12</f>
        <v>71.63727720385755</v>
      </c>
      <c r="AA23" s="21">
        <f>EXP(-LN(2)/25)*AA22+(1-EXP(-LN(2)/25))/(LN(2)/25)*Calculateur!V23*Calculateur!X23*VLOOKUP('Données projet'!$B$9,Paramètres!$A$1:$I$89,3,0)*0.475*44/12</f>
        <v>10.193601992509057</v>
      </c>
      <c r="AB23" s="21">
        <f>EXP(-LN(2)/2)*AB22+(1-EXP(-LN(2)/2))/(LN(2)/2)*V23*Y23*VLOOKUP('Données projet'!$B$9,Paramètres!$A$1:$I$89,3,0)*0.475*44/12</f>
        <v>13.234400647893837</v>
      </c>
      <c r="AC23" s="22">
        <f t="shared" si="3"/>
        <v>95.065279844260445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73.437758095764934</v>
      </c>
      <c r="T24" s="59">
        <f t="shared" si="34"/>
        <v>332.06278745295771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70.232513892314529</v>
      </c>
      <c r="AA24" s="21">
        <f>EXP(-LN(2)/25)*AA23+(1-EXP(-LN(2)/25))/(LN(2)/25)*Calculateur!V24*Calculateur!X24*VLOOKUP('Données projet'!$B$9,Paramètres!$A$1:$I$89,3,0)*0.475*44/12</f>
        <v>9.9148574099656663</v>
      </c>
      <c r="AB24" s="21">
        <f>EXP(-LN(2)/2)*AB23+(1-EXP(-LN(2)/2))/(LN(2)/2)*V24*Y24*VLOOKUP('Données projet'!$B$9,Paramètres!$A$1:$I$89,3,0)*0.475*44/12</f>
        <v>9.3581344430653708</v>
      </c>
      <c r="AC24" s="22">
        <f t="shared" si="3"/>
        <v>89.505505745345559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73.437758095764934</v>
      </c>
      <c r="T25" s="59">
        <f t="shared" si="34"/>
        <v>332.06278745295771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68.855297132489852</v>
      </c>
      <c r="AA25" s="21">
        <f>EXP(-LN(2)/25)*AA24+(1-EXP(-LN(2)/25))/(LN(2)/25)*Calculateur!V25*Calculateur!X25*VLOOKUP('Données projet'!$B$9,Paramètres!$A$1:$I$89,3,0)*0.475*44/12</f>
        <v>9.6437351126904645</v>
      </c>
      <c r="AB25" s="21">
        <f>EXP(-LN(2)/2)*AB24+(1-EXP(-LN(2)/2))/(LN(2)/2)*V25*Y25*VLOOKUP('Données projet'!$B$9,Paramètres!$A$1:$I$89,3,0)*0.475*44/12</f>
        <v>6.6172003239469195</v>
      </c>
      <c r="AC25" s="22">
        <f t="shared" si="3"/>
        <v>85.116232569127234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73.437758095764934</v>
      </c>
      <c r="T26" s="59">
        <f t="shared" si="34"/>
        <v>332.06278745295771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67.50508675330606</v>
      </c>
      <c r="AA26" s="21">
        <f>EXP(-LN(2)/25)*AA25+(1-EXP(-LN(2)/25))/(LN(2)/25)*Calculateur!V26*Calculateur!X26*VLOOKUP('Données projet'!$B$9,Paramètres!$A$1:$I$89,3,0)*0.475*44/12</f>
        <v>9.380026668891956</v>
      </c>
      <c r="AB26" s="21">
        <f>EXP(-LN(2)/2)*AB25+(1-EXP(-LN(2)/2))/(LN(2)/2)*V26*Y26*VLOOKUP('Données projet'!$B$9,Paramètres!$A$1:$I$89,3,0)*0.475*44/12</f>
        <v>4.6790672215326863</v>
      </c>
      <c r="AC26" s="22">
        <f t="shared" si="3"/>
        <v>81.564180643730708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73.437758095764934</v>
      </c>
      <c r="T27" s="59">
        <f t="shared" si="34"/>
        <v>332.06278745295771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66.181353176111045</v>
      </c>
      <c r="AA27" s="21">
        <f>EXP(-LN(2)/25)*AA26+(1-EXP(-LN(2)/25))/(LN(2)/25)*Calculateur!V27*Calculateur!X27*VLOOKUP('Données projet'!$B$9,Paramètres!$A$1:$I$89,3,0)*0.475*44/12</f>
        <v>9.1235293463569409</v>
      </c>
      <c r="AB27" s="21">
        <f>EXP(-LN(2)/2)*AB26+(1-EXP(-LN(2)/2))/(LN(2)/2)*V27*Y27*VLOOKUP('Données projet'!$B$9,Paramètres!$A$1:$I$89,3,0)*0.475*44/12</f>
        <v>3.3086001619734602</v>
      </c>
      <c r="AC27" s="22">
        <f t="shared" si="3"/>
        <v>78.61348268444145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73.437758095764934</v>
      </c>
      <c r="T28" s="59">
        <f t="shared" si="34"/>
        <v>332.06278745295771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64.883577206967075</v>
      </c>
      <c r="AA28" s="21">
        <f>EXP(-LN(2)/25)*AA27+(1-EXP(-LN(2)/25))/(LN(2)/25)*Calculateur!V28*Calculateur!X28*VLOOKUP('Données projet'!$B$9,Paramètres!$A$1:$I$89,3,0)*0.475*44/12</f>
        <v>8.8740459565952534</v>
      </c>
      <c r="AB28" s="21">
        <f>EXP(-LN(2)/2)*AB27+(1-EXP(-LN(2)/2))/(LN(2)/2)*V28*Y28*VLOOKUP('Données projet'!$B$9,Paramètres!$A$1:$I$89,3,0)*0.475*44/12</f>
        <v>2.3395336107663436</v>
      </c>
      <c r="AC28" s="22">
        <f t="shared" si="3"/>
        <v>76.097156774328667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73.437758095764934</v>
      </c>
      <c r="T29" s="59">
        <f t="shared" si="34"/>
        <v>332.06278745295771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63.611249833012835</v>
      </c>
      <c r="AA29" s="21">
        <f>EXP(-LN(2)/25)*AA28+(1-EXP(-LN(2)/25))/(LN(2)/25)*Calculateur!V29*Calculateur!X29*VLOOKUP('Données projet'!$B$9,Paramètres!$A$1:$I$89,3,0)*0.475*44/12</f>
        <v>8.6313847032463613</v>
      </c>
      <c r="AB29" s="21">
        <f>EXP(-LN(2)/2)*AB28+(1-EXP(-LN(2)/2))/(LN(2)/2)*V29*Y29*VLOOKUP('Données projet'!$B$9,Paramètres!$A$1:$I$89,3,0)*0.475*44/12</f>
        <v>1.6543000809867305</v>
      </c>
      <c r="AC29" s="22">
        <f t="shared" si="3"/>
        <v>73.896934617245932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73.437758095764934</v>
      </c>
      <c r="T30" s="59">
        <f t="shared" si="34"/>
        <v>332.06278745295771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62.363872022818768</v>
      </c>
      <c r="AA30" s="21">
        <f>EXP(-LN(2)/25)*AA29+(1-EXP(-LN(2)/25))/(LN(2)/25)*Calculateur!V30*Calculateur!X30*VLOOKUP('Données projet'!$B$9,Paramètres!$A$1:$I$89,3,0)*0.475*44/12</f>
        <v>8.3953590346312961</v>
      </c>
      <c r="AB30" s="21">
        <f>EXP(-LN(2)/2)*AB29+(1-EXP(-LN(2)/2))/(LN(2)/2)*V30*Y30*VLOOKUP('Données projet'!$B$9,Paramètres!$A$1:$I$89,3,0)*0.475*44/12</f>
        <v>1.169766805383172</v>
      </c>
      <c r="AC30" s="22">
        <f t="shared" si="3"/>
        <v>71.928997862833242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73.437758095764934</v>
      </c>
      <c r="T31" s="59">
        <f t="shared" si="34"/>
        <v>332.06278745295771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61.140954530657268</v>
      </c>
      <c r="AA31" s="21">
        <f>EXP(-LN(2)/25)*AA30+(1-EXP(-LN(2)/25))/(LN(2)/25)*Calculateur!V31*Calculateur!X31*VLOOKUP('Données projet'!$B$9,Paramètres!$A$1:$I$89,3,0)*0.475*44/12</f>
        <v>8.1657875003365596</v>
      </c>
      <c r="AB31" s="21">
        <f>EXP(-LN(2)/2)*AB30+(1-EXP(-LN(2)/2))/(LN(2)/2)*V31*Y31*VLOOKUP('Données projet'!$B$9,Paramètres!$A$1:$I$89,3,0)*0.475*44/12</f>
        <v>0.82715004049336538</v>
      </c>
      <c r="AC31" s="22">
        <f t="shared" si="3"/>
        <v>70.133892071487196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73.437758095764934</v>
      </c>
      <c r="T32" s="59">
        <f t="shared" si="34"/>
        <v>332.06278745295771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59.942017704611033</v>
      </c>
      <c r="AA32" s="21">
        <f>EXP(-LN(2)/25)*AA31+(1-EXP(-LN(2)/25))/(LN(2)/25)*Calculateur!V32*Calculateur!X32*VLOOKUP('Données projet'!$B$9,Paramètres!$A$1:$I$89,3,0)*0.475*44/12</f>
        <v>7.9424936117197547</v>
      </c>
      <c r="AB32" s="21">
        <f>EXP(-LN(2)/2)*AB31+(1-EXP(-LN(2)/2))/(LN(2)/2)*V32*Y32*VLOOKUP('Données projet'!$B$9,Paramètres!$A$1:$I$89,3,0)*0.475*44/12</f>
        <v>0.58488340269158612</v>
      </c>
      <c r="AC32" s="22">
        <f t="shared" si="3"/>
        <v>68.469394719022375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73.437758095764934</v>
      </c>
      <c r="T33" s="59">
        <f t="shared" si="34"/>
        <v>332.06278745295771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58.766591298444311</v>
      </c>
      <c r="AA33" s="21">
        <f>EXP(-LN(2)/25)*AA32+(1-EXP(-LN(2)/25))/(LN(2)/25)*Calculateur!V33*Calculateur!X33*VLOOKUP('Données projet'!$B$9,Paramètres!$A$1:$I$89,3,0)*0.475*44/12</f>
        <v>7.7253057062296921</v>
      </c>
      <c r="AB33" s="21">
        <f>EXP(-LN(2)/2)*AB32+(1-EXP(-LN(2)/2))/(LN(2)/2)*V33*Y33*VLOOKUP('Données projet'!$B$9,Paramètres!$A$1:$I$89,3,0)*0.475*44/12</f>
        <v>0.4135750202466828</v>
      </c>
      <c r="AC33" s="22">
        <f t="shared" si="3"/>
        <v>66.905472024920684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73.437758095764934</v>
      </c>
      <c r="T34" s="59">
        <f t="shared" si="34"/>
        <v>332.06278745295771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57.6142142871632</v>
      </c>
      <c r="AA34" s="21">
        <f>EXP(-LN(2)/25)*AA33+(1-EXP(-LN(2)/25))/(LN(2)/25)*Calculateur!V34*Calculateur!X34*VLOOKUP('Données projet'!$B$9,Paramètres!$A$1:$I$89,3,0)*0.475*44/12</f>
        <v>7.5140568154366703</v>
      </c>
      <c r="AB34" s="21">
        <f>EXP(-LN(2)/2)*AB33+(1-EXP(-LN(2)/2))/(LN(2)/2)*V34*Y34*VLOOKUP('Données projet'!$B$9,Paramètres!$A$1:$I$89,3,0)*0.475*44/12</f>
        <v>0.29244170134579311</v>
      </c>
      <c r="AC34" s="22">
        <f t="shared" si="3"/>
        <v>65.420712803945662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73.437758095764934</v>
      </c>
      <c r="T35" s="59">
        <f t="shared" si="34"/>
        <v>332.06278745295771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56.484434686192742</v>
      </c>
      <c r="AA35" s="21">
        <f>EXP(-LN(2)/25)*AA34+(1-EXP(-LN(2)/25))/(LN(2)/25)*Calculateur!V35*Calculateur!X35*VLOOKUP('Données projet'!$B$9,Paramètres!$A$1:$I$89,3,0)*0.475*44/12</f>
        <v>7.3085845366714803</v>
      </c>
      <c r="AB35" s="21">
        <f>EXP(-LN(2)/2)*AB34+(1-EXP(-LN(2)/2))/(LN(2)/2)*V35*Y35*VLOOKUP('Données projet'!$B$9,Paramètres!$A$1:$I$89,3,0)*0.475*44/12</f>
        <v>0.20678751012334143</v>
      </c>
      <c r="AC35" s="22">
        <f t="shared" si="3"/>
        <v>63.999806732987565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73.437758095764934</v>
      </c>
      <c r="T36" s="59">
        <f t="shared" si="34"/>
        <v>332.06278745295771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55.3768093740998</v>
      </c>
      <c r="AA36" s="21">
        <f>EXP(-LN(2)/25)*AA35+(1-EXP(-LN(2)/25))/(LN(2)/25)*Calculateur!V36*Calculateur!X36*VLOOKUP('Données projet'!$B$9,Paramètres!$A$1:$I$89,3,0)*0.475*44/12</f>
        <v>7.1087309081744419</v>
      </c>
      <c r="AB36" s="21">
        <f>EXP(-LN(2)/2)*AB35+(1-EXP(-LN(2)/2))/(LN(2)/2)*V36*Y36*VLOOKUP('Données projet'!$B$9,Paramètres!$A$1:$I$89,3,0)*0.475*44/12</f>
        <v>0.14622085067289659</v>
      </c>
      <c r="AC36" s="22">
        <f t="shared" si="3"/>
        <v>62.63176113294714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73.437758095764934</v>
      </c>
      <c r="T37" s="59">
        <f t="shared" si="34"/>
        <v>332.06278745295771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54.290903918792267</v>
      </c>
      <c r="AA37" s="21">
        <f>EXP(-LN(2)/25)*AA36+(1-EXP(-LN(2)/25))/(LN(2)/25)*Calculateur!V37*Calculateur!X37*VLOOKUP('Données projet'!$B$9,Paramètres!$A$1:$I$89,3,0)*0.475*44/12</f>
        <v>6.9143422876585001</v>
      </c>
      <c r="AB37" s="21">
        <f>EXP(-LN(2)/2)*AB36+(1-EXP(-LN(2)/2))/(LN(2)/2)*V37*Y37*VLOOKUP('Données projet'!$B$9,Paramètres!$A$1:$I$89,3,0)*0.475*44/12</f>
        <v>0.10339375506167073</v>
      </c>
      <c r="AC37" s="22">
        <f t="shared" si="3"/>
        <v>61.308639961512441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73.437758095764934</v>
      </c>
      <c r="T38" s="59">
        <f t="shared" si="34"/>
        <v>332.06278745295771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53.226292407126387</v>
      </c>
      <c r="AA38" s="21">
        <f>EXP(-LN(2)/25)*AA37+(1-EXP(-LN(2)/25))/(LN(2)/25)*Calculateur!V38*Calculateur!X38*VLOOKUP('Données projet'!$B$9,Paramètres!$A$1:$I$89,3,0)*0.475*44/12</f>
        <v>6.7252692341930205</v>
      </c>
      <c r="AB38" s="21">
        <f>EXP(-LN(2)/2)*AB37+(1-EXP(-LN(2)/2))/(LN(2)/2)*V38*Y38*VLOOKUP('Données projet'!$B$9,Paramètres!$A$1:$I$89,3,0)*0.475*44/12</f>
        <v>7.3110425336448293E-2</v>
      </c>
      <c r="AC38" s="22">
        <f t="shared" si="3"/>
        <v>60.024672066655853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73.437758095764934</v>
      </c>
      <c r="T39" s="59">
        <f t="shared" si="34"/>
        <v>332.06278745295771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52.182557277855373</v>
      </c>
      <c r="AA39" s="21">
        <f>EXP(-LN(2)/25)*AA38+(1-EXP(-LN(2)/25))/(LN(2)/25)*Calculateur!V39*Calculateur!X39*VLOOKUP('Données projet'!$B$9,Paramètres!$A$1:$I$89,3,0)*0.475*44/12</f>
        <v>6.5413663933174737</v>
      </c>
      <c r="AB39" s="21">
        <f>EXP(-LN(2)/2)*AB38+(1-EXP(-LN(2)/2))/(LN(2)/2)*V39*Y39*VLOOKUP('Données projet'!$B$9,Paramètres!$A$1:$I$89,3,0)*0.475*44/12</f>
        <v>5.1696877530835364E-2</v>
      </c>
      <c r="AC39" s="22">
        <f t="shared" si="3"/>
        <v>58.775620548703685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73.437758095764934</v>
      </c>
      <c r="T40" s="59">
        <f t="shared" si="34"/>
        <v>332.06278745295771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51.159289157853792</v>
      </c>
      <c r="AA40" s="21">
        <f>EXP(-LN(2)/25)*AA39+(1-EXP(-LN(2)/25))/(LN(2)/25)*Calculateur!V40*Calculateur!X40*VLOOKUP('Données projet'!$B$9,Paramètres!$A$1:$I$89,3,0)*0.475*44/12</f>
        <v>6.362492385296699</v>
      </c>
      <c r="AB40" s="21">
        <f>EXP(-LN(2)/2)*AB39+(1-EXP(-LN(2)/2))/(LN(2)/2)*V40*Y40*VLOOKUP('Données projet'!$B$9,Paramètres!$A$1:$I$89,3,0)*0.475*44/12</f>
        <v>3.6555212668224146E-2</v>
      </c>
      <c r="AC40" s="22">
        <f t="shared" si="3"/>
        <v>57.558336755818715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73.437758095764934</v>
      </c>
      <c r="T41" s="59">
        <f t="shared" si="34"/>
        <v>332.06278745295771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50.156086701553519</v>
      </c>
      <c r="AA41" s="21">
        <f>EXP(-LN(2)/25)*AA40+(1-EXP(-LN(2)/25))/(LN(2)/25)*Calculateur!V41*Calculateur!X41*VLOOKUP('Données projet'!$B$9,Paramètres!$A$1:$I$89,3,0)*0.475*44/12</f>
        <v>6.1885096964318276</v>
      </c>
      <c r="AB41" s="21">
        <f>EXP(-LN(2)/2)*AB40+(1-EXP(-LN(2)/2))/(LN(2)/2)*V41*Y41*VLOOKUP('Données projet'!$B$9,Paramètres!$A$1:$I$89,3,0)*0.475*44/12</f>
        <v>2.5848438765417682E-2</v>
      </c>
      <c r="AC41" s="22">
        <f t="shared" si="3"/>
        <v>56.370444836750764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73.437758095764934</v>
      </c>
      <c r="T42" s="59">
        <f t="shared" si="34"/>
        <v>332.06278745295771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49.172556433528214</v>
      </c>
      <c r="AA42" s="21">
        <f>EXP(-LN(2)/25)*AA41+(1-EXP(-LN(2)/25))/(LN(2)/25)*Calculateur!V42*Calculateur!X42*VLOOKUP('Données projet'!$B$9,Paramètres!$A$1:$I$89,3,0)*0.475*44/12</f>
        <v>6.0192845733433185</v>
      </c>
      <c r="AB42" s="21">
        <f>EXP(-LN(2)/2)*AB41+(1-EXP(-LN(2)/2))/(LN(2)/2)*V42*Y42*VLOOKUP('Données projet'!$B$9,Paramètres!$A$1:$I$89,3,0)*0.475*44/12</f>
        <v>1.8277606334112073E-2</v>
      </c>
      <c r="AC42" s="22">
        <f t="shared" si="3"/>
        <v>55.210118613205644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73.437758095764934</v>
      </c>
      <c r="T43" s="59">
        <f t="shared" si="34"/>
        <v>332.06278745295771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48.20831259416466</v>
      </c>
      <c r="AA43" s="21">
        <f>EXP(-LN(2)/25)*AA42+(1-EXP(-LN(2)/25))/(LN(2)/25)*Calculateur!V43*Calculateur!X43*VLOOKUP('Données projet'!$B$9,Paramètres!$A$1:$I$89,3,0)*0.475*44/12</f>
        <v>5.8546869201448271</v>
      </c>
      <c r="AB43" s="21">
        <f>EXP(-LN(2)/2)*AB42+(1-EXP(-LN(2)/2))/(LN(2)/2)*V43*Y43*VLOOKUP('Données projet'!$B$9,Paramètres!$A$1:$I$89,3,0)*0.475*44/12</f>
        <v>1.2924219382708841E-2</v>
      </c>
      <c r="AC43" s="22">
        <f t="shared" si="3"/>
        <v>54.0759237336922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73.437758095764934</v>
      </c>
      <c r="T44" s="59">
        <f t="shared" si="34"/>
        <v>332.06278745295771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47.26297698836035</v>
      </c>
      <c r="AA44" s="21">
        <f>EXP(-LN(2)/25)*AA43+(1-EXP(-LN(2)/25))/(LN(2)/25)*Calculateur!V44*Calculateur!X44*VLOOKUP('Données projet'!$B$9,Paramètres!$A$1:$I$89,3,0)*0.475*44/12</f>
        <v>5.6945901984288625</v>
      </c>
      <c r="AB44" s="21">
        <f>EXP(-LN(2)/2)*AB43+(1-EXP(-LN(2)/2))/(LN(2)/2)*V44*Y44*VLOOKUP('Données projet'!$B$9,Paramètres!$A$1:$I$89,3,0)*0.475*44/12</f>
        <v>9.1388031670560366E-3</v>
      </c>
      <c r="AC44" s="22">
        <f t="shared" si="3"/>
        <v>52.966705989956267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73.437758095764934</v>
      </c>
      <c r="T45" s="59">
        <f t="shared" si="34"/>
        <v>332.06278745295771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46.336178837188079</v>
      </c>
      <c r="AA45" s="21">
        <f>EXP(-LN(2)/25)*AA44+(1-EXP(-LN(2)/25))/(LN(2)/25)*Calculateur!V45*Calculateur!X45*VLOOKUP('Données projet'!$B$9,Paramètres!$A$1:$I$89,3,0)*0.475*44/12</f>
        <v>5.5388713299873418</v>
      </c>
      <c r="AB45" s="21">
        <f>EXP(-LN(2)/2)*AB44+(1-EXP(-LN(2)/2))/(LN(2)/2)*V45*Y45*VLOOKUP('Données projet'!$B$9,Paramètres!$A$1:$I$89,3,0)*0.475*44/12</f>
        <v>6.4621096913544205E-3</v>
      </c>
      <c r="AC45" s="22">
        <f t="shared" si="3"/>
        <v>51.881512276866779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73.437758095764934</v>
      </c>
      <c r="T46" s="59">
        <f t="shared" si="34"/>
        <v>332.06278745295771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45.427554632469246</v>
      </c>
      <c r="AA46" s="21">
        <f>EXP(-LN(2)/25)*AA45+(1-EXP(-LN(2)/25))/(LN(2)/25)*Calculateur!V46*Calculateur!X46*VLOOKUP('Données projet'!$B$9,Paramètres!$A$1:$I$89,3,0)*0.475*44/12</f>
        <v>5.3874106021922543</v>
      </c>
      <c r="AB46" s="21">
        <f>EXP(-LN(2)/2)*AB45+(1-EXP(-LN(2)/2))/(LN(2)/2)*V46*Y46*VLOOKUP('Données projet'!$B$9,Paramètres!$A$1:$I$89,3,0)*0.475*44/12</f>
        <v>4.5694015835280183E-3</v>
      </c>
      <c r="AC46" s="22">
        <f t="shared" si="3"/>
        <v>50.819534636245031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73.437758095764934</v>
      </c>
      <c r="T47" s="59">
        <f t="shared" si="34"/>
        <v>332.06278745295771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44.536747994198905</v>
      </c>
      <c r="AA47" s="21">
        <f>EXP(-LN(2)/25)*AA46+(1-EXP(-LN(2)/25))/(LN(2)/25)*Calculateur!V47*Calculateur!X47*VLOOKUP('Données projet'!$B$9,Paramètres!$A$1:$I$89,3,0)*0.475*44/12</f>
        <v>5.2400915759636968</v>
      </c>
      <c r="AB47" s="21">
        <f>EXP(-LN(2)/2)*AB46+(1-EXP(-LN(2)/2))/(LN(2)/2)*V47*Y47*VLOOKUP('Données projet'!$B$9,Paramètres!$A$1:$I$89,3,0)*0.475*44/12</f>
        <v>3.2310548456772102E-3</v>
      </c>
      <c r="AC47" s="22">
        <f t="shared" si="3"/>
        <v>49.780070625008278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73.437758095764934</v>
      </c>
      <c r="T48" s="59">
        <f t="shared" si="34"/>
        <v>332.06278745295771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43.663409530766643</v>
      </c>
      <c r="AA48" s="21">
        <f>EXP(-LN(2)/25)*AA47+(1-EXP(-LN(2)/25))/(LN(2)/25)*Calculateur!V48*Calculateur!X48*VLOOKUP('Données projet'!$B$9,Paramètres!$A$1:$I$89,3,0)*0.475*44/12</f>
        <v>5.0968009962545295</v>
      </c>
      <c r="AB48" s="21">
        <f>EXP(-LN(2)/2)*AB47+(1-EXP(-LN(2)/2))/(LN(2)/2)*V48*Y48*VLOOKUP('Données projet'!$B$9,Paramètres!$A$1:$I$89,3,0)*0.475*44/12</f>
        <v>2.2847007917640091E-3</v>
      </c>
      <c r="AC48" s="22">
        <f t="shared" si="3"/>
        <v>48.762495227812934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73.437758095764934</v>
      </c>
      <c r="T49" s="59">
        <f t="shared" si="34"/>
        <v>332.06278745295771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42.807196701918429</v>
      </c>
      <c r="AA49" s="21">
        <f>EXP(-LN(2)/25)*AA48+(1-EXP(-LN(2)/25))/(LN(2)/25)*Calculateur!V49*Calculateur!X49*VLOOKUP('Données projet'!$B$9,Paramètres!$A$1:$I$89,3,0)*0.475*44/12</f>
        <v>4.9574287049828341</v>
      </c>
      <c r="AB49" s="21">
        <f>EXP(-LN(2)/2)*AB48+(1-EXP(-LN(2)/2))/(LN(2)/2)*V49*Y49*VLOOKUP('Données projet'!$B$9,Paramètres!$A$1:$I$89,3,0)*0.475*44/12</f>
        <v>1.6155274228386051E-3</v>
      </c>
      <c r="AC49" s="22">
        <f t="shared" si="3"/>
        <v>47.766240934324095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73.437758095764934</v>
      </c>
      <c r="T50" s="59">
        <f t="shared" si="34"/>
        <v>332.06278745295771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41.967773684405664</v>
      </c>
      <c r="AA50" s="21">
        <f>EXP(-LN(2)/25)*AA49+(1-EXP(-LN(2)/25))/(LN(2)/25)*Calculateur!V50*Calculateur!X50*VLOOKUP('Données projet'!$B$9,Paramètres!$A$1:$I$89,3,0)*0.475*44/12</f>
        <v>4.8218675563452331</v>
      </c>
      <c r="AB50" s="21">
        <f>EXP(-LN(2)/2)*AB49+(1-EXP(-LN(2)/2))/(LN(2)/2)*V50*Y50*VLOOKUP('Données projet'!$B$9,Paramètres!$A$1:$I$89,3,0)*0.475*44/12</f>
        <v>1.1423503958820046E-3</v>
      </c>
      <c r="AC50" s="22">
        <f t="shared" si="3"/>
        <v>46.790783591146777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73.437758095764934</v>
      </c>
      <c r="T51" s="59">
        <f t="shared" si="34"/>
        <v>332.06278745295771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41.144811240268844</v>
      </c>
      <c r="AA51" s="21">
        <f>EXP(-LN(2)/25)*AA50+(1-EXP(-LN(2)/25))/(LN(2)/25)*Calculateur!V51*Calculateur!X51*VLOOKUP('Données projet'!$B$9,Paramètres!$A$1:$I$89,3,0)*0.475*44/12</f>
        <v>4.6900133344459789</v>
      </c>
      <c r="AB51" s="21">
        <f>EXP(-LN(2)/2)*AB50+(1-EXP(-LN(2)/2))/(LN(2)/2)*V51*Y51*VLOOKUP('Données projet'!$B$9,Paramètres!$A$1:$I$89,3,0)*0.475*44/12</f>
        <v>8.0776371141930256E-4</v>
      </c>
      <c r="AC51" s="22">
        <f t="shared" si="3"/>
        <v>45.835632338426244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73.437758095764934</v>
      </c>
      <c r="T52" s="59">
        <f t="shared" si="34"/>
        <v>332.06278745295771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40.337986587704016</v>
      </c>
      <c r="AA52" s="21">
        <f>EXP(-LN(2)/25)*AA51+(1-EXP(-LN(2)/25))/(LN(2)/25)*Calculateur!V52*Calculateur!X52*VLOOKUP('Données projet'!$B$9,Paramètres!$A$1:$I$89,3,0)*0.475*44/12</f>
        <v>4.5617646731784713</v>
      </c>
      <c r="AB52" s="21">
        <f>EXP(-LN(2)/2)*AB51+(1-EXP(-LN(2)/2))/(LN(2)/2)*V52*Y52*VLOOKUP('Données projet'!$B$9,Paramètres!$A$1:$I$89,3,0)*0.475*44/12</f>
        <v>5.7117519794100229E-4</v>
      </c>
      <c r="AC52" s="22">
        <f t="shared" si="3"/>
        <v>44.90032243608043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73.437758095764934</v>
      </c>
      <c r="T53" s="59">
        <f t="shared" si="34"/>
        <v>332.06278745295771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39.546983274461539</v>
      </c>
      <c r="AA53" s="21">
        <f>EXP(-LN(2)/25)*AA52+(1-EXP(-LN(2)/25))/(LN(2)/25)*Calculateur!V53*Calculateur!X53*VLOOKUP('Données projet'!$B$9,Paramètres!$A$1:$I$89,3,0)*0.475*44/12</f>
        <v>4.4370229782976276</v>
      </c>
      <c r="AB53" s="21">
        <f>EXP(-LN(2)/2)*AB52+(1-EXP(-LN(2)/2))/(LN(2)/2)*V53*Y53*VLOOKUP('Données projet'!$B$9,Paramètres!$A$1:$I$89,3,0)*0.475*44/12</f>
        <v>4.0388185570965128E-4</v>
      </c>
      <c r="AC53" s="22">
        <f t="shared" si="3"/>
        <v>43.984410134614876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73.437758095764934</v>
      </c>
      <c r="T54" s="59">
        <f t="shared" si="34"/>
        <v>332.06278745295771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38.771491053727367</v>
      </c>
      <c r="AA54" s="21">
        <f>EXP(-LN(2)/25)*AA53+(1-EXP(-LN(2)/25))/(LN(2)/25)*Calculateur!V54*Calculateur!X54*VLOOKUP('Données projet'!$B$9,Paramètres!$A$1:$I$89,3,0)*0.475*44/12</f>
        <v>4.3156923516231815</v>
      </c>
      <c r="AB54" s="21">
        <f>EXP(-LN(2)/2)*AB53+(1-EXP(-LN(2)/2))/(LN(2)/2)*V54*Y54*VLOOKUP('Données projet'!$B$9,Paramètres!$A$1:$I$89,3,0)*0.475*44/12</f>
        <v>2.8558759897050114E-4</v>
      </c>
      <c r="AC54" s="22">
        <f t="shared" si="3"/>
        <v>43.087468992949525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73.437758095764934</v>
      </c>
      <c r="T55" s="59">
        <f t="shared" si="34"/>
        <v>332.06278745295771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38.011205762438244</v>
      </c>
      <c r="AA55" s="21">
        <f>EXP(-LN(2)/25)*AA54+(1-EXP(-LN(2)/25))/(LN(2)/25)*Calculateur!V55*Calculateur!X55*VLOOKUP('Données projet'!$B$9,Paramètres!$A$1:$I$89,3,0)*0.475*44/12</f>
        <v>4.1976795173156489</v>
      </c>
      <c r="AB55" s="21">
        <f>EXP(-LN(2)/2)*AB54+(1-EXP(-LN(2)/2))/(LN(2)/2)*V55*Y55*VLOOKUP('Données projet'!$B$9,Paramètres!$A$1:$I$89,3,0)*0.475*44/12</f>
        <v>2.0194092785482564E-4</v>
      </c>
      <c r="AC55" s="22">
        <f t="shared" si="3"/>
        <v>42.209087220681745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73.437758095764934</v>
      </c>
      <c r="T56" s="59">
        <f t="shared" si="34"/>
        <v>332.06278745295771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37.26582920198306</v>
      </c>
      <c r="AA56" s="21">
        <f>EXP(-LN(2)/25)*AA55+(1-EXP(-LN(2)/25))/(LN(2)/25)*Calculateur!V56*Calculateur!X56*VLOOKUP('Données projet'!$B$9,Paramètres!$A$1:$I$89,3,0)*0.475*44/12</f>
        <v>4.0828937501682807</v>
      </c>
      <c r="AB56" s="21">
        <f>EXP(-LN(2)/2)*AB55+(1-EXP(-LN(2)/2))/(LN(2)/2)*V56*Y56*VLOOKUP('Données projet'!$B$9,Paramètres!$A$1:$I$89,3,0)*0.475*44/12</f>
        <v>1.4279379948525057E-4</v>
      </c>
      <c r="AC56" s="22">
        <f t="shared" si="3"/>
        <v>41.348865745950825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73.437758095764934</v>
      </c>
      <c r="T57" s="59">
        <f t="shared" si="34"/>
        <v>332.06278745295771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36.535069021243594</v>
      </c>
      <c r="AA57" s="21">
        <f>EXP(-LN(2)/25)*AA56+(1-EXP(-LN(2)/25))/(LN(2)/25)*Calculateur!V57*Calculateur!X57*VLOOKUP('Données projet'!$B$9,Paramètres!$A$1:$I$89,3,0)*0.475*44/12</f>
        <v>3.9712468058598782</v>
      </c>
      <c r="AB57" s="21">
        <f>EXP(-LN(2)/2)*AB56+(1-EXP(-LN(2)/2))/(LN(2)/2)*V57*Y57*VLOOKUP('Données projet'!$B$9,Paramètres!$A$1:$I$89,3,0)*0.475*44/12</f>
        <v>1.0097046392741282E-4</v>
      </c>
      <c r="AC57" s="22">
        <f t="shared" si="3"/>
        <v>40.506416797567397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73.437758095764934</v>
      </c>
      <c r="T58" s="59">
        <f t="shared" si="34"/>
        <v>332.06278745295771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35.818638601928726</v>
      </c>
      <c r="AA58" s="21">
        <f>EXP(-LN(2)/25)*AA57+(1-EXP(-LN(2)/25))/(LN(2)/25)*Calculateur!V58*Calculateur!X58*VLOOKUP('Données projet'!$B$9,Paramètres!$A$1:$I$89,3,0)*0.475*44/12</f>
        <v>3.8626528531148465</v>
      </c>
      <c r="AB58" s="21">
        <f>EXP(-LN(2)/2)*AB57+(1-EXP(-LN(2)/2))/(LN(2)/2)*V58*Y58*VLOOKUP('Données projet'!$B$9,Paramètres!$A$1:$I$89,3,0)*0.475*44/12</f>
        <v>7.1396899742625286E-5</v>
      </c>
      <c r="AC58" s="22">
        <f t="shared" si="3"/>
        <v>39.681362851943312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73.437758095764934</v>
      </c>
      <c r="T59" s="59">
        <f t="shared" si="34"/>
        <v>332.06278745295771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35.116256946157215</v>
      </c>
      <c r="AA59" s="21">
        <f>EXP(-LN(2)/25)*AA58+(1-EXP(-LN(2)/25))/(LN(2)/25)*Calculateur!V59*Calculateur!X59*VLOOKUP('Données projet'!$B$9,Paramètres!$A$1:$I$89,3,0)*0.475*44/12</f>
        <v>3.7570284077183356</v>
      </c>
      <c r="AB59" s="21">
        <f>EXP(-LN(2)/2)*AB58+(1-EXP(-LN(2)/2))/(LN(2)/2)*V59*Y59*VLOOKUP('Données projet'!$B$9,Paramètres!$A$1:$I$89,3,0)*0.475*44/12</f>
        <v>5.048523196370641E-5</v>
      </c>
      <c r="AC59" s="22">
        <f t="shared" si="3"/>
        <v>38.873335839107519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73.437758095764934</v>
      </c>
      <c r="T60" s="59">
        <f t="shared" si="34"/>
        <v>332.06278745295771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34.427648566244876</v>
      </c>
      <c r="AA60" s="21">
        <f>EXP(-LN(2)/25)*AA59+(1-EXP(-LN(2)/25))/(LN(2)/25)*Calculateur!V60*Calculateur!X60*VLOOKUP('Données projet'!$B$9,Paramètres!$A$1:$I$89,3,0)*0.475*44/12</f>
        <v>3.6542922683357406</v>
      </c>
      <c r="AB60" s="21">
        <f>EXP(-LN(2)/2)*AB59+(1-EXP(-LN(2)/2))/(LN(2)/2)*V60*Y60*VLOOKUP('Données projet'!$B$9,Paramètres!$A$1:$I$89,3,0)*0.475*44/12</f>
        <v>3.5698449871312643E-5</v>
      </c>
      <c r="AC60" s="22">
        <f t="shared" si="3"/>
        <v>38.081976533030485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73.437758095764934</v>
      </c>
      <c r="T61" s="59">
        <f t="shared" si="34"/>
        <v>332.06278745295771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33.75254337665298</v>
      </c>
      <c r="AA61" s="21">
        <f>EXP(-LN(2)/25)*AA60+(1-EXP(-LN(2)/25))/(LN(2)/25)*Calculateur!V61*Calculateur!X61*VLOOKUP('Données projet'!$B$9,Paramètres!$A$1:$I$89,3,0)*0.475*44/12</f>
        <v>3.5543654540872214</v>
      </c>
      <c r="AB61" s="21">
        <f>EXP(-LN(2)/2)*AB60+(1-EXP(-LN(2)/2))/(LN(2)/2)*V61*Y61*VLOOKUP('Données projet'!$B$9,Paramètres!$A$1:$I$89,3,0)*0.475*44/12</f>
        <v>2.5242615981853205E-5</v>
      </c>
      <c r="AC61" s="22">
        <f t="shared" si="3"/>
        <v>37.306934073356182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73.437758095764934</v>
      </c>
      <c r="T62" s="59">
        <f t="shared" si="34"/>
        <v>332.06278745295771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33.090676588055473</v>
      </c>
      <c r="AA62" s="21">
        <f>EXP(-LN(2)/25)*AA61+(1-EXP(-LN(2)/25))/(LN(2)/25)*Calculateur!V62*Calculateur!X62*VLOOKUP('Données projet'!$B$9,Paramètres!$A$1:$I$89,3,0)*0.475*44/12</f>
        <v>3.4571711438292505</v>
      </c>
      <c r="AB62" s="21">
        <f>EXP(-LN(2)/2)*AB61+(1-EXP(-LN(2)/2))/(LN(2)/2)*V62*Y62*VLOOKUP('Données projet'!$B$9,Paramètres!$A$1:$I$89,3,0)*0.475*44/12</f>
        <v>1.7849224935656321E-5</v>
      </c>
      <c r="AC62" s="22">
        <f t="shared" si="3"/>
        <v>36.547865581109662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73.437758095764934</v>
      </c>
      <c r="T63" s="59">
        <f t="shared" si="34"/>
        <v>332.06278745295771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32.441788603483488</v>
      </c>
      <c r="AA63" s="21">
        <f>EXP(-LN(2)/25)*AA62+(1-EXP(-LN(2)/25))/(LN(2)/25)*Calculateur!V63*Calculateur!X63*VLOOKUP('Données projet'!$B$9,Paramètres!$A$1:$I$89,3,0)*0.475*44/12</f>
        <v>3.3626346170965107</v>
      </c>
      <c r="AB63" s="21">
        <f>EXP(-LN(2)/2)*AB62+(1-EXP(-LN(2)/2))/(LN(2)/2)*V63*Y63*VLOOKUP('Données projet'!$B$9,Paramètres!$A$1:$I$89,3,0)*0.475*44/12</f>
        <v>1.2621307990926603E-5</v>
      </c>
      <c r="AC63" s="22">
        <f t="shared" si="3"/>
        <v>35.804435841887987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73.437758095764934</v>
      </c>
      <c r="T64" s="59">
        <f t="shared" si="34"/>
        <v>332.06278745295771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31.805624916506368</v>
      </c>
      <c r="AA64" s="21">
        <f>EXP(-LN(2)/25)*AA63+(1-EXP(-LN(2)/25))/(LN(2)/25)*Calculateur!V64*Calculateur!X64*VLOOKUP('Données projet'!$B$9,Paramètres!$A$1:$I$89,3,0)*0.475*44/12</f>
        <v>3.2706831966587373</v>
      </c>
      <c r="AB64" s="21">
        <f>EXP(-LN(2)/2)*AB63+(1-EXP(-LN(2)/2))/(LN(2)/2)*V64*Y64*VLOOKUP('Données projet'!$B$9,Paramètres!$A$1:$I$89,3,0)*0.475*44/12</f>
        <v>8.9246124678281607E-6</v>
      </c>
      <c r="AC64" s="22">
        <f t="shared" si="3"/>
        <v>35.076317037777571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73.437758095764934</v>
      </c>
      <c r="T65" s="59">
        <f t="shared" si="34"/>
        <v>332.06278745295771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31.181936011409334</v>
      </c>
      <c r="AA65" s="21">
        <f>EXP(-LN(2)/25)*AA64+(1-EXP(-LN(2)/25))/(LN(2)/25)*Calculateur!V65*Calculateur!X65*VLOOKUP('Données projet'!$B$9,Paramètres!$A$1:$I$89,3,0)*0.475*44/12</f>
        <v>3.18124619264835</v>
      </c>
      <c r="AB65" s="21">
        <f>EXP(-LN(2)/2)*AB64+(1-EXP(-LN(2)/2))/(LN(2)/2)*V65*Y65*VLOOKUP('Données projet'!$B$9,Paramètres!$A$1:$I$89,3,0)*0.475*44/12</f>
        <v>6.3106539954633013E-6</v>
      </c>
      <c r="AC65" s="22">
        <f t="shared" si="3"/>
        <v>34.36318851471168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73.437758095764934</v>
      </c>
      <c r="T66" s="59">
        <f t="shared" si="34"/>
        <v>332.06278745295771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30.570477265328584</v>
      </c>
      <c r="AA66" s="21">
        <f>EXP(-LN(2)/25)*AA65+(1-EXP(-LN(2)/25))/(LN(2)/25)*Calculateur!V66*Calculateur!X66*VLOOKUP('Données projet'!$B$9,Paramètres!$A$1:$I$89,3,0)*0.475*44/12</f>
        <v>3.0942548482159142</v>
      </c>
      <c r="AB66" s="21">
        <f>EXP(-LN(2)/2)*AB65+(1-EXP(-LN(2)/2))/(LN(2)/2)*V66*Y66*VLOOKUP('Données projet'!$B$9,Paramètres!$A$1:$I$89,3,0)*0.475*44/12</f>
        <v>4.4623062339140804E-6</v>
      </c>
      <c r="AC66" s="22">
        <f t="shared" si="3"/>
        <v>33.664736575850732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73.437758095764934</v>
      </c>
      <c r="T67" s="59">
        <f t="shared" si="34"/>
        <v>332.06278745295771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29.971008852305467</v>
      </c>
      <c r="AA67" s="21">
        <f>EXP(-LN(2)/25)*AA66+(1-EXP(-LN(2)/25))/(LN(2)/25)*Calculateur!V67*Calculateur!X67*VLOOKUP('Données projet'!$B$9,Paramètres!$A$1:$I$89,3,0)*0.475*44/12</f>
        <v>3.0096422866716597</v>
      </c>
      <c r="AB67" s="21">
        <f>EXP(-LN(2)/2)*AB66+(1-EXP(-LN(2)/2))/(LN(2)/2)*V67*Y67*VLOOKUP('Données projet'!$B$9,Paramètres!$A$1:$I$89,3,0)*0.475*44/12</f>
        <v>3.1553269977316506E-6</v>
      </c>
      <c r="AC67" s="22">
        <f t="shared" si="3"/>
        <v>32.980654294304124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73.437758095764934</v>
      </c>
      <c r="T68" s="59">
        <f t="shared" si="34"/>
        <v>332.06278745295771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29.383295649222106</v>
      </c>
      <c r="AA68" s="21">
        <f>EXP(-LN(2)/25)*AA67+(1-EXP(-LN(2)/25))/(LN(2)/25)*Calculateur!V68*Calculateur!X68*VLOOKUP('Données projet'!$B$9,Paramètres!$A$1:$I$89,3,0)*0.475*44/12</f>
        <v>2.927343460072414</v>
      </c>
      <c r="AB68" s="21">
        <f>EXP(-LN(2)/2)*AB67+(1-EXP(-LN(2)/2))/(LN(2)/2)*V68*Y68*VLOOKUP('Données projet'!$B$9,Paramètres!$A$1:$I$89,3,0)*0.475*44/12</f>
        <v>2.2311531169570402E-6</v>
      </c>
      <c r="AC68" s="22">
        <f t="shared" ref="AC68:AC131" si="57">SUM(Z68:AB68)</f>
        <v>32.310641340447638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73.437758095764934</v>
      </c>
      <c r="T69" s="59">
        <f t="shared" ref="T69:T132" si="88">$T$3</f>
        <v>332.06278745295771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28.80710714358155</v>
      </c>
      <c r="AA69" s="21">
        <f>EXP(-LN(2)/25)*AA68+(1-EXP(-LN(2)/25))/(LN(2)/25)*Calculateur!V69*Calculateur!X69*VLOOKUP('Données projet'!$B$9,Paramètres!$A$1:$I$89,3,0)*0.475*44/12</f>
        <v>2.8472950992144317</v>
      </c>
      <c r="AB69" s="21">
        <f>EXP(-LN(2)/2)*AB68+(1-EXP(-LN(2)/2))/(LN(2)/2)*V69*Y69*VLOOKUP('Données projet'!$B$9,Paramètres!$A$1:$I$89,3,0)*0.475*44/12</f>
        <v>1.5776634988658253E-6</v>
      </c>
      <c r="AC69" s="22">
        <f t="shared" si="57"/>
        <v>31.654403820459482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73.437758095764934</v>
      </c>
      <c r="T70" s="59">
        <f t="shared" si="88"/>
        <v>332.06278745295771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28.242217343096321</v>
      </c>
      <c r="AA70" s="21">
        <f>EXP(-LN(2)/25)*AA69+(1-EXP(-LN(2)/25))/(LN(2)/25)*Calculateur!V70*Calculateur!X70*VLOOKUP('Données projet'!$B$9,Paramètres!$A$1:$I$89,3,0)*0.475*44/12</f>
        <v>2.7694356649936713</v>
      </c>
      <c r="AB70" s="21">
        <f>EXP(-LN(2)/2)*AB69+(1-EXP(-LN(2)/2))/(LN(2)/2)*V70*Y70*VLOOKUP('Données projet'!$B$9,Paramètres!$A$1:$I$89,3,0)*0.475*44/12</f>
        <v>1.1155765584785201E-6</v>
      </c>
      <c r="AC70" s="22">
        <f t="shared" si="57"/>
        <v>31.011654123666553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73.437758095764934</v>
      </c>
      <c r="T71" s="59">
        <f t="shared" si="88"/>
        <v>332.06278745295771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27.68840468704985</v>
      </c>
      <c r="AA71" s="21">
        <f>EXP(-LN(2)/25)*AA70+(1-EXP(-LN(2)/25))/(LN(2)/25)*Calculateur!V71*Calculateur!X71*VLOOKUP('Données projet'!$B$9,Paramètres!$A$1:$I$89,3,0)*0.475*44/12</f>
        <v>2.6937053010961276</v>
      </c>
      <c r="AB71" s="21">
        <f>EXP(-LN(2)/2)*AB70+(1-EXP(-LN(2)/2))/(LN(2)/2)*V71*Y71*VLOOKUP('Données projet'!$B$9,Paramètres!$A$1:$I$89,3,0)*0.475*44/12</f>
        <v>7.8883174943291266E-7</v>
      </c>
      <c r="AC71" s="22">
        <f t="shared" si="57"/>
        <v>30.382110776977726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73.437758095764934</v>
      </c>
      <c r="T72" s="59">
        <f t="shared" si="88"/>
        <v>332.06278745295771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27.145451959396084</v>
      </c>
      <c r="AA72" s="21">
        <f>EXP(-LN(2)/25)*AA71+(1-EXP(-LN(2)/25))/(LN(2)/25)*Calculateur!V72*Calculateur!X72*VLOOKUP('Données projet'!$B$9,Paramètres!$A$1:$I$89,3,0)*0.475*44/12</f>
        <v>2.6200457879818488</v>
      </c>
      <c r="AB72" s="21">
        <f>EXP(-LN(2)/2)*AB71+(1-EXP(-LN(2)/2))/(LN(2)/2)*V72*Y72*VLOOKUP('Données projet'!$B$9,Paramètres!$A$1:$I$89,3,0)*0.475*44/12</f>
        <v>5.5778827923926004E-7</v>
      </c>
      <c r="AC72" s="22">
        <f t="shared" si="57"/>
        <v>29.765498305166211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73.437758095764934</v>
      </c>
      <c r="T73" s="59">
        <f t="shared" si="88"/>
        <v>332.06278745295771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26.613146203563144</v>
      </c>
      <c r="AA73" s="21">
        <f>EXP(-LN(2)/25)*AA72+(1-EXP(-LN(2)/25))/(LN(2)/25)*Calculateur!V73*Calculateur!X73*VLOOKUP('Données projet'!$B$9,Paramètres!$A$1:$I$89,3,0)*0.475*44/12</f>
        <v>2.5484004981272652</v>
      </c>
      <c r="AB73" s="21">
        <f>EXP(-LN(2)/2)*AB72+(1-EXP(-LN(2)/2))/(LN(2)/2)*V73*Y73*VLOOKUP('Données projet'!$B$9,Paramètres!$A$1:$I$89,3,0)*0.475*44/12</f>
        <v>3.9441587471645633E-7</v>
      </c>
      <c r="AC73" s="22">
        <f t="shared" si="57"/>
        <v>29.161547096106283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73.437758095764934</v>
      </c>
      <c r="T74" s="59">
        <f t="shared" si="88"/>
        <v>332.06278745295771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26.091278638927637</v>
      </c>
      <c r="AA74" s="21">
        <f>EXP(-LN(2)/25)*AA73+(1-EXP(-LN(2)/25))/(LN(2)/25)*Calculateur!V74*Calculateur!X74*VLOOKUP('Données projet'!$B$9,Paramètres!$A$1:$I$89,3,0)*0.475*44/12</f>
        <v>2.4787143524914175</v>
      </c>
      <c r="AB74" s="21">
        <f>EXP(-LN(2)/2)*AB73+(1-EXP(-LN(2)/2))/(LN(2)/2)*V74*Y74*VLOOKUP('Données projet'!$B$9,Paramètres!$A$1:$I$89,3,0)*0.475*44/12</f>
        <v>2.7889413961963002E-7</v>
      </c>
      <c r="AC74" s="22">
        <f t="shared" si="57"/>
        <v>28.569993270313194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73.437758095764934</v>
      </c>
      <c r="T75" s="59">
        <f t="shared" si="88"/>
        <v>332.06278745295771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25.57964457892685</v>
      </c>
      <c r="AA75" s="21">
        <f>EXP(-LN(2)/25)*AA74+(1-EXP(-LN(2)/25))/(LN(2)/25)*Calculateur!V75*Calculateur!X75*VLOOKUP('Données projet'!$B$9,Paramètres!$A$1:$I$89,3,0)*0.475*44/12</f>
        <v>2.410933778172617</v>
      </c>
      <c r="AB75" s="21">
        <f>EXP(-LN(2)/2)*AB74+(1-EXP(-LN(2)/2))/(LN(2)/2)*V75*Y75*VLOOKUP('Données projet'!$B$9,Paramètres!$A$1:$I$89,3,0)*0.475*44/12</f>
        <v>1.9720793735822816E-7</v>
      </c>
      <c r="AC75" s="22">
        <f t="shared" si="57"/>
        <v>27.990578554307405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73.437758095764934</v>
      </c>
      <c r="T76" s="59">
        <f t="shared" si="88"/>
        <v>332.06278745295771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25.078043350776714</v>
      </c>
      <c r="AA76" s="21">
        <f>EXP(-LN(2)/25)*AA75+(1-EXP(-LN(2)/25))/(LN(2)/25)*Calculateur!V76*Calculateur!X76*VLOOKUP('Données projet'!$B$9,Paramètres!$A$1:$I$89,3,0)*0.475*44/12</f>
        <v>2.3450066672229894</v>
      </c>
      <c r="AB76" s="21">
        <f>EXP(-LN(2)/2)*AB75+(1-EXP(-LN(2)/2))/(LN(2)/2)*V76*Y76*VLOOKUP('Données projet'!$B$9,Paramètres!$A$1:$I$89,3,0)*0.475*44/12</f>
        <v>1.3944706980981501E-7</v>
      </c>
      <c r="AC76" s="22">
        <f t="shared" si="57"/>
        <v>27.423050157446774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73.437758095764934</v>
      </c>
      <c r="T77" s="59">
        <f t="shared" si="88"/>
        <v>332.06278745295771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24.586278216764061</v>
      </c>
      <c r="AA77" s="21">
        <f>EXP(-LN(2)/25)*AA76+(1-EXP(-LN(2)/25))/(LN(2)/25)*Calculateur!V77*Calculateur!X77*VLOOKUP('Données projet'!$B$9,Paramètres!$A$1:$I$89,3,0)*0.475*44/12</f>
        <v>2.2808823365892357</v>
      </c>
      <c r="AB77" s="21">
        <f>EXP(-LN(2)/2)*AB76+(1-EXP(-LN(2)/2))/(LN(2)/2)*V77*Y77*VLOOKUP('Données projet'!$B$9,Paramètres!$A$1:$I$89,3,0)*0.475*44/12</f>
        <v>9.8603968679114082E-8</v>
      </c>
      <c r="AC77" s="22">
        <f t="shared" si="57"/>
        <v>26.867160651957267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73.437758095764934</v>
      </c>
      <c r="T78" s="59">
        <f t="shared" si="88"/>
        <v>332.06278745295771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24.104156297082284</v>
      </c>
      <c r="AA78" s="21">
        <f>EXP(-LN(2)/25)*AA77+(1-EXP(-LN(2)/25))/(LN(2)/25)*Calculateur!V78*Calculateur!X78*VLOOKUP('Données projet'!$B$9,Paramètres!$A$1:$I$89,3,0)*0.475*44/12</f>
        <v>2.2185114891488138</v>
      </c>
      <c r="AB78" s="21">
        <f>EXP(-LN(2)/2)*AB77+(1-EXP(-LN(2)/2))/(LN(2)/2)*V78*Y78*VLOOKUP('Données projet'!$B$9,Paramètres!$A$1:$I$89,3,0)*0.475*44/12</f>
        <v>6.9723534904907506E-8</v>
      </c>
      <c r="AC78" s="22">
        <f t="shared" si="57"/>
        <v>26.322667855954631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73.437758095764934</v>
      </c>
      <c r="T79" s="59">
        <f t="shared" si="88"/>
        <v>332.06278745295771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23.631488494180132</v>
      </c>
      <c r="AA79" s="21">
        <f>EXP(-LN(2)/25)*AA78+(1-EXP(-LN(2)/25))/(LN(2)/25)*Calculateur!V79*Calculateur!X79*VLOOKUP('Données projet'!$B$9,Paramètres!$A$1:$I$89,3,0)*0.475*44/12</f>
        <v>2.1578461758115908</v>
      </c>
      <c r="AB79" s="21">
        <f>EXP(-LN(2)/2)*AB78+(1-EXP(-LN(2)/2))/(LN(2)/2)*V79*Y79*VLOOKUP('Données projet'!$B$9,Paramètres!$A$1:$I$89,3,0)*0.475*44/12</f>
        <v>4.9301984339557041E-8</v>
      </c>
      <c r="AC79" s="22">
        <f t="shared" si="57"/>
        <v>25.789334719293709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73.437758095764934</v>
      </c>
      <c r="T80" s="59">
        <f t="shared" si="88"/>
        <v>332.06278745295771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23.168089418593997</v>
      </c>
      <c r="AA80" s="21">
        <f>EXP(-LN(2)/25)*AA79+(1-EXP(-LN(2)/25))/(LN(2)/25)*Calculateur!V80*Calculateur!X80*VLOOKUP('Données projet'!$B$9,Paramètres!$A$1:$I$89,3,0)*0.475*44/12</f>
        <v>2.0988397586578245</v>
      </c>
      <c r="AB80" s="21">
        <f>EXP(-LN(2)/2)*AB79+(1-EXP(-LN(2)/2))/(LN(2)/2)*V80*Y80*VLOOKUP('Données projet'!$B$9,Paramètres!$A$1:$I$89,3,0)*0.475*44/12</f>
        <v>3.4861767452453753E-8</v>
      </c>
      <c r="AC80" s="22">
        <f t="shared" si="57"/>
        <v>25.266929212113588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73.437758095764934</v>
      </c>
      <c r="T81" s="59">
        <f t="shared" si="88"/>
        <v>332.06278745295771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22.71377731623458</v>
      </c>
      <c r="AA81" s="21">
        <f>EXP(-LN(2)/25)*AA80+(1-EXP(-LN(2)/25))/(LN(2)/25)*Calculateur!V81*Calculateur!X81*VLOOKUP('Données projet'!$B$9,Paramètres!$A$1:$I$89,3,0)*0.475*44/12</f>
        <v>2.0414468750841404</v>
      </c>
      <c r="AB81" s="21">
        <f>EXP(-LN(2)/2)*AB80+(1-EXP(-LN(2)/2))/(LN(2)/2)*V81*Y81*VLOOKUP('Données projet'!$B$9,Paramètres!$A$1:$I$89,3,0)*0.475*44/12</f>
        <v>2.4650992169778521E-8</v>
      </c>
      <c r="AC81" s="22">
        <f t="shared" si="57"/>
        <v>24.755224215969712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73.437758095764934</v>
      </c>
      <c r="T82" s="59">
        <f t="shared" si="88"/>
        <v>332.06278745295771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22.26837399709941</v>
      </c>
      <c r="AA82" s="21">
        <f>EXP(-LN(2)/25)*AA81+(1-EXP(-LN(2)/25))/(LN(2)/25)*Calculateur!V82*Calculateur!X82*VLOOKUP('Données projet'!$B$9,Paramètres!$A$1:$I$89,3,0)*0.475*44/12</f>
        <v>1.9856234029299391</v>
      </c>
      <c r="AB82" s="21">
        <f>EXP(-LN(2)/2)*AB81+(1-EXP(-LN(2)/2))/(LN(2)/2)*V82*Y82*VLOOKUP('Données projet'!$B$9,Paramètres!$A$1:$I$89,3,0)*0.475*44/12</f>
        <v>1.7430883726226876E-8</v>
      </c>
      <c r="AC82" s="22">
        <f t="shared" si="57"/>
        <v>24.253997417460234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73.437758095764934</v>
      </c>
      <c r="T83" s="59">
        <f t="shared" si="88"/>
        <v>332.06278745295771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21.831704765383282</v>
      </c>
      <c r="AA83" s="21">
        <f>EXP(-LN(2)/25)*AA82+(1-EXP(-LN(2)/25))/(LN(2)/25)*Calculateur!V83*Calculateur!X83*VLOOKUP('Données projet'!$B$9,Paramètres!$A$1:$I$89,3,0)*0.475*44/12</f>
        <v>1.9313264265574233</v>
      </c>
      <c r="AB83" s="21">
        <f>EXP(-LN(2)/2)*AB82+(1-EXP(-LN(2)/2))/(LN(2)/2)*V83*Y83*VLOOKUP('Données projet'!$B$9,Paramètres!$A$1:$I$89,3,0)*0.475*44/12</f>
        <v>1.232549608488926E-8</v>
      </c>
      <c r="AC83" s="22">
        <f t="shared" si="57"/>
        <v>23.763031204266202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73.437758095764934</v>
      </c>
      <c r="T84" s="59">
        <f t="shared" si="88"/>
        <v>332.06278745295771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21.403598350959175</v>
      </c>
      <c r="AA84" s="21">
        <f>EXP(-LN(2)/25)*AA83+(1-EXP(-LN(2)/25))/(LN(2)/25)*Calculateur!V84*Calculateur!X84*VLOOKUP('Données projet'!$B$9,Paramètres!$A$1:$I$89,3,0)*0.475*44/12</f>
        <v>1.8785142038591678</v>
      </c>
      <c r="AB84" s="21">
        <f>EXP(-LN(2)/2)*AB83+(1-EXP(-LN(2)/2))/(LN(2)/2)*V84*Y84*VLOOKUP('Données projet'!$B$9,Paramètres!$A$1:$I$89,3,0)*0.475*44/12</f>
        <v>8.7154418631134382E-9</v>
      </c>
      <c r="AC84" s="22">
        <f t="shared" si="57"/>
        <v>23.282112563533786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73.437758095764934</v>
      </c>
      <c r="T85" s="59">
        <f t="shared" si="88"/>
        <v>332.06278745295771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20.983886842202796</v>
      </c>
      <c r="AA85" s="21">
        <f>EXP(-LN(2)/25)*AA84+(1-EXP(-LN(2)/25))/(LN(2)/25)*Calculateur!V85*Calculateur!X85*VLOOKUP('Données projet'!$B$9,Paramètres!$A$1:$I$89,3,0)*0.475*44/12</f>
        <v>1.8271461341678703</v>
      </c>
      <c r="AB85" s="21">
        <f>EXP(-LN(2)/2)*AB84+(1-EXP(-LN(2)/2))/(LN(2)/2)*V85*Y85*VLOOKUP('Données projet'!$B$9,Paramètres!$A$1:$I$89,3,0)*0.475*44/12</f>
        <v>6.1627480424446301E-9</v>
      </c>
      <c r="AC85" s="22">
        <f t="shared" si="57"/>
        <v>22.811032982533412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73.437758095764934</v>
      </c>
      <c r="T86" s="59">
        <f t="shared" si="88"/>
        <v>332.06278745295771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20.572405620134386</v>
      </c>
      <c r="AA86" s="21">
        <f>EXP(-LN(2)/25)*AA85+(1-EXP(-LN(2)/25))/(LN(2)/25)*Calculateur!V86*Calculateur!X86*VLOOKUP('Données projet'!$B$9,Paramètres!$A$1:$I$89,3,0)*0.475*44/12</f>
        <v>1.7771827270436107</v>
      </c>
      <c r="AB86" s="21">
        <f>EXP(-LN(2)/2)*AB85+(1-EXP(-LN(2)/2))/(LN(2)/2)*V86*Y86*VLOOKUP('Données projet'!$B$9,Paramètres!$A$1:$I$89,3,0)*0.475*44/12</f>
        <v>4.3577209315567191E-9</v>
      </c>
      <c r="AC86" s="22">
        <f t="shared" si="57"/>
        <v>22.349588351535715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73.437758095764934</v>
      </c>
      <c r="T87" s="59">
        <f t="shared" si="88"/>
        <v>332.06278745295771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20.168993293851976</v>
      </c>
      <c r="AA87" s="21">
        <f>EXP(-LN(2)/25)*AA86+(1-EXP(-LN(2)/25))/(LN(2)/25)*Calculateur!V87*Calculateur!X87*VLOOKUP('Données projet'!$B$9,Paramètres!$A$1:$I$89,3,0)*0.475*44/12</f>
        <v>1.7285855719146253</v>
      </c>
      <c r="AB87" s="21">
        <f>EXP(-LN(2)/2)*AB86+(1-EXP(-LN(2)/2))/(LN(2)/2)*V87*Y87*VLOOKUP('Données projet'!$B$9,Paramètres!$A$1:$I$89,3,0)*0.475*44/12</f>
        <v>3.0813740212223151E-9</v>
      </c>
      <c r="AC87" s="22">
        <f t="shared" si="57"/>
        <v>21.897578868847976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73.437758095764934</v>
      </c>
      <c r="T88" s="59">
        <f t="shared" si="88"/>
        <v>332.06278745295771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19.773491637230737</v>
      </c>
      <c r="AA88" s="21">
        <f>EXP(-LN(2)/25)*AA87+(1-EXP(-LN(2)/25))/(LN(2)/25)*Calculateur!V88*Calculateur!X88*VLOOKUP('Données projet'!$B$9,Paramètres!$A$1:$I$89,3,0)*0.475*44/12</f>
        <v>1.6813173085482553</v>
      </c>
      <c r="AB88" s="21">
        <f>EXP(-LN(2)/2)*AB87+(1-EXP(-LN(2)/2))/(LN(2)/2)*V88*Y88*VLOOKUP('Données projet'!$B$9,Paramètres!$A$1:$I$89,3,0)*0.475*44/12</f>
        <v>2.1788604657783595E-9</v>
      </c>
      <c r="AC88" s="22">
        <f t="shared" si="57"/>
        <v>21.454808947957854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73.437758095764934</v>
      </c>
      <c r="T89" s="59">
        <f t="shared" si="88"/>
        <v>332.06278745295771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19.385745526863651</v>
      </c>
      <c r="AA89" s="21">
        <f>EXP(-LN(2)/25)*AA88+(1-EXP(-LN(2)/25))/(LN(2)/25)*Calculateur!V89*Calculateur!X89*VLOOKUP('Données projet'!$B$9,Paramètres!$A$1:$I$89,3,0)*0.475*44/12</f>
        <v>1.6353415983293687</v>
      </c>
      <c r="AB89" s="21">
        <f>EXP(-LN(2)/2)*AB88+(1-EXP(-LN(2)/2))/(LN(2)/2)*V89*Y89*VLOOKUP('Données projet'!$B$9,Paramètres!$A$1:$I$89,3,0)*0.475*44/12</f>
        <v>1.5406870106111575E-9</v>
      </c>
      <c r="AC89" s="22">
        <f t="shared" si="57"/>
        <v>21.021087126733708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73.437758095764934</v>
      </c>
      <c r="T90" s="59">
        <f t="shared" si="88"/>
        <v>332.06278745295771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19.00560288121909</v>
      </c>
      <c r="AA90" s="21">
        <f>EXP(-LN(2)/25)*AA89+(1-EXP(-LN(2)/25))/(LN(2)/25)*Calculateur!V90*Calculateur!X90*VLOOKUP('Données projet'!$B$9,Paramètres!$A$1:$I$89,3,0)*0.475*44/12</f>
        <v>1.590623096324175</v>
      </c>
      <c r="AB90" s="21">
        <f>EXP(-LN(2)/2)*AB89+(1-EXP(-LN(2)/2))/(LN(2)/2)*V90*Y90*VLOOKUP('Données projet'!$B$9,Paramètres!$A$1:$I$89,3,0)*0.475*44/12</f>
        <v>1.0894302328891798E-9</v>
      </c>
      <c r="AC90" s="22">
        <f t="shared" si="57"/>
        <v>20.596225978632695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73.437758095764934</v>
      </c>
      <c r="T91" s="59">
        <f t="shared" si="88"/>
        <v>332.06278745295771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18.632914600991498</v>
      </c>
      <c r="AA91" s="21">
        <f>EXP(-LN(2)/25)*AA90+(1-EXP(-LN(2)/25))/(LN(2)/25)*Calculateur!V91*Calculateur!X91*VLOOKUP('Données projet'!$B$9,Paramètres!$A$1:$I$89,3,0)*0.475*44/12</f>
        <v>1.5471274241079571</v>
      </c>
      <c r="AB91" s="21">
        <f>EXP(-LN(2)/2)*AB90+(1-EXP(-LN(2)/2))/(LN(2)/2)*V91*Y91*VLOOKUP('Données projet'!$B$9,Paramètres!$A$1:$I$89,3,0)*0.475*44/12</f>
        <v>7.7034350530557877E-10</v>
      </c>
      <c r="AC91" s="22">
        <f t="shared" si="57"/>
        <v>20.180042025869795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73.437758095764934</v>
      </c>
      <c r="T92" s="59">
        <f t="shared" si="88"/>
        <v>332.06278745295771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18.267534510621765</v>
      </c>
      <c r="AA92" s="21">
        <f>EXP(-LN(2)/25)*AA91+(1-EXP(-LN(2)/25))/(LN(2)/25)*Calculateur!V92*Calculateur!X92*VLOOKUP('Données projet'!$B$9,Paramètres!$A$1:$I$89,3,0)*0.475*44/12</f>
        <v>1.5048211433358298</v>
      </c>
      <c r="AB92" s="21">
        <f>EXP(-LN(2)/2)*AB91+(1-EXP(-LN(2)/2))/(LN(2)/2)*V92*Y92*VLOOKUP('Données projet'!$B$9,Paramètres!$A$1:$I$89,3,0)*0.475*44/12</f>
        <v>5.4471511644458989E-10</v>
      </c>
      <c r="AC92" s="22">
        <f t="shared" si="57"/>
        <v>19.772355654502309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73.437758095764934</v>
      </c>
      <c r="T93" s="59">
        <f t="shared" si="88"/>
        <v>332.06278745295771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17.909319300964334</v>
      </c>
      <c r="AA93" s="21">
        <f>EXP(-LN(2)/25)*AA92+(1-EXP(-LN(2)/25))/(LN(2)/25)*Calculateur!V93*Calculateur!X93*VLOOKUP('Données projet'!$B$9,Paramètres!$A$1:$I$89,3,0)*0.475*44/12</f>
        <v>1.463671730036207</v>
      </c>
      <c r="AB93" s="21">
        <f>EXP(-LN(2)/2)*AB92+(1-EXP(-LN(2)/2))/(LN(2)/2)*V93*Y93*VLOOKUP('Données projet'!$B$9,Paramètres!$A$1:$I$89,3,0)*0.475*44/12</f>
        <v>3.8517175265278938E-10</v>
      </c>
      <c r="AC93" s="22">
        <f t="shared" si="57"/>
        <v>19.372991031385713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73.437758095764934</v>
      </c>
      <c r="T94" s="59">
        <f t="shared" si="88"/>
        <v>332.06278745295771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17.558128473078582</v>
      </c>
      <c r="AA94" s="21">
        <f>EXP(-LN(2)/25)*AA93+(1-EXP(-LN(2)/25))/(LN(2)/25)*Calculateur!V94*Calculateur!X94*VLOOKUP('Données projet'!$B$9,Paramètres!$A$1:$I$89,3,0)*0.475*44/12</f>
        <v>1.4236475496072158</v>
      </c>
      <c r="AB94" s="21">
        <f>EXP(-LN(2)/2)*AB93+(1-EXP(-LN(2)/2))/(LN(2)/2)*V94*Y94*VLOOKUP('Données projet'!$B$9,Paramètres!$A$1:$I$89,3,0)*0.475*44/12</f>
        <v>2.7235755822229494E-10</v>
      </c>
      <c r="AC94" s="22">
        <f t="shared" si="57"/>
        <v>18.981776022958158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73.437758095764934</v>
      </c>
      <c r="T95" s="59">
        <f t="shared" si="88"/>
        <v>332.06278745295771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17.213824283122413</v>
      </c>
      <c r="AA95" s="21">
        <f>EXP(-LN(2)/25)*AA94+(1-EXP(-LN(2)/25))/(LN(2)/25)*Calculateur!V95*Calculateur!X95*VLOOKUP('Données projet'!$B$9,Paramètres!$A$1:$I$89,3,0)*0.475*44/12</f>
        <v>1.3847178324968357</v>
      </c>
      <c r="AB95" s="21">
        <f>EXP(-LN(2)/2)*AB94+(1-EXP(-LN(2)/2))/(LN(2)/2)*V95*Y95*VLOOKUP('Données projet'!$B$9,Paramètres!$A$1:$I$89,3,0)*0.475*44/12</f>
        <v>1.9258587632639469E-10</v>
      </c>
      <c r="AC95" s="22">
        <f t="shared" si="57"/>
        <v>18.598542115811835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73.437758095764934</v>
      </c>
      <c r="T96" s="59">
        <f t="shared" si="88"/>
        <v>332.06278745295771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16.876271688326465</v>
      </c>
      <c r="AA96" s="21">
        <f>EXP(-LN(2)/25)*AA95+(1-EXP(-LN(2)/25))/(LN(2)/25)*Calculateur!V96*Calculateur!X96*VLOOKUP('Données projet'!$B$9,Paramètres!$A$1:$I$89,3,0)*0.475*44/12</f>
        <v>1.3468526505480638</v>
      </c>
      <c r="AB96" s="21">
        <f>EXP(-LN(2)/2)*AB95+(1-EXP(-LN(2)/2))/(LN(2)/2)*V96*Y96*VLOOKUP('Données projet'!$B$9,Paramètres!$A$1:$I$89,3,0)*0.475*44/12</f>
        <v>1.3617877911114747E-10</v>
      </c>
      <c r="AC96" s="22">
        <f t="shared" si="57"/>
        <v>18.22312433901071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73.437758095764934</v>
      </c>
      <c r="T97" s="59">
        <f t="shared" si="88"/>
        <v>332.06278745295771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16.545338294027715</v>
      </c>
      <c r="AA97" s="21">
        <f>EXP(-LN(2)/25)*AA96+(1-EXP(-LN(2)/25))/(LN(2)/25)*Calculateur!V97*Calculateur!X97*VLOOKUP('Données projet'!$B$9,Paramètres!$A$1:$I$89,3,0)*0.475*44/12</f>
        <v>1.3100228939909244</v>
      </c>
      <c r="AB97" s="21">
        <f>EXP(-LN(2)/2)*AB96+(1-EXP(-LN(2)/2))/(LN(2)/2)*V97*Y97*VLOOKUP('Données projet'!$B$9,Paramètres!$A$1:$I$89,3,0)*0.475*44/12</f>
        <v>9.6292938163197346E-11</v>
      </c>
      <c r="AC97" s="22">
        <f t="shared" si="57"/>
        <v>17.855361188114934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73.437758095764934</v>
      </c>
      <c r="T98" s="59">
        <f t="shared" si="88"/>
        <v>332.06278745295771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16.220894301741723</v>
      </c>
      <c r="AA98" s="21">
        <f>EXP(-LN(2)/25)*AA97+(1-EXP(-LN(2)/25))/(LN(2)/25)*Calculateur!V98*Calculateur!X98*VLOOKUP('Données projet'!$B$9,Paramètres!$A$1:$I$89,3,0)*0.475*44/12</f>
        <v>1.2742002490636326</v>
      </c>
      <c r="AB98" s="21">
        <f>EXP(-LN(2)/2)*AB97+(1-EXP(-LN(2)/2))/(LN(2)/2)*V98*Y98*VLOOKUP('Données projet'!$B$9,Paramètres!$A$1:$I$89,3,0)*0.475*44/12</f>
        <v>6.8089389555573736E-11</v>
      </c>
      <c r="AC98" s="22">
        <f t="shared" si="57"/>
        <v>17.495094550873443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73.437758095764934</v>
      </c>
      <c r="T99" s="59">
        <f t="shared" si="88"/>
        <v>332.06278745295771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15.902812458253162</v>
      </c>
      <c r="AA99" s="21">
        <f>EXP(-LN(2)/25)*AA98+(1-EXP(-LN(2)/25))/(LN(2)/25)*Calculateur!V99*Calculateur!X99*VLOOKUP('Données projet'!$B$9,Paramètres!$A$1:$I$89,3,0)*0.475*44/12</f>
        <v>1.2393571762457087</v>
      </c>
      <c r="AB99" s="21">
        <f>EXP(-LN(2)/2)*AB98+(1-EXP(-LN(2)/2))/(LN(2)/2)*V99*Y99*VLOOKUP('Données projet'!$B$9,Paramètres!$A$1:$I$89,3,0)*0.475*44/12</f>
        <v>4.8146469081598673E-11</v>
      </c>
      <c r="AC99" s="22">
        <f t="shared" si="57"/>
        <v>17.142169634547017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73.437758095764934</v>
      </c>
      <c r="T100" s="59">
        <f t="shared" si="88"/>
        <v>332.06278745295771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15.590968005704646</v>
      </c>
      <c r="AA100" s="21">
        <f>EXP(-LN(2)/25)*AA99+(1-EXP(-LN(2)/25))/(LN(2)/25)*Calculateur!V100*Calculateur!X100*VLOOKUP('Données projet'!$B$9,Paramètres!$A$1:$I$89,3,0)*0.475*44/12</f>
        <v>1.2054668890863085</v>
      </c>
      <c r="AB100" s="21">
        <f>EXP(-LN(2)/2)*AB99+(1-EXP(-LN(2)/2))/(LN(2)/2)*V100*Y100*VLOOKUP('Données projet'!$B$9,Paramètres!$A$1:$I$89,3,0)*0.475*44/12</f>
        <v>3.4044694777786868E-11</v>
      </c>
      <c r="AC100" s="22">
        <f t="shared" si="57"/>
        <v>16.796434894825001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73.437758095764934</v>
      </c>
      <c r="T101" s="59">
        <f t="shared" si="88"/>
        <v>332.06278745295771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15.285238632664271</v>
      </c>
      <c r="AA101" s="21">
        <f>EXP(-LN(2)/25)*AA100+(1-EXP(-LN(2)/25))/(LN(2)/25)*Calculateur!V101*Calculateur!X101*VLOOKUP('Données projet'!$B$9,Paramètres!$A$1:$I$89,3,0)*0.475*44/12</f>
        <v>1.1725033336114947</v>
      </c>
      <c r="AB101" s="21">
        <f>EXP(-LN(2)/2)*AB100+(1-EXP(-LN(2)/2))/(LN(2)/2)*V101*Y101*VLOOKUP('Données projet'!$B$9,Paramètres!$A$1:$I$89,3,0)*0.475*44/12</f>
        <v>2.4073234540799336E-11</v>
      </c>
      <c r="AC101" s="22">
        <f t="shared" si="57"/>
        <v>16.457741966299839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73.437758095764934</v>
      </c>
      <c r="T102" s="59">
        <f t="shared" si="88"/>
        <v>332.06278745295771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14.985504426152714</v>
      </c>
      <c r="AA102" s="21">
        <f>EXP(-LN(2)/25)*AA101+(1-EXP(-LN(2)/25))/(LN(2)/25)*Calculateur!V102*Calculateur!X102*VLOOKUP('Données projet'!$B$9,Paramètres!$A$1:$I$89,3,0)*0.475*44/12</f>
        <v>1.1404411682946178</v>
      </c>
      <c r="AB102" s="21">
        <f>EXP(-LN(2)/2)*AB101+(1-EXP(-LN(2)/2))/(LN(2)/2)*V102*Y102*VLOOKUP('Données projet'!$B$9,Paramètres!$A$1:$I$89,3,0)*0.475*44/12</f>
        <v>1.7022347388893434E-11</v>
      </c>
      <c r="AC102" s="22">
        <f t="shared" si="57"/>
        <v>16.125945594464351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73.437758095764934</v>
      </c>
      <c r="T103" s="59">
        <f t="shared" si="88"/>
        <v>332.06278745295771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14.691647824611033</v>
      </c>
      <c r="AA103" s="21">
        <f>EXP(-LN(2)/25)*AA102+(1-EXP(-LN(2)/25))/(LN(2)/25)*Calculateur!V103*Calculateur!X103*VLOOKUP('Données projet'!$B$9,Paramètres!$A$1:$I$89,3,0)*0.475*44/12</f>
        <v>1.1092557445744069</v>
      </c>
      <c r="AB103" s="21">
        <f>EXP(-LN(2)/2)*AB102+(1-EXP(-LN(2)/2))/(LN(2)/2)*V103*Y103*VLOOKUP('Données projet'!$B$9,Paramètres!$A$1:$I$89,3,0)*0.475*44/12</f>
        <v>1.2036617270399668E-11</v>
      </c>
      <c r="AC103" s="22">
        <f t="shared" si="57"/>
        <v>15.800903569197477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73.437758095764934</v>
      </c>
      <c r="T104" s="59">
        <f t="shared" si="88"/>
        <v>332.06278745295771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14.403553571790757</v>
      </c>
      <c r="AA104" s="21">
        <f>EXP(-LN(2)/25)*AA103+(1-EXP(-LN(2)/25))/(LN(2)/25)*Calculateur!V104*Calculateur!X104*VLOOKUP('Données projet'!$B$9,Paramètres!$A$1:$I$89,3,0)*0.475*44/12</f>
        <v>1.0789230879057954</v>
      </c>
      <c r="AB104" s="21">
        <f>EXP(-LN(2)/2)*AB103+(1-EXP(-LN(2)/2))/(LN(2)/2)*V104*Y104*VLOOKUP('Données projet'!$B$9,Paramètres!$A$1:$I$89,3,0)*0.475*44/12</f>
        <v>8.511173694446717E-12</v>
      </c>
      <c r="AC104" s="22">
        <f t="shared" si="57"/>
        <v>15.482476659705064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73.437758095764934</v>
      </c>
      <c r="T105" s="59">
        <f t="shared" si="88"/>
        <v>332.06278745295771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14.121108671548143</v>
      </c>
      <c r="AA105" s="21">
        <f>EXP(-LN(2)/25)*AA104+(1-EXP(-LN(2)/25))/(LN(2)/25)*Calculateur!V105*Calculateur!X105*VLOOKUP('Données projet'!$B$9,Paramètres!$A$1:$I$89,3,0)*0.475*44/12</f>
        <v>1.0494198793289122</v>
      </c>
      <c r="AB105" s="21">
        <f>EXP(-LN(2)/2)*AB104+(1-EXP(-LN(2)/2))/(LN(2)/2)*V105*Y105*VLOOKUP('Données projet'!$B$9,Paramètres!$A$1:$I$89,3,0)*0.475*44/12</f>
        <v>6.0183086351998341E-12</v>
      </c>
      <c r="AC105" s="22">
        <f t="shared" si="57"/>
        <v>15.170528550883073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73.437758095764934</v>
      </c>
      <c r="T106" s="59">
        <f t="shared" si="88"/>
        <v>332.06278745295771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13.844202343524907</v>
      </c>
      <c r="AA106" s="21">
        <f>EXP(-LN(2)/25)*AA105+(1-EXP(-LN(2)/25))/(LN(2)/25)*Calculateur!V106*Calculateur!X106*VLOOKUP('Données projet'!$B$9,Paramètres!$A$1:$I$89,3,0)*0.475*44/12</f>
        <v>1.0207234375420702</v>
      </c>
      <c r="AB106" s="21">
        <f>EXP(-LN(2)/2)*AB105+(1-EXP(-LN(2)/2))/(LN(2)/2)*V106*Y106*VLOOKUP('Données projet'!$B$9,Paramètres!$A$1:$I$89,3,0)*0.475*44/12</f>
        <v>4.2555868472233585E-12</v>
      </c>
      <c r="AC106" s="22">
        <f t="shared" si="57"/>
        <v>14.864925781071234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73.437758095764934</v>
      </c>
      <c r="T107" s="59">
        <f t="shared" si="88"/>
        <v>332.06278745295771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13.572725979698024</v>
      </c>
      <c r="AA107" s="21">
        <f>EXP(-LN(2)/25)*AA106+(1-EXP(-LN(2)/25))/(LN(2)/25)*Calculateur!V107*Calculateur!X107*VLOOKUP('Données projet'!$B$9,Paramètres!$A$1:$I$89,3,0)*0.475*44/12</f>
        <v>0.99281170146496955</v>
      </c>
      <c r="AB107" s="21">
        <f>EXP(-LN(2)/2)*AB106+(1-EXP(-LN(2)/2))/(LN(2)/2)*V107*Y107*VLOOKUP('Données projet'!$B$9,Paramètres!$A$1:$I$89,3,0)*0.475*44/12</f>
        <v>3.0091543175999171E-12</v>
      </c>
      <c r="AC107" s="22">
        <f t="shared" si="57"/>
        <v>14.565537681166003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73.437758095764934</v>
      </c>
      <c r="T108" s="59">
        <f t="shared" si="88"/>
        <v>332.06278745295771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13.306573101781556</v>
      </c>
      <c r="AA108" s="21">
        <f>EXP(-LN(2)/25)*AA107+(1-EXP(-LN(2)/25))/(LN(2)/25)*Calculateur!V108*Calculateur!X108*VLOOKUP('Données projet'!$B$9,Paramètres!$A$1:$I$89,3,0)*0.475*44/12</f>
        <v>0.96566321327871163</v>
      </c>
      <c r="AB108" s="21">
        <f>EXP(-LN(2)/2)*AB107+(1-EXP(-LN(2)/2))/(LN(2)/2)*V108*Y108*VLOOKUP('Données projet'!$B$9,Paramètres!$A$1:$I$89,3,0)*0.475*44/12</f>
        <v>2.1277934236116792E-12</v>
      </c>
      <c r="AC108" s="22">
        <f t="shared" si="57"/>
        <v>14.272236315062395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73.437758095764934</v>
      </c>
      <c r="T109" s="59">
        <f t="shared" si="88"/>
        <v>332.06278745295771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13.045639319463803</v>
      </c>
      <c r="AA109" s="21">
        <f>EXP(-LN(2)/25)*AA108+(1-EXP(-LN(2)/25))/(LN(2)/25)*Calculateur!V109*Calculateur!X109*VLOOKUP('Données projet'!$B$9,Paramètres!$A$1:$I$89,3,0)*0.475*44/12</f>
        <v>0.93925710192958389</v>
      </c>
      <c r="AB109" s="21">
        <f>EXP(-LN(2)/2)*AB108+(1-EXP(-LN(2)/2))/(LN(2)/2)*V109*Y109*VLOOKUP('Données projet'!$B$9,Paramètres!$A$1:$I$89,3,0)*0.475*44/12</f>
        <v>1.5045771587999585E-12</v>
      </c>
      <c r="AC109" s="22">
        <f t="shared" si="57"/>
        <v>13.984896421394891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73.437758095764934</v>
      </c>
      <c r="T110" s="59">
        <f t="shared" si="88"/>
        <v>332.06278745295771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12.789822289463409</v>
      </c>
      <c r="AA110" s="21">
        <f>EXP(-LN(2)/25)*AA109+(1-EXP(-LN(2)/25))/(LN(2)/25)*Calculateur!V110*Calculateur!X110*VLOOKUP('Données projet'!$B$9,Paramètres!$A$1:$I$89,3,0)*0.475*44/12</f>
        <v>0.91357306708393515</v>
      </c>
      <c r="AB110" s="21">
        <f>EXP(-LN(2)/2)*AB109+(1-EXP(-LN(2)/2))/(LN(2)/2)*V110*Y110*VLOOKUP('Données projet'!$B$9,Paramètres!$A$1:$I$89,3,0)*0.475*44/12</f>
        <v>1.0638967118058396E-12</v>
      </c>
      <c r="AC110" s="22">
        <f t="shared" si="57"/>
        <v>13.703395356548407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73.437758095764934</v>
      </c>
      <c r="T111" s="59">
        <f t="shared" si="88"/>
        <v>332.06278745295771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12.539021675388341</v>
      </c>
      <c r="AA111" s="21">
        <f>EXP(-LN(2)/25)*AA110+(1-EXP(-LN(2)/25))/(LN(2)/25)*Calculateur!V111*Calculateur!X111*VLOOKUP('Données projet'!$B$9,Paramètres!$A$1:$I$89,3,0)*0.475*44/12</f>
        <v>0.88859136352180534</v>
      </c>
      <c r="AB111" s="21">
        <f>EXP(-LN(2)/2)*AB110+(1-EXP(-LN(2)/2))/(LN(2)/2)*V111*Y111*VLOOKUP('Données projet'!$B$9,Paramètres!$A$1:$I$89,3,0)*0.475*44/12</f>
        <v>7.5228857939997927E-13</v>
      </c>
      <c r="AC111" s="22">
        <f t="shared" si="57"/>
        <v>13.427613038910899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73.437758095764934</v>
      </c>
      <c r="T112" s="59">
        <f t="shared" si="88"/>
        <v>332.06278745295771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12.293139108382015</v>
      </c>
      <c r="AA112" s="21">
        <f>EXP(-LN(2)/25)*AA111+(1-EXP(-LN(2)/25))/(LN(2)/25)*Calculateur!V112*Calculateur!X112*VLOOKUP('Données projet'!$B$9,Paramètres!$A$1:$I$89,3,0)*0.475*44/12</f>
        <v>0.86429278595731263</v>
      </c>
      <c r="AB112" s="21">
        <f>EXP(-LN(2)/2)*AB111+(1-EXP(-LN(2)/2))/(LN(2)/2)*V112*Y112*VLOOKUP('Données projet'!$B$9,Paramètres!$A$1:$I$89,3,0)*0.475*44/12</f>
        <v>5.3194835590291981E-13</v>
      </c>
      <c r="AC112" s="22">
        <f t="shared" si="57"/>
        <v>13.157431894339858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73.437758095764934</v>
      </c>
      <c r="T113" s="59">
        <f t="shared" si="88"/>
        <v>332.06278745295771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12.052078148541126</v>
      </c>
      <c r="AA113" s="21">
        <f>EXP(-LN(2)/25)*AA112+(1-EXP(-LN(2)/25))/(LN(2)/25)*Calculateur!V113*Calculateur!X113*VLOOKUP('Données projet'!$B$9,Paramètres!$A$1:$I$89,3,0)*0.475*44/12</f>
        <v>0.84065865427412767</v>
      </c>
      <c r="AB113" s="21">
        <f>EXP(-LN(2)/2)*AB112+(1-EXP(-LN(2)/2))/(LN(2)/2)*V113*Y113*VLOOKUP('Données projet'!$B$9,Paramètres!$A$1:$I$89,3,0)*0.475*44/12</f>
        <v>3.7614428969998963E-13</v>
      </c>
      <c r="AC113" s="22">
        <f t="shared" si="57"/>
        <v>12.89273680281563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73.437758095764934</v>
      </c>
      <c r="T114" s="59">
        <f t="shared" si="88"/>
        <v>332.06278745295771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11.81574424709005</v>
      </c>
      <c r="AA114" s="21">
        <f>EXP(-LN(2)/25)*AA113+(1-EXP(-LN(2)/25))/(LN(2)/25)*Calculateur!V114*Calculateur!X114*VLOOKUP('Données projet'!$B$9,Paramètres!$A$1:$I$89,3,0)*0.475*44/12</f>
        <v>0.81767079916468433</v>
      </c>
      <c r="AB114" s="21">
        <f>EXP(-LN(2)/2)*AB113+(1-EXP(-LN(2)/2))/(LN(2)/2)*V114*Y114*VLOOKUP('Données projet'!$B$9,Paramètres!$A$1:$I$89,3,0)*0.475*44/12</f>
        <v>2.6597417795145991E-13</v>
      </c>
      <c r="AC114" s="22">
        <f t="shared" si="57"/>
        <v>12.633415046255001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73.437758095764934</v>
      </c>
      <c r="T115" s="59">
        <f t="shared" si="88"/>
        <v>332.06278745295771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11.584044709296984</v>
      </c>
      <c r="AA115" s="21">
        <f>EXP(-LN(2)/25)*AA114+(1-EXP(-LN(2)/25))/(LN(2)/25)*Calculateur!V115*Calculateur!X115*VLOOKUP('Données projet'!$B$9,Paramètres!$A$1:$I$89,3,0)*0.475*44/12</f>
        <v>0.79531154816208749</v>
      </c>
      <c r="AB115" s="21">
        <f>EXP(-LN(2)/2)*AB114+(1-EXP(-LN(2)/2))/(LN(2)/2)*V115*Y115*VLOOKUP('Données projet'!$B$9,Paramètres!$A$1:$I$89,3,0)*0.475*44/12</f>
        <v>1.8807214484999482E-13</v>
      </c>
      <c r="AC115" s="22">
        <f t="shared" si="57"/>
        <v>12.379356257459261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73.437758095764934</v>
      </c>
      <c r="T116" s="59">
        <f t="shared" si="88"/>
        <v>332.06278745295771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11.356888658117276</v>
      </c>
      <c r="AA116" s="21">
        <f>EXP(-LN(2)/25)*AA115+(1-EXP(-LN(2)/25))/(LN(2)/25)*Calculateur!V116*Calculateur!X116*VLOOKUP('Données projet'!$B$9,Paramètres!$A$1:$I$89,3,0)*0.475*44/12</f>
        <v>0.77356371205397856</v>
      </c>
      <c r="AB116" s="21">
        <f>EXP(-LN(2)/2)*AB115+(1-EXP(-LN(2)/2))/(LN(2)/2)*V116*Y116*VLOOKUP('Données projet'!$B$9,Paramètres!$A$1:$I$89,3,0)*0.475*44/12</f>
        <v>1.3298708897572995E-13</v>
      </c>
      <c r="AC116" s="22">
        <f t="shared" si="57"/>
        <v>12.130452370171387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73.437758095764934</v>
      </c>
      <c r="T117" s="59">
        <f t="shared" si="88"/>
        <v>332.06278745295771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11.134186998549691</v>
      </c>
      <c r="AA117" s="21">
        <f>EXP(-LN(2)/25)*AA116+(1-EXP(-LN(2)/25))/(LN(2)/25)*Calculateur!V117*Calculateur!X117*VLOOKUP('Données projet'!$B$9,Paramètres!$A$1:$I$89,3,0)*0.475*44/12</f>
        <v>0.75241057166791492</v>
      </c>
      <c r="AB117" s="21">
        <f>EXP(-LN(2)/2)*AB116+(1-EXP(-LN(2)/2))/(LN(2)/2)*V117*Y117*VLOOKUP('Données projet'!$B$9,Paramètres!$A$1:$I$89,3,0)*0.475*44/12</f>
        <v>9.4036072424997408E-14</v>
      </c>
      <c r="AC117" s="22">
        <f t="shared" si="57"/>
        <v>11.886597570217699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73.437758095764934</v>
      </c>
      <c r="T118" s="59">
        <f t="shared" si="88"/>
        <v>332.06278745295771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10.915852382691627</v>
      </c>
      <c r="AA118" s="21">
        <f>EXP(-LN(2)/25)*AA117+(1-EXP(-LN(2)/25))/(LN(2)/25)*Calculateur!V118*Calculateur!X118*VLOOKUP('Données projet'!$B$9,Paramètres!$A$1:$I$89,3,0)*0.475*44/12</f>
        <v>0.73183586501810349</v>
      </c>
      <c r="AB118" s="21">
        <f>EXP(-LN(2)/2)*AB117+(1-EXP(-LN(2)/2))/(LN(2)/2)*V118*Y118*VLOOKUP('Données projet'!$B$9,Paramètres!$A$1:$I$89,3,0)*0.475*44/12</f>
        <v>6.6493544487864976E-14</v>
      </c>
      <c r="AC118" s="22">
        <f t="shared" si="57"/>
        <v>11.647688247709796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73.437758095764934</v>
      </c>
      <c r="T119" s="59">
        <f t="shared" si="88"/>
        <v>332.06278745295771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10.701799175479573</v>
      </c>
      <c r="AA119" s="21">
        <f>EXP(-LN(2)/25)*AA118+(1-EXP(-LN(2)/25))/(LN(2)/25)*Calculateur!V119*Calculateur!X119*VLOOKUP('Données projet'!$B$9,Paramètres!$A$1:$I$89,3,0)*0.475*44/12</f>
        <v>0.71182377480360792</v>
      </c>
      <c r="AB119" s="21">
        <f>EXP(-LN(2)/2)*AB118+(1-EXP(-LN(2)/2))/(LN(2)/2)*V119*Y119*VLOOKUP('Données projet'!$B$9,Paramètres!$A$1:$I$89,3,0)*0.475*44/12</f>
        <v>4.7018036212498704E-14</v>
      </c>
      <c r="AC119" s="22">
        <f t="shared" si="57"/>
        <v>11.413622950283228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73.437758095764934</v>
      </c>
      <c r="T120" s="59">
        <f t="shared" si="88"/>
        <v>332.06278745295771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10.491943421101384</v>
      </c>
      <c r="AA120" s="21">
        <f>EXP(-LN(2)/25)*AA119+(1-EXP(-LN(2)/25))/(LN(2)/25)*Calculateur!V120*Calculateur!X120*VLOOKUP('Données projet'!$B$9,Paramètres!$A$1:$I$89,3,0)*0.475*44/12</f>
        <v>0.69235891624841783</v>
      </c>
      <c r="AB120" s="21">
        <f>EXP(-LN(2)/2)*AB119+(1-EXP(-LN(2)/2))/(LN(2)/2)*V120*Y120*VLOOKUP('Données projet'!$B$9,Paramètres!$A$1:$I$89,3,0)*0.475*44/12</f>
        <v>3.3246772243932488E-14</v>
      </c>
      <c r="AC120" s="22">
        <f t="shared" si="57"/>
        <v>11.184302337349836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73.437758095764934</v>
      </c>
      <c r="T121" s="59">
        <f t="shared" si="88"/>
        <v>332.06278745295771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10.286202810067179</v>
      </c>
      <c r="AA121" s="21">
        <f>EXP(-LN(2)/25)*AA120+(1-EXP(-LN(2)/25))/(LN(2)/25)*Calculateur!V121*Calculateur!X121*VLOOKUP('Données projet'!$B$9,Paramètres!$A$1:$I$89,3,0)*0.475*44/12</f>
        <v>0.6734263252740319</v>
      </c>
      <c r="AB121" s="21">
        <f>EXP(-LN(2)/2)*AB120+(1-EXP(-LN(2)/2))/(LN(2)/2)*V121*Y121*VLOOKUP('Données projet'!$B$9,Paramètres!$A$1:$I$89,3,0)*0.475*44/12</f>
        <v>2.3509018106249352E-14</v>
      </c>
      <c r="AC121" s="22">
        <f t="shared" si="57"/>
        <v>10.959629135341235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73.437758095764934</v>
      </c>
      <c r="T122" s="59">
        <f t="shared" si="88"/>
        <v>332.06278745295771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10.084496646925974</v>
      </c>
      <c r="AA122" s="21">
        <f>EXP(-LN(2)/25)*AA121+(1-EXP(-LN(2)/25))/(LN(2)/25)*Calculateur!V122*Calculateur!X122*VLOOKUP('Données projet'!$B$9,Paramètres!$A$1:$I$89,3,0)*0.475*44/12</f>
        <v>0.65501144699546221</v>
      </c>
      <c r="AB122" s="21">
        <f>EXP(-LN(2)/2)*AB121+(1-EXP(-LN(2)/2))/(LN(2)/2)*V122*Y122*VLOOKUP('Données projet'!$B$9,Paramètres!$A$1:$I$89,3,0)*0.475*44/12</f>
        <v>1.6623386121966244E-14</v>
      </c>
      <c r="AC122" s="22">
        <f t="shared" si="57"/>
        <v>10.739508093921453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73.437758095764934</v>
      </c>
      <c r="T123" s="59">
        <f t="shared" si="88"/>
        <v>332.06278745295771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9.8867458186153563</v>
      </c>
      <c r="AA123" s="21">
        <f>EXP(-LN(2)/25)*AA122+(1-EXP(-LN(2)/25))/(LN(2)/25)*Calculateur!V123*Calculateur!X123*VLOOKUP('Données projet'!$B$9,Paramètres!$A$1:$I$89,3,0)*0.475*44/12</f>
        <v>0.6371001245318163</v>
      </c>
      <c r="AB123" s="21">
        <f>EXP(-LN(2)/2)*AB122+(1-EXP(-LN(2)/2))/(LN(2)/2)*V123*Y123*VLOOKUP('Données projet'!$B$9,Paramètres!$A$1:$I$89,3,0)*0.475*44/12</f>
        <v>1.1754509053124676E-14</v>
      </c>
      <c r="AC123" s="22">
        <f t="shared" si="57"/>
        <v>10.523845943147185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73.437758095764934</v>
      </c>
      <c r="T124" s="59">
        <f t="shared" si="88"/>
        <v>332.06278745295771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9.6928727634318133</v>
      </c>
      <c r="AA124" s="21">
        <f>EXP(-LN(2)/25)*AA123+(1-EXP(-LN(2)/25))/(LN(2)/25)*Calculateur!V124*Calculateur!X124*VLOOKUP('Données projet'!$B$9,Paramètres!$A$1:$I$89,3,0)*0.475*44/12</f>
        <v>0.61967858812285437</v>
      </c>
      <c r="AB124" s="21">
        <f>EXP(-LN(2)/2)*AB123+(1-EXP(-LN(2)/2))/(LN(2)/2)*V124*Y124*VLOOKUP('Données projet'!$B$9,Paramètres!$A$1:$I$89,3,0)*0.475*44/12</f>
        <v>8.3116930609831221E-15</v>
      </c>
      <c r="AC124" s="22">
        <f t="shared" si="57"/>
        <v>10.312551351554676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73.437758095764934</v>
      </c>
      <c r="T125" s="59">
        <f t="shared" si="88"/>
        <v>332.06278745295771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9.5028014406095327</v>
      </c>
      <c r="AA125" s="21">
        <f>EXP(-LN(2)/25)*AA124+(1-EXP(-LN(2)/25))/(LN(2)/25)*Calculateur!V125*Calculateur!X125*VLOOKUP('Données projet'!$B$9,Paramètres!$A$1:$I$89,3,0)*0.475*44/12</f>
        <v>0.60273344454315425</v>
      </c>
      <c r="AB125" s="21">
        <f>EXP(-LN(2)/2)*AB124+(1-EXP(-LN(2)/2))/(LN(2)/2)*V125*Y125*VLOOKUP('Données projet'!$B$9,Paramètres!$A$1:$I$89,3,0)*0.475*44/12</f>
        <v>5.877254526562338E-15</v>
      </c>
      <c r="AC125" s="22">
        <f t="shared" si="57"/>
        <v>10.105534885152693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73.437758095764934</v>
      </c>
      <c r="T126" s="59">
        <f t="shared" si="88"/>
        <v>332.06278745295771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9.3164573004957383</v>
      </c>
      <c r="AA126" s="21">
        <f>EXP(-LN(2)/25)*AA125+(1-EXP(-LN(2)/25))/(LN(2)/25)*Calculateur!V126*Calculateur!X126*VLOOKUP('Données projet'!$B$9,Paramètres!$A$1:$I$89,3,0)*0.475*44/12</f>
        <v>0.58625166680574736</v>
      </c>
      <c r="AB126" s="21">
        <f>EXP(-LN(2)/2)*AB125+(1-EXP(-LN(2)/2))/(LN(2)/2)*V126*Y126*VLOOKUP('Données projet'!$B$9,Paramètres!$A$1:$I$89,3,0)*0.475*44/12</f>
        <v>4.155846530491561E-15</v>
      </c>
      <c r="AC126" s="22">
        <f t="shared" si="57"/>
        <v>9.9027089673014892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73.437758095764934</v>
      </c>
      <c r="T127" s="59">
        <f t="shared" si="88"/>
        <v>332.06278745295771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9.1337672553108717</v>
      </c>
      <c r="AA127" s="21">
        <f>EXP(-LN(2)/25)*AA126+(1-EXP(-LN(2)/25))/(LN(2)/25)*Calculateur!V127*Calculateur!X127*VLOOKUP('Données projet'!$B$9,Paramètres!$A$1:$I$89,3,0)*0.475*44/12</f>
        <v>0.57022058414730892</v>
      </c>
      <c r="AB127" s="21">
        <f>EXP(-LN(2)/2)*AB126+(1-EXP(-LN(2)/2))/(LN(2)/2)*V127*Y127*VLOOKUP('Données projet'!$B$9,Paramètres!$A$1:$I$89,3,0)*0.475*44/12</f>
        <v>2.938627263281169E-15</v>
      </c>
      <c r="AC127" s="22">
        <f t="shared" si="57"/>
        <v>9.7039878394581844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73.437758095764934</v>
      </c>
      <c r="T128" s="59">
        <f t="shared" si="88"/>
        <v>332.06278745295771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8.9546596504821565</v>
      </c>
      <c r="AA128" s="21">
        <f>EXP(-LN(2)/25)*AA127+(1-EXP(-LN(2)/25))/(LN(2)/25)*Calculateur!V128*Calculateur!X128*VLOOKUP('Données projet'!$B$9,Paramètres!$A$1:$I$89,3,0)*0.475*44/12</f>
        <v>0.55462787228720345</v>
      </c>
      <c r="AB128" s="21">
        <f>EXP(-LN(2)/2)*AB127+(1-EXP(-LN(2)/2))/(LN(2)/2)*V128*Y128*VLOOKUP('Données projet'!$B$9,Paramètres!$A$1:$I$89,3,0)*0.475*44/12</f>
        <v>2.0779232652457805E-15</v>
      </c>
      <c r="AC128" s="22">
        <f t="shared" si="57"/>
        <v>9.5092875227693625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73.437758095764934</v>
      </c>
      <c r="T129" s="59">
        <f t="shared" si="88"/>
        <v>332.06278745295771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8.7790642365392806</v>
      </c>
      <c r="AA129" s="21">
        <f>EXP(-LN(2)/25)*AA128+(1-EXP(-LN(2)/25))/(LN(2)/25)*Calculateur!V129*Calculateur!X129*VLOOKUP('Données projet'!$B$9,Paramètres!$A$1:$I$89,3,0)*0.475*44/12</f>
        <v>0.53946154395289769</v>
      </c>
      <c r="AB129" s="21">
        <f>EXP(-LN(2)/2)*AB128+(1-EXP(-LN(2)/2))/(LN(2)/2)*V129*Y129*VLOOKUP('Données projet'!$B$9,Paramètres!$A$1:$I$89,3,0)*0.475*44/12</f>
        <v>1.4693136316405845E-15</v>
      </c>
      <c r="AC129" s="22">
        <f t="shared" si="57"/>
        <v>9.3185257804921804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73.437758095764934</v>
      </c>
      <c r="T130" s="59">
        <f t="shared" si="88"/>
        <v>332.06278745295771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8.606912141561196</v>
      </c>
      <c r="AA130" s="21">
        <f>EXP(-LN(2)/25)*AA129+(1-EXP(-LN(2)/25))/(LN(2)/25)*Calculateur!V130*Calculateur!X130*VLOOKUP('Données projet'!$B$9,Paramètres!$A$1:$I$89,3,0)*0.475*44/12</f>
        <v>0.52470993966445612</v>
      </c>
      <c r="AB130" s="21">
        <f>EXP(-LN(2)/2)*AB129+(1-EXP(-LN(2)/2))/(LN(2)/2)*V130*Y130*VLOOKUP('Données projet'!$B$9,Paramètres!$A$1:$I$89,3,0)*0.475*44/12</f>
        <v>1.0389616326228903E-15</v>
      </c>
      <c r="AC130" s="22">
        <f t="shared" si="57"/>
        <v>9.1316220812256539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73.437758095764934</v>
      </c>
      <c r="T131" s="59">
        <f t="shared" si="88"/>
        <v>332.06278745295771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8.4381358441632219</v>
      </c>
      <c r="AA131" s="21">
        <f>EXP(-LN(2)/25)*AA130+(1-EXP(-LN(2)/25))/(LN(2)/25)*Calculateur!V131*Calculateur!X131*VLOOKUP('Données projet'!$B$9,Paramètres!$A$1:$I$89,3,0)*0.475*44/12</f>
        <v>0.51036171877103509</v>
      </c>
      <c r="AB131" s="21">
        <f>EXP(-LN(2)/2)*AB130+(1-EXP(-LN(2)/2))/(LN(2)/2)*V131*Y131*VLOOKUP('Données projet'!$B$9,Paramètres!$A$1:$I$89,3,0)*0.475*44/12</f>
        <v>7.3465681582029225E-16</v>
      </c>
      <c r="AC131" s="22">
        <f t="shared" si="57"/>
        <v>8.9484975629342571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73.437758095764934</v>
      </c>
      <c r="T132" s="59">
        <f t="shared" si="88"/>
        <v>332.06278745295771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8.2726691470138469</v>
      </c>
      <c r="AA132" s="21">
        <f>EXP(-LN(2)/25)*AA131+(1-EXP(-LN(2)/25))/(LN(2)/25)*Calculateur!V132*Calculateur!X132*VLOOKUP('Données projet'!$B$9,Paramètres!$A$1:$I$89,3,0)*0.475*44/12</f>
        <v>0.49640585073248478</v>
      </c>
      <c r="AB132" s="21">
        <f>EXP(-LN(2)/2)*AB131+(1-EXP(-LN(2)/2))/(LN(2)/2)*V132*Y132*VLOOKUP('Données projet'!$B$9,Paramètres!$A$1:$I$89,3,0)*0.475*44/12</f>
        <v>5.1948081631144513E-16</v>
      </c>
      <c r="AC132" s="22">
        <f t="shared" ref="AC132:AC153" si="111">SUM(Z132:AB132)</f>
        <v>8.7690749977463316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73.437758095764934</v>
      </c>
      <c r="T133" s="59">
        <f t="shared" ref="T133:T196" si="142">$T$3</f>
        <v>332.06278745295771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8.1104471508708507</v>
      </c>
      <c r="AA133" s="21">
        <f>EXP(-LN(2)/25)*AA132+(1-EXP(-LN(2)/25))/(LN(2)/25)*Calculateur!V133*Calculateur!X133*VLOOKUP('Données projet'!$B$9,Paramètres!$A$1:$I$89,3,0)*0.475*44/12</f>
        <v>0.48283160663935581</v>
      </c>
      <c r="AB133" s="21">
        <f>EXP(-LN(2)/2)*AB132+(1-EXP(-LN(2)/2))/(LN(2)/2)*V133*Y133*VLOOKUP('Données projet'!$B$9,Paramètres!$A$1:$I$89,3,0)*0.475*44/12</f>
        <v>3.6732840791014613E-16</v>
      </c>
      <c r="AC133" s="22">
        <f t="shared" si="111"/>
        <v>8.5932787575102072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73.437758095764934</v>
      </c>
      <c r="T134" s="59">
        <f t="shared" si="142"/>
        <v>332.06278745295771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7.9514062291265715</v>
      </c>
      <c r="AA134" s="21">
        <f>EXP(-LN(2)/25)*AA133+(1-EXP(-LN(2)/25))/(LN(2)/25)*Calculateur!V134*Calculateur!X134*VLOOKUP('Données projet'!$B$9,Paramètres!$A$1:$I$89,3,0)*0.475*44/12</f>
        <v>0.46962855096479195</v>
      </c>
      <c r="AB134" s="21">
        <f>EXP(-LN(2)/2)*AB133+(1-EXP(-LN(2)/2))/(LN(2)/2)*V134*Y134*VLOOKUP('Données projet'!$B$9,Paramètres!$A$1:$I$89,3,0)*0.475*44/12</f>
        <v>2.5974040815572256E-16</v>
      </c>
      <c r="AC134" s="22">
        <f t="shared" si="111"/>
        <v>8.4210347800913627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73.437758095764934</v>
      </c>
      <c r="T135" s="59">
        <f t="shared" si="142"/>
        <v>332.06278745295771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7.7954840028523131</v>
      </c>
      <c r="AA135" s="21">
        <f>EXP(-LN(2)/25)*AA134+(1-EXP(-LN(2)/25))/(LN(2)/25)*Calculateur!V135*Calculateur!X135*VLOOKUP('Données projet'!$B$9,Paramètres!$A$1:$I$89,3,0)*0.475*44/12</f>
        <v>0.45678653354196758</v>
      </c>
      <c r="AB135" s="21">
        <f>EXP(-LN(2)/2)*AB134+(1-EXP(-LN(2)/2))/(LN(2)/2)*V135*Y135*VLOOKUP('Données projet'!$B$9,Paramètres!$A$1:$I$89,3,0)*0.475*44/12</f>
        <v>1.8366420395507306E-16</v>
      </c>
      <c r="AC135" s="22">
        <f t="shared" si="111"/>
        <v>8.2522705363942812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73.437758095764934</v>
      </c>
      <c r="T136" s="59">
        <f t="shared" si="142"/>
        <v>332.06278745295771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7.6426193163321257</v>
      </c>
      <c r="AA136" s="21">
        <f>EXP(-LN(2)/25)*AA135+(1-EXP(-LN(2)/25))/(LN(2)/25)*Calculateur!V136*Calculateur!X136*VLOOKUP('Données projet'!$B$9,Paramètres!$A$1:$I$89,3,0)*0.475*44/12</f>
        <v>0.44429568176090267</v>
      </c>
      <c r="AB136" s="21">
        <f>EXP(-LN(2)/2)*AB135+(1-EXP(-LN(2)/2))/(LN(2)/2)*V136*Y136*VLOOKUP('Données projet'!$B$9,Paramètres!$A$1:$I$89,3,0)*0.475*44/12</f>
        <v>1.2987020407786128E-16</v>
      </c>
      <c r="AC136" s="22">
        <f t="shared" si="111"/>
        <v>8.0869149980930288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73.437758095764934</v>
      </c>
      <c r="T137" s="59">
        <f t="shared" si="142"/>
        <v>332.06278745295771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7.4927522130763471</v>
      </c>
      <c r="AA137" s="21">
        <f>EXP(-LN(2)/25)*AA136+(1-EXP(-LN(2)/25))/(LN(2)/25)*Calculateur!V137*Calculateur!X137*VLOOKUP('Données projet'!$B$9,Paramètres!$A$1:$I$89,3,0)*0.475*44/12</f>
        <v>0.43214639297865631</v>
      </c>
      <c r="AB137" s="21">
        <f>EXP(-LN(2)/2)*AB136+(1-EXP(-LN(2)/2))/(LN(2)/2)*V137*Y137*VLOOKUP('Données projet'!$B$9,Paramètres!$A$1:$I$89,3,0)*0.475*44/12</f>
        <v>9.1832101977536531E-17</v>
      </c>
      <c r="AC137" s="22">
        <f t="shared" si="111"/>
        <v>7.9248986060550033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73.437758095764934</v>
      </c>
      <c r="T138" s="59">
        <f t="shared" si="142"/>
        <v>332.06278745295771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7.3458239123055069</v>
      </c>
      <c r="AA138" s="21">
        <f>EXP(-LN(2)/25)*AA137+(1-EXP(-LN(2)/25))/(LN(2)/25)*Calculateur!V138*Calculateur!X138*VLOOKUP('Données projet'!$B$9,Paramètres!$A$1:$I$89,3,0)*0.475*44/12</f>
        <v>0.42032932713706384</v>
      </c>
      <c r="AB138" s="21">
        <f>EXP(-LN(2)/2)*AB137+(1-EXP(-LN(2)/2))/(LN(2)/2)*V138*Y138*VLOOKUP('Données projet'!$B$9,Paramètres!$A$1:$I$89,3,0)*0.475*44/12</f>
        <v>6.4935102038930641E-17</v>
      </c>
      <c r="AC138" s="22">
        <f t="shared" si="111"/>
        <v>7.7661532394425707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73.437758095764934</v>
      </c>
      <c r="T139" s="59">
        <f t="shared" si="142"/>
        <v>332.06278745295771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7.201776785895369</v>
      </c>
      <c r="AA139" s="21">
        <f>EXP(-LN(2)/25)*AA138+(1-EXP(-LN(2)/25))/(LN(2)/25)*Calculateur!V139*Calculateur!X139*VLOOKUP('Données projet'!$B$9,Paramètres!$A$1:$I$89,3,0)*0.475*44/12</f>
        <v>0.40883539958234216</v>
      </c>
      <c r="AB139" s="21">
        <f>EXP(-LN(2)/2)*AB138+(1-EXP(-LN(2)/2))/(LN(2)/2)*V139*Y139*VLOOKUP('Données projet'!$B$9,Paramètres!$A$1:$I$89,3,0)*0.475*44/12</f>
        <v>4.5916050988768266E-17</v>
      </c>
      <c r="AC139" s="22">
        <f t="shared" si="111"/>
        <v>7.6106121854777111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73.437758095764934</v>
      </c>
      <c r="T140" s="59">
        <f t="shared" si="142"/>
        <v>332.06278745295771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7.0605543357740617</v>
      </c>
      <c r="AA140" s="21">
        <f>EXP(-LN(2)/25)*AA139+(1-EXP(-LN(2)/25))/(LN(2)/25)*Calculateur!V140*Calculateur!X140*VLOOKUP('Données projet'!$B$9,Paramètres!$A$1:$I$89,3,0)*0.475*44/12</f>
        <v>0.39765577408104374</v>
      </c>
      <c r="AB140" s="21">
        <f>EXP(-LN(2)/2)*AB139+(1-EXP(-LN(2)/2))/(LN(2)/2)*V140*Y140*VLOOKUP('Données projet'!$B$9,Paramètres!$A$1:$I$89,3,0)*0.475*44/12</f>
        <v>3.2467551019465321E-17</v>
      </c>
      <c r="AC140" s="22">
        <f t="shared" si="111"/>
        <v>7.4582101098551057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73.437758095764934</v>
      </c>
      <c r="T141" s="59">
        <f t="shared" si="142"/>
        <v>332.06278745295771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6.9221011717624439</v>
      </c>
      <c r="AA141" s="21">
        <f>EXP(-LN(2)/25)*AA140+(1-EXP(-LN(2)/25))/(LN(2)/25)*Calculateur!V141*Calculateur!X141*VLOOKUP('Données projet'!$B$9,Paramètres!$A$1:$I$89,3,0)*0.475*44/12</f>
        <v>0.38678185602698928</v>
      </c>
      <c r="AB141" s="21">
        <f>EXP(-LN(2)/2)*AB140+(1-EXP(-LN(2)/2))/(LN(2)/2)*V141*Y141*VLOOKUP('Données projet'!$B$9,Paramètres!$A$1:$I$89,3,0)*0.475*44/12</f>
        <v>2.2958025494384133E-17</v>
      </c>
      <c r="AC141" s="22">
        <f t="shared" si="111"/>
        <v>7.3088830277894328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73.437758095764934</v>
      </c>
      <c r="T142" s="59">
        <f t="shared" si="142"/>
        <v>332.06278745295771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6.7863629898490032</v>
      </c>
      <c r="AA142" s="21">
        <f>EXP(-LN(2)/25)*AA141+(1-EXP(-LN(2)/25))/(LN(2)/25)*Calculateur!V142*Calculateur!X142*VLOOKUP('Données projet'!$B$9,Paramètres!$A$1:$I$89,3,0)*0.475*44/12</f>
        <v>0.37620528583395746</v>
      </c>
      <c r="AB142" s="21">
        <f>EXP(-LN(2)/2)*AB141+(1-EXP(-LN(2)/2))/(LN(2)/2)*V142*Y142*VLOOKUP('Données projet'!$B$9,Paramètres!$A$1:$I$89,3,0)*0.475*44/12</f>
        <v>1.623377550973266E-17</v>
      </c>
      <c r="AC142" s="22">
        <f t="shared" si="111"/>
        <v>7.1625682756829603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73.437758095764934</v>
      </c>
      <c r="T143" s="59">
        <f t="shared" si="142"/>
        <v>332.06278745295771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6.653286550890769</v>
      </c>
      <c r="AA143" s="21">
        <f>EXP(-LN(2)/25)*AA142+(1-EXP(-LN(2)/25))/(LN(2)/25)*Calculateur!V143*Calculateur!X143*VLOOKUP('Données projet'!$B$9,Paramètres!$A$1:$I$89,3,0)*0.475*44/12</f>
        <v>0.36591793250905175</v>
      </c>
      <c r="AB143" s="21">
        <f>EXP(-LN(2)/2)*AB142+(1-EXP(-LN(2)/2))/(LN(2)/2)*V143*Y143*VLOOKUP('Données projet'!$B$9,Paramètres!$A$1:$I$89,3,0)*0.475*44/12</f>
        <v>1.1479012747192066E-17</v>
      </c>
      <c r="AC143" s="22">
        <f t="shared" si="111"/>
        <v>7.0192044833998208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73.437758095764934</v>
      </c>
      <c r="T144" s="59">
        <f t="shared" si="142"/>
        <v>332.06278745295771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6.5228196597318924</v>
      </c>
      <c r="AA144" s="21">
        <f>EXP(-LN(2)/25)*AA143+(1-EXP(-LN(2)/25))/(LN(2)/25)*Calculateur!V144*Calculateur!X144*VLOOKUP('Données projet'!$B$9,Paramètres!$A$1:$I$89,3,0)*0.475*44/12</f>
        <v>0.35591188740180396</v>
      </c>
      <c r="AB144" s="21">
        <f>EXP(-LN(2)/2)*AB143+(1-EXP(-LN(2)/2))/(LN(2)/2)*V144*Y144*VLOOKUP('Données projet'!$B$9,Paramètres!$A$1:$I$89,3,0)*0.475*44/12</f>
        <v>8.1168877548663301E-18</v>
      </c>
      <c r="AC144" s="22">
        <f t="shared" si="111"/>
        <v>6.8787315471336967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73.437758095764934</v>
      </c>
      <c r="T145" s="59">
        <f t="shared" si="142"/>
        <v>332.06278745295771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6.3949111447316955</v>
      </c>
      <c r="AA145" s="21">
        <f>EXP(-LN(2)/25)*AA144+(1-EXP(-LN(2)/25))/(LN(2)/25)*Calculateur!V145*Calculateur!X145*VLOOKUP('Données projet'!$B$9,Paramètres!$A$1:$I$89,3,0)*0.475*44/12</f>
        <v>0.34617945812420892</v>
      </c>
      <c r="AB145" s="21">
        <f>EXP(-LN(2)/2)*AB144+(1-EXP(-LN(2)/2))/(LN(2)/2)*V145*Y145*VLOOKUP('Données projet'!$B$9,Paramètres!$A$1:$I$89,3,0)*0.475*44/12</f>
        <v>5.7395063735960332E-18</v>
      </c>
      <c r="AC145" s="22">
        <f t="shared" si="111"/>
        <v>6.7410906028559046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73.437758095764934</v>
      </c>
      <c r="T146" s="59">
        <f t="shared" si="142"/>
        <v>332.06278745295771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6.2695108376941615</v>
      </c>
      <c r="AA146" s="21">
        <f>EXP(-LN(2)/25)*AA145+(1-EXP(-LN(2)/25))/(LN(2)/25)*Calculateur!V146*Calculateur!X146*VLOOKUP('Données projet'!$B$9,Paramètres!$A$1:$I$89,3,0)*0.475*44/12</f>
        <v>0.33671316263701595</v>
      </c>
      <c r="AB146" s="21">
        <f>EXP(-LN(2)/2)*AB145+(1-EXP(-LN(2)/2))/(LN(2)/2)*V146*Y146*VLOOKUP('Données projet'!$B$9,Paramètres!$A$1:$I$89,3,0)*0.475*44/12</f>
        <v>4.0584438774331651E-18</v>
      </c>
      <c r="AC146" s="22">
        <f t="shared" si="111"/>
        <v>6.6062240003311778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73.437758095764934</v>
      </c>
      <c r="T147" s="59">
        <f t="shared" si="142"/>
        <v>332.06278745295771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6.1465695541909993</v>
      </c>
      <c r="AA147" s="21">
        <f>EXP(-LN(2)/25)*AA146+(1-EXP(-LN(2)/25))/(LN(2)/25)*Calculateur!V147*Calculateur!X147*VLOOKUP('Données projet'!$B$9,Paramètres!$A$1:$I$89,3,0)*0.475*44/12</f>
        <v>0.3275057234977311</v>
      </c>
      <c r="AB147" s="21">
        <f>EXP(-LN(2)/2)*AB146+(1-EXP(-LN(2)/2))/(LN(2)/2)*V147*Y147*VLOOKUP('Données projet'!$B$9,Paramètres!$A$1:$I$89,3,0)*0.475*44/12</f>
        <v>2.8697531867980166E-18</v>
      </c>
      <c r="AC147" s="22">
        <f t="shared" si="111"/>
        <v>6.4740752776887307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73.437758095764934</v>
      </c>
      <c r="T148" s="59">
        <f t="shared" si="142"/>
        <v>332.06278745295771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6.026039074270555</v>
      </c>
      <c r="AA148" s="21">
        <f>EXP(-LN(2)/25)*AA147+(1-EXP(-LN(2)/25))/(LN(2)/25)*Calculateur!V148*Calculateur!X148*VLOOKUP('Données projet'!$B$9,Paramètres!$A$1:$I$89,3,0)*0.475*44/12</f>
        <v>0.31855006226590815</v>
      </c>
      <c r="AB148" s="21">
        <f>EXP(-LN(2)/2)*AB147+(1-EXP(-LN(2)/2))/(LN(2)/2)*V148*Y148*VLOOKUP('Données projet'!$B$9,Paramètres!$A$1:$I$89,3,0)*0.475*44/12</f>
        <v>2.0292219387165825E-18</v>
      </c>
      <c r="AC148" s="22">
        <f t="shared" si="111"/>
        <v>6.3445891365364631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73.437758095764934</v>
      </c>
      <c r="T149" s="59">
        <f t="shared" si="142"/>
        <v>332.06278745295771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5.9078721235450171</v>
      </c>
      <c r="AA149" s="21">
        <f>EXP(-LN(2)/25)*AA148+(1-EXP(-LN(2)/25))/(LN(2)/25)*Calculateur!V149*Calculateur!X149*VLOOKUP('Données projet'!$B$9,Paramètres!$A$1:$I$89,3,0)*0.475*44/12</f>
        <v>0.30983929406142718</v>
      </c>
      <c r="AB149" s="21">
        <f>EXP(-LN(2)/2)*AB148+(1-EXP(-LN(2)/2))/(LN(2)/2)*V149*Y149*VLOOKUP('Données projet'!$B$9,Paramètres!$A$1:$I$89,3,0)*0.475*44/12</f>
        <v>1.4348765933990083E-18</v>
      </c>
      <c r="AC149" s="22">
        <f t="shared" si="111"/>
        <v>6.2177114176064441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73.437758095764934</v>
      </c>
      <c r="T150" s="59">
        <f t="shared" si="142"/>
        <v>332.06278745295771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5.7920223546484841</v>
      </c>
      <c r="AA150" s="21">
        <f>EXP(-LN(2)/25)*AA149+(1-EXP(-LN(2)/25))/(LN(2)/25)*Calculateur!V150*Calculateur!X150*VLOOKUP('Données projet'!$B$9,Paramètres!$A$1:$I$89,3,0)*0.475*44/12</f>
        <v>0.30136672227157713</v>
      </c>
      <c r="AB150" s="21">
        <f>EXP(-LN(2)/2)*AB149+(1-EXP(-LN(2)/2))/(LN(2)/2)*V150*Y150*VLOOKUP('Données projet'!$B$9,Paramètres!$A$1:$I$89,3,0)*0.475*44/12</f>
        <v>1.0146109693582913E-18</v>
      </c>
      <c r="AC150" s="22">
        <f t="shared" si="111"/>
        <v>6.0933890769200616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73.437758095764934</v>
      </c>
      <c r="T151" s="59">
        <f t="shared" si="142"/>
        <v>332.06278745295771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5.6784443290586299</v>
      </c>
      <c r="AA151" s="21">
        <f>EXP(-LN(2)/25)*AA150+(1-EXP(-LN(2)/25))/(LN(2)/25)*Calculateur!V151*Calculateur!X151*VLOOKUP('Données projet'!$B$9,Paramètres!$A$1:$I$89,3,0)*0.475*44/12</f>
        <v>0.29312583340287368</v>
      </c>
      <c r="AB151" s="21">
        <f>EXP(-LN(2)/2)*AB150+(1-EXP(-LN(2)/2))/(LN(2)/2)*V151*Y151*VLOOKUP('Données projet'!$B$9,Paramètres!$A$1:$I$89,3,0)*0.475*44/12</f>
        <v>7.1743829669950415E-19</v>
      </c>
      <c r="AC151" s="22">
        <f t="shared" si="111"/>
        <v>5.9715701624615036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73.437758095764934</v>
      </c>
      <c r="T152" s="59">
        <f t="shared" si="142"/>
        <v>332.06278745295771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5.5670934992748382</v>
      </c>
      <c r="AA152" s="21">
        <f>EXP(-LN(2)/25)*AA151+(1-EXP(-LN(2)/25))/(LN(2)/25)*Calculateur!V152*Calculateur!X152*VLOOKUP('Données projet'!$B$9,Paramètres!$A$1:$I$89,3,0)*0.475*44/12</f>
        <v>0.28511029207365446</v>
      </c>
      <c r="AB152" s="21">
        <f>EXP(-LN(2)/2)*AB151+(1-EXP(-LN(2)/2))/(LN(2)/2)*V152*Y152*VLOOKUP('Données projet'!$B$9,Paramètres!$A$1:$I$89,3,0)*0.475*44/12</f>
        <v>5.0730548467914563E-19</v>
      </c>
      <c r="AC152" s="22">
        <f t="shared" si="111"/>
        <v>5.8522037913484928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73.437758095764934</v>
      </c>
      <c r="T153" s="59">
        <f t="shared" si="142"/>
        <v>332.06278745295771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5.4579261913458064</v>
      </c>
      <c r="AA153" s="21">
        <f>EXP(-LN(2)/25)*AA152+(1-EXP(-LN(2)/25))/(LN(2)/25)*Calculateur!V153*Calculateur!X153*VLOOKUP('Données projet'!$B$9,Paramètres!$A$1:$I$89,3,0)*0.475*44/12</f>
        <v>0.27731393614360172</v>
      </c>
      <c r="AB153" s="21">
        <f>EXP(-LN(2)/2)*AB152+(1-EXP(-LN(2)/2))/(LN(2)/2)*V153*Y153*VLOOKUP('Données projet'!$B$9,Paramètres!$A$1:$I$89,3,0)*0.475*44/12</f>
        <v>3.5871914834975208E-19</v>
      </c>
      <c r="AC153" s="22">
        <f t="shared" si="111"/>
        <v>5.7352401274894085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73.437758095764934</v>
      </c>
      <c r="T154" s="59">
        <f t="shared" si="142"/>
        <v>332.06278745295771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5.3508995877397796</v>
      </c>
      <c r="AA154" s="21">
        <f>EXP(-LN(2)/25)*AA153+(1-EXP(-LN(2)/25))/(LN(2)/25)*Calculateur!V154*Calculateur!X154*VLOOKUP('Données projet'!$B$9,Paramètres!$A$1:$I$89,3,0)*0.475*44/12</f>
        <v>0.26973077197644885</v>
      </c>
      <c r="AB154" s="21">
        <f>EXP(-LN(2)/2)*AB153+(1-EXP(-LN(2)/2))/(LN(2)/2)*V154*Y154*VLOOKUP('Données projet'!$B$9,Paramètres!$A$1:$I$89,3,0)*0.475*44/12</f>
        <v>2.5365274233957282E-19</v>
      </c>
      <c r="AC154" s="22">
        <f t="shared" ref="AC154:AC203" si="163">SUM(Z154:AB154)</f>
        <v>5.6206303597162286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73.437758095764934</v>
      </c>
      <c r="T155" s="59">
        <f t="shared" si="142"/>
        <v>332.06278745295771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5.2459717105506849</v>
      </c>
      <c r="AA155" s="21">
        <f>EXP(-LN(2)/25)*AA154+(1-EXP(-LN(2)/25))/(LN(2)/25)*Calculateur!V155*Calculateur!X155*VLOOKUP('Données projet'!$B$9,Paramètres!$A$1:$I$89,3,0)*0.475*44/12</f>
        <v>0.26235496983222806</v>
      </c>
      <c r="AB155" s="21">
        <f>EXP(-LN(2)/2)*AB154+(1-EXP(-LN(2)/2))/(LN(2)/2)*V155*Y155*VLOOKUP('Données projet'!$B$9,Paramètres!$A$1:$I$89,3,0)*0.475*44/12</f>
        <v>1.7935957417487604E-19</v>
      </c>
      <c r="AC155" s="22">
        <f t="shared" si="163"/>
        <v>5.508326680382913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73.437758095764934</v>
      </c>
      <c r="T156" s="59">
        <f t="shared" si="142"/>
        <v>332.06278745295771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5.1431014050335824</v>
      </c>
      <c r="AA156" s="21">
        <f>EXP(-LN(2)/25)*AA155+(1-EXP(-LN(2)/25))/(LN(2)/25)*Calculateur!V156*Calculateur!X156*VLOOKUP('Données projet'!$B$9,Paramètres!$A$1:$I$89,3,0)*0.475*44/12</f>
        <v>0.25518085938551754</v>
      </c>
      <c r="AB156" s="21">
        <f>EXP(-LN(2)/2)*AB155+(1-EXP(-LN(2)/2))/(LN(2)/2)*V156*Y156*VLOOKUP('Données projet'!$B$9,Paramètres!$A$1:$I$89,3,0)*0.475*44/12</f>
        <v>1.2682637116978641E-19</v>
      </c>
      <c r="AC156" s="22">
        <f t="shared" si="163"/>
        <v>5.3982822644191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73.437758095764934</v>
      </c>
      <c r="T157" s="59">
        <f t="shared" si="142"/>
        <v>332.06278745295771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5.0422483234629798</v>
      </c>
      <c r="AA157" s="21">
        <f>EXP(-LN(2)/25)*AA156+(1-EXP(-LN(2)/25))/(LN(2)/25)*Calculateur!V157*Calculateur!X157*VLOOKUP('Données projet'!$B$9,Paramètres!$A$1:$I$89,3,0)*0.475*44/12</f>
        <v>0.24820292536624239</v>
      </c>
      <c r="AB157" s="21">
        <f>EXP(-LN(2)/2)*AB156+(1-EXP(-LN(2)/2))/(LN(2)/2)*V157*Y157*VLOOKUP('Données projet'!$B$9,Paramètres!$A$1:$I$89,3,0)*0.475*44/12</f>
        <v>8.9679787087438019E-20</v>
      </c>
      <c r="AC157" s="22">
        <f t="shared" si="163"/>
        <v>5.2904512488292221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73.437758095764934</v>
      </c>
      <c r="T158" s="59">
        <f t="shared" si="142"/>
        <v>332.06278745295771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4.943372909307671</v>
      </c>
      <c r="AA158" s="21">
        <f>EXP(-LN(2)/25)*AA157+(1-EXP(-LN(2)/25))/(LN(2)/25)*Calculateur!V158*Calculateur!X158*VLOOKUP('Données projet'!$B$9,Paramètres!$A$1:$I$89,3,0)*0.475*44/12</f>
        <v>0.24141580331967791</v>
      </c>
      <c r="AB158" s="21">
        <f>EXP(-LN(2)/2)*AB157+(1-EXP(-LN(2)/2))/(LN(2)/2)*V158*Y158*VLOOKUP('Données projet'!$B$9,Paramètres!$A$1:$I$89,3,0)*0.475*44/12</f>
        <v>6.3413185584893204E-20</v>
      </c>
      <c r="AC158" s="22">
        <f t="shared" si="163"/>
        <v>5.1847887126273493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73.437758095764934</v>
      </c>
      <c r="T159" s="59">
        <f t="shared" si="142"/>
        <v>332.06278745295771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4.8464363817159004</v>
      </c>
      <c r="AA159" s="21">
        <f>EXP(-LN(2)/25)*AA158+(1-EXP(-LN(2)/25))/(LN(2)/25)*Calculateur!V159*Calculateur!X159*VLOOKUP('Données projet'!$B$9,Paramètres!$A$1:$I$89,3,0)*0.475*44/12</f>
        <v>0.23481427548239597</v>
      </c>
      <c r="AB159" s="21">
        <f>EXP(-LN(2)/2)*AB158+(1-EXP(-LN(2)/2))/(LN(2)/2)*V159*Y159*VLOOKUP('Données projet'!$B$9,Paramètres!$A$1:$I$89,3,0)*0.475*44/12</f>
        <v>4.4839893543719009E-20</v>
      </c>
      <c r="AC159" s="22">
        <f t="shared" si="163"/>
        <v>5.0812506571982965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73.437758095764934</v>
      </c>
      <c r="T160" s="59">
        <f t="shared" si="142"/>
        <v>332.06278745295771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4.7514007203047601</v>
      </c>
      <c r="AA160" s="21">
        <f>EXP(-LN(2)/25)*AA159+(1-EXP(-LN(2)/25))/(LN(2)/25)*Calculateur!V160*Calculateur!X160*VLOOKUP('Données projet'!$B$9,Paramètres!$A$1:$I$89,3,0)*0.475*44/12</f>
        <v>0.22839326677098379</v>
      </c>
      <c r="AB160" s="21">
        <f>EXP(-LN(2)/2)*AB159+(1-EXP(-LN(2)/2))/(LN(2)/2)*V160*Y160*VLOOKUP('Données projet'!$B$9,Paramètres!$A$1:$I$89,3,0)*0.475*44/12</f>
        <v>3.1706592792446602E-20</v>
      </c>
      <c r="AC160" s="22">
        <f t="shared" si="163"/>
        <v>4.9797939870757437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73.437758095764934</v>
      </c>
      <c r="T161" s="59">
        <f t="shared" si="142"/>
        <v>332.06278745295771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4.6582286502478629</v>
      </c>
      <c r="AA161" s="21">
        <f>EXP(-LN(2)/25)*AA160+(1-EXP(-LN(2)/25))/(LN(2)/25)*Calculateur!V161*Calculateur!X161*VLOOKUP('Données projet'!$B$9,Paramètres!$A$1:$I$89,3,0)*0.475*44/12</f>
        <v>0.22214784088045134</v>
      </c>
      <c r="AB161" s="21">
        <f>EXP(-LN(2)/2)*AB160+(1-EXP(-LN(2)/2))/(LN(2)/2)*V161*Y161*VLOOKUP('Données projet'!$B$9,Paramètres!$A$1:$I$89,3,0)*0.475*44/12</f>
        <v>2.2419946771859505E-20</v>
      </c>
      <c r="AC161" s="22">
        <f t="shared" si="163"/>
        <v>4.8803764911283141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73.437758095764934</v>
      </c>
      <c r="T162" s="59">
        <f t="shared" si="142"/>
        <v>332.06278745295771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4.5668836276554297</v>
      </c>
      <c r="AA162" s="21">
        <f>EXP(-LN(2)/25)*AA161+(1-EXP(-LN(2)/25))/(LN(2)/25)*Calculateur!V162*Calculateur!X162*VLOOKUP('Données projet'!$B$9,Paramètres!$A$1:$I$89,3,0)*0.475*44/12</f>
        <v>0.21607319648932816</v>
      </c>
      <c r="AB162" s="21">
        <f>EXP(-LN(2)/2)*AB161+(1-EXP(-LN(2)/2))/(LN(2)/2)*V162*Y162*VLOOKUP('Données projet'!$B$9,Paramètres!$A$1:$I$89,3,0)*0.475*44/12</f>
        <v>1.5853296396223301E-20</v>
      </c>
      <c r="AC162" s="22">
        <f t="shared" si="163"/>
        <v>4.7829568241447582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73.437758095764934</v>
      </c>
      <c r="T163" s="59">
        <f t="shared" si="142"/>
        <v>332.06278745295771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4.477329825241072</v>
      </c>
      <c r="AA163" s="21">
        <f>EXP(-LN(2)/25)*AA162+(1-EXP(-LN(2)/25))/(LN(2)/25)*Calculateur!V163*Calculateur!X163*VLOOKUP('Données projet'!$B$9,Paramètres!$A$1:$I$89,3,0)*0.475*44/12</f>
        <v>0.21016466356853192</v>
      </c>
      <c r="AB163" s="21">
        <f>EXP(-LN(2)/2)*AB162+(1-EXP(-LN(2)/2))/(LN(2)/2)*V163*Y163*VLOOKUP('Données projet'!$B$9,Paramètres!$A$1:$I$89,3,0)*0.475*44/12</f>
        <v>1.1209973385929752E-20</v>
      </c>
      <c r="AC163" s="22">
        <f t="shared" si="163"/>
        <v>4.6874944888096035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73.437758095764934</v>
      </c>
      <c r="T164" s="59">
        <f t="shared" si="142"/>
        <v>332.06278745295771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4.3895321182696341</v>
      </c>
      <c r="AA164" s="21">
        <f>EXP(-LN(2)/25)*AA163+(1-EXP(-LN(2)/25))/(LN(2)/25)*Calculateur!V164*Calculateur!X164*VLOOKUP('Données projet'!$B$9,Paramètres!$A$1:$I$89,3,0)*0.475*44/12</f>
        <v>0.20441769979117108</v>
      </c>
      <c r="AB164" s="21">
        <f>EXP(-LN(2)/2)*AB163+(1-EXP(-LN(2)/2))/(LN(2)/2)*V164*Y164*VLOOKUP('Données projet'!$B$9,Paramètres!$A$1:$I$89,3,0)*0.475*44/12</f>
        <v>7.9266481981116505E-21</v>
      </c>
      <c r="AC164" s="22">
        <f t="shared" si="163"/>
        <v>4.5939498180608052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73.437758095764934</v>
      </c>
      <c r="T165" s="59">
        <f t="shared" si="142"/>
        <v>332.06278745295771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4.3034560707805927</v>
      </c>
      <c r="AA165" s="21">
        <f>EXP(-LN(2)/25)*AA164+(1-EXP(-LN(2)/25))/(LN(2)/25)*Calculateur!V165*Calculateur!X165*VLOOKUP('Données projet'!$B$9,Paramètres!$A$1:$I$89,3,0)*0.475*44/12</f>
        <v>0.19882788704052187</v>
      </c>
      <c r="AB165" s="21">
        <f>EXP(-LN(2)/2)*AB164+(1-EXP(-LN(2)/2))/(LN(2)/2)*V165*Y165*VLOOKUP('Données projet'!$B$9,Paramètres!$A$1:$I$89,3,0)*0.475*44/12</f>
        <v>5.6049866929648762E-21</v>
      </c>
      <c r="AC165" s="22">
        <f t="shared" si="163"/>
        <v>4.5022839578211142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73.437758095764934</v>
      </c>
      <c r="T166" s="59">
        <f t="shared" si="142"/>
        <v>332.06278745295771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4.2190679220816065</v>
      </c>
      <c r="AA166" s="21">
        <f>EXP(-LN(2)/25)*AA165+(1-EXP(-LN(2)/25))/(LN(2)/25)*Calculateur!V166*Calculateur!X166*VLOOKUP('Données projet'!$B$9,Paramètres!$A$1:$I$89,3,0)*0.475*44/12</f>
        <v>0.19339092801349464</v>
      </c>
      <c r="AB166" s="21">
        <f>EXP(-LN(2)/2)*AB165+(1-EXP(-LN(2)/2))/(LN(2)/2)*V166*Y166*VLOOKUP('Données projet'!$B$9,Paramètres!$A$1:$I$89,3,0)*0.475*44/12</f>
        <v>3.9633240990558253E-21</v>
      </c>
      <c r="AC166" s="22">
        <f t="shared" si="163"/>
        <v>4.412458850095101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73.437758095764934</v>
      </c>
      <c r="T167" s="59">
        <f t="shared" si="142"/>
        <v>332.06278745295771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4.136334573506919</v>
      </c>
      <c r="AA167" s="21">
        <f>EXP(-LN(2)/25)*AA166+(1-EXP(-LN(2)/25))/(LN(2)/25)*Calculateur!V167*Calculateur!X167*VLOOKUP('Données projet'!$B$9,Paramètres!$A$1:$I$89,3,0)*0.475*44/12</f>
        <v>0.18810264291697873</v>
      </c>
      <c r="AB167" s="21">
        <f>EXP(-LN(2)/2)*AB166+(1-EXP(-LN(2)/2))/(LN(2)/2)*V167*Y167*VLOOKUP('Données projet'!$B$9,Paramètres!$A$1:$I$89,3,0)*0.475*44/12</f>
        <v>2.8024933464824381E-21</v>
      </c>
      <c r="AC167" s="22">
        <f t="shared" si="163"/>
        <v>4.324437216423898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73.437758095764934</v>
      </c>
      <c r="T168" s="59">
        <f t="shared" si="142"/>
        <v>332.06278745295771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4.0552235754354209</v>
      </c>
      <c r="AA168" s="21">
        <f>EXP(-LN(2)/25)*AA167+(1-EXP(-LN(2)/25))/(LN(2)/25)*Calculateur!V168*Calculateur!X168*VLOOKUP('Données projet'!$B$9,Paramètres!$A$1:$I$89,3,0)*0.475*44/12</f>
        <v>0.18295896625452587</v>
      </c>
      <c r="AB168" s="21">
        <f>EXP(-LN(2)/2)*AB167+(1-EXP(-LN(2)/2))/(LN(2)/2)*V168*Y168*VLOOKUP('Données projet'!$B$9,Paramètres!$A$1:$I$89,3,0)*0.475*44/12</f>
        <v>1.9816620495279126E-21</v>
      </c>
      <c r="AC168" s="22">
        <f t="shared" si="163"/>
        <v>4.2381825416899463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73.437758095764934</v>
      </c>
      <c r="T169" s="59">
        <f t="shared" si="142"/>
        <v>332.06278745295771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3.9757031145632813</v>
      </c>
      <c r="AA169" s="21">
        <f>EXP(-LN(2)/25)*AA168+(1-EXP(-LN(2)/25))/(LN(2)/25)*Calculateur!V169*Calculateur!X169*VLOOKUP('Données projet'!$B$9,Paramètres!$A$1:$I$89,3,0)*0.475*44/12</f>
        <v>0.17795594370090198</v>
      </c>
      <c r="AB169" s="21">
        <f>EXP(-LN(2)/2)*AB168+(1-EXP(-LN(2)/2))/(LN(2)/2)*V169*Y169*VLOOKUP('Données projet'!$B$9,Paramètres!$A$1:$I$89,3,0)*0.475*44/12</f>
        <v>1.401246673241219E-21</v>
      </c>
      <c r="AC169" s="22">
        <f t="shared" si="163"/>
        <v>4.153659058264183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73.437758095764934</v>
      </c>
      <c r="T170" s="59">
        <f t="shared" si="142"/>
        <v>332.06278745295771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3.8977420014261521</v>
      </c>
      <c r="AA170" s="21">
        <f>EXP(-LN(2)/25)*AA169+(1-EXP(-LN(2)/25))/(LN(2)/25)*Calculateur!V170*Calculateur!X170*VLOOKUP('Données projet'!$B$9,Paramètres!$A$1:$I$89,3,0)*0.475*44/12</f>
        <v>0.17308972906210446</v>
      </c>
      <c r="AB170" s="21">
        <f>EXP(-LN(2)/2)*AB169+(1-EXP(-LN(2)/2))/(LN(2)/2)*V170*Y170*VLOOKUP('Données projet'!$B$9,Paramètres!$A$1:$I$89,3,0)*0.475*44/12</f>
        <v>9.9083102476395632E-22</v>
      </c>
      <c r="AC170" s="22">
        <f t="shared" si="163"/>
        <v>4.0708317304882566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73.437758095764934</v>
      </c>
      <c r="T171" s="59">
        <f t="shared" si="142"/>
        <v>332.06278745295771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3.8213096581660584</v>
      </c>
      <c r="AA171" s="21">
        <f>EXP(-LN(2)/25)*AA170+(1-EXP(-LN(2)/25))/(LN(2)/25)*Calculateur!V171*Calculateur!X171*VLOOKUP('Données projet'!$B$9,Paramètres!$A$1:$I$89,3,0)*0.475*44/12</f>
        <v>0.16835658131850798</v>
      </c>
      <c r="AB171" s="21">
        <f>EXP(-LN(2)/2)*AB170+(1-EXP(-LN(2)/2))/(LN(2)/2)*V171*Y171*VLOOKUP('Données projet'!$B$9,Paramètres!$A$1:$I$89,3,0)*0.475*44/12</f>
        <v>7.0062333662060952E-22</v>
      </c>
      <c r="AC171" s="22">
        <f t="shared" si="163"/>
        <v>3.9896662394845666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73.437758095764934</v>
      </c>
      <c r="T172" s="59">
        <f t="shared" si="142"/>
        <v>332.06278745295771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3.7463761065381691</v>
      </c>
      <c r="AA172" s="21">
        <f>EXP(-LN(2)/25)*AA171+(1-EXP(-LN(2)/25))/(LN(2)/25)*Calculateur!V172*Calculateur!X172*VLOOKUP('Données projet'!$B$9,Paramètres!$A$1:$I$89,3,0)*0.475*44/12</f>
        <v>0.16375286174886555</v>
      </c>
      <c r="AB172" s="21">
        <f>EXP(-LN(2)/2)*AB171+(1-EXP(-LN(2)/2))/(LN(2)/2)*V172*Y172*VLOOKUP('Données projet'!$B$9,Paramètres!$A$1:$I$89,3,0)*0.475*44/12</f>
        <v>4.9541551238197816E-22</v>
      </c>
      <c r="AC172" s="22">
        <f t="shared" si="163"/>
        <v>3.9101289682870348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73.437758095764934</v>
      </c>
      <c r="T173" s="59">
        <f t="shared" si="142"/>
        <v>332.06278745295771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3.6729119561527495</v>
      </c>
      <c r="AA173" s="21">
        <f>EXP(-LN(2)/25)*AA172+(1-EXP(-LN(2)/25))/(LN(2)/25)*Calculateur!V173*Calculateur!X173*VLOOKUP('Données projet'!$B$9,Paramètres!$A$1:$I$89,3,0)*0.475*44/12</f>
        <v>0.15927503113295408</v>
      </c>
      <c r="AB173" s="21">
        <f>EXP(-LN(2)/2)*AB172+(1-EXP(-LN(2)/2))/(LN(2)/2)*V173*Y173*VLOOKUP('Données projet'!$B$9,Paramètres!$A$1:$I$89,3,0)*0.475*44/12</f>
        <v>3.5031166831030476E-22</v>
      </c>
      <c r="AC173" s="22">
        <f t="shared" si="163"/>
        <v>3.8321869872857035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73.437758095764934</v>
      </c>
      <c r="T174" s="59">
        <f t="shared" si="142"/>
        <v>332.06278745295771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3.6008883929476805</v>
      </c>
      <c r="AA174" s="21">
        <f>EXP(-LN(2)/25)*AA173+(1-EXP(-LN(2)/25))/(LN(2)/25)*Calculateur!V174*Calculateur!X174*VLOOKUP('Données projet'!$B$9,Paramètres!$A$1:$I$89,3,0)*0.475*44/12</f>
        <v>0.15491964703071359</v>
      </c>
      <c r="AB174" s="21">
        <f>EXP(-LN(2)/2)*AB173+(1-EXP(-LN(2)/2))/(LN(2)/2)*V174*Y174*VLOOKUP('Données projet'!$B$9,Paramètres!$A$1:$I$89,3,0)*0.475*44/12</f>
        <v>2.4770775619098908E-22</v>
      </c>
      <c r="AC174" s="22">
        <f t="shared" si="163"/>
        <v>3.755808039978394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73.437758095764934</v>
      </c>
      <c r="T175" s="59">
        <f t="shared" si="142"/>
        <v>332.06278745295771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3.5302771678870273</v>
      </c>
      <c r="AA175" s="21">
        <f>EXP(-LN(2)/25)*AA174+(1-EXP(-LN(2)/25))/(LN(2)/25)*Calculateur!V175*Calculateur!X175*VLOOKUP('Données projet'!$B$9,Paramètres!$A$1:$I$89,3,0)*0.475*44/12</f>
        <v>0.15068336113578856</v>
      </c>
      <c r="AB175" s="21">
        <f>EXP(-LN(2)/2)*AB174+(1-EXP(-LN(2)/2))/(LN(2)/2)*V175*Y175*VLOOKUP('Données projet'!$B$9,Paramètres!$A$1:$I$89,3,0)*0.475*44/12</f>
        <v>1.7515583415515238E-22</v>
      </c>
      <c r="AC175" s="22">
        <f t="shared" si="163"/>
        <v>3.680960529022816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73.437758095764934</v>
      </c>
      <c r="T176" s="59">
        <f t="shared" si="142"/>
        <v>332.06278745295771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3.4610505858812188</v>
      </c>
      <c r="AA176" s="21">
        <f>EXP(-LN(2)/25)*AA175+(1-EXP(-LN(2)/25))/(LN(2)/25)*Calculateur!V176*Calculateur!X176*VLOOKUP('Données projet'!$B$9,Paramètres!$A$1:$I$89,3,0)*0.475*44/12</f>
        <v>0.14656291670143684</v>
      </c>
      <c r="AB176" s="21">
        <f>EXP(-LN(2)/2)*AB175+(1-EXP(-LN(2)/2))/(LN(2)/2)*V176*Y176*VLOOKUP('Données projet'!$B$9,Paramètres!$A$1:$I$89,3,0)*0.475*44/12</f>
        <v>1.2385387809549454E-22</v>
      </c>
      <c r="AC176" s="22">
        <f t="shared" si="163"/>
        <v>3.6076135025826557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73.437758095764934</v>
      </c>
      <c r="T177" s="59">
        <f t="shared" si="142"/>
        <v>332.06278745295771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3.3931814949244985</v>
      </c>
      <c r="AA177" s="21">
        <f>EXP(-LN(2)/25)*AA176+(1-EXP(-LN(2)/25))/(LN(2)/25)*Calculateur!V177*Calculateur!X177*VLOOKUP('Données projet'!$B$9,Paramètres!$A$1:$I$89,3,0)*0.475*44/12</f>
        <v>0.14255514603682723</v>
      </c>
      <c r="AB177" s="21">
        <f>EXP(-LN(2)/2)*AB176+(1-EXP(-LN(2)/2))/(LN(2)/2)*V177*Y177*VLOOKUP('Données projet'!$B$9,Paramètres!$A$1:$I$89,3,0)*0.475*44/12</f>
        <v>8.757791707757619E-23</v>
      </c>
      <c r="AC177" s="22">
        <f t="shared" si="163"/>
        <v>3.5357366409613258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73.437758095764934</v>
      </c>
      <c r="T178" s="59">
        <f t="shared" si="142"/>
        <v>332.06278745295771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3.3266432754453814</v>
      </c>
      <c r="AA178" s="21">
        <f>EXP(-LN(2)/25)*AA177+(1-EXP(-LN(2)/25))/(LN(2)/25)*Calculateur!V178*Calculateur!X178*VLOOKUP('Données projet'!$B$9,Paramètres!$A$1:$I$89,3,0)*0.475*44/12</f>
        <v>0.13865696807180086</v>
      </c>
      <c r="AB178" s="21">
        <f>EXP(-LN(2)/2)*AB177+(1-EXP(-LN(2)/2))/(LN(2)/2)*V178*Y178*VLOOKUP('Données projet'!$B$9,Paramètres!$A$1:$I$89,3,0)*0.475*44/12</f>
        <v>6.192693904774727E-23</v>
      </c>
      <c r="AC178" s="22">
        <f t="shared" si="163"/>
        <v>3.4653002435171825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73.437758095764934</v>
      </c>
      <c r="T179" s="59">
        <f t="shared" si="142"/>
        <v>332.06278745295771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3.2614098298659431</v>
      </c>
      <c r="AA179" s="21">
        <f>EXP(-LN(2)/25)*AA178+(1-EXP(-LN(2)/25))/(LN(2)/25)*Calculateur!V179*Calculateur!X179*VLOOKUP('Données projet'!$B$9,Paramètres!$A$1:$I$89,3,0)*0.475*44/12</f>
        <v>0.13486538598822442</v>
      </c>
      <c r="AB179" s="21">
        <f>EXP(-LN(2)/2)*AB178+(1-EXP(-LN(2)/2))/(LN(2)/2)*V179*Y179*VLOOKUP('Données projet'!$B$9,Paramètres!$A$1:$I$89,3,0)*0.475*44/12</f>
        <v>4.3788958538788095E-23</v>
      </c>
      <c r="AC179" s="22">
        <f t="shared" si="163"/>
        <v>3.3962752158541676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73.437758095764934</v>
      </c>
      <c r="T180" s="59">
        <f t="shared" si="142"/>
        <v>332.06278745295771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3.1974555723658447</v>
      </c>
      <c r="AA180" s="21">
        <f>EXP(-LN(2)/25)*AA179+(1-EXP(-LN(2)/25))/(LN(2)/25)*Calculateur!V180*Calculateur!X180*VLOOKUP('Données projet'!$B$9,Paramètres!$A$1:$I$89,3,0)*0.475*44/12</f>
        <v>0.13117748491611403</v>
      </c>
      <c r="AB180" s="21">
        <f>EXP(-LN(2)/2)*AB179+(1-EXP(-LN(2)/2))/(LN(2)/2)*V180*Y180*VLOOKUP('Données projet'!$B$9,Paramètres!$A$1:$I$89,3,0)*0.475*44/12</f>
        <v>3.0963469523873635E-23</v>
      </c>
      <c r="AC180" s="22">
        <f t="shared" si="163"/>
        <v>3.3286330572819587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73.437758095764934</v>
      </c>
      <c r="T181" s="59">
        <f t="shared" si="142"/>
        <v>332.06278745295771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3.1347554188470776</v>
      </c>
      <c r="AA181" s="21">
        <f>EXP(-LN(2)/25)*AA180+(1-EXP(-LN(2)/25))/(LN(2)/25)*Calculateur!V181*Calculateur!X181*VLOOKUP('Données projet'!$B$9,Paramètres!$A$1:$I$89,3,0)*0.475*44/12</f>
        <v>0.12759042969275877</v>
      </c>
      <c r="AB181" s="21">
        <f>EXP(-LN(2)/2)*AB180+(1-EXP(-LN(2)/2))/(LN(2)/2)*V181*Y181*VLOOKUP('Données projet'!$B$9,Paramètres!$A$1:$I$89,3,0)*0.475*44/12</f>
        <v>2.1894479269394048E-23</v>
      </c>
      <c r="AC181" s="22">
        <f t="shared" si="163"/>
        <v>3.2623458485398364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73.437758095764934</v>
      </c>
      <c r="T182" s="59">
        <f t="shared" si="142"/>
        <v>332.06278745295771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3.0732847770954965</v>
      </c>
      <c r="AA182" s="21">
        <f>EXP(-LN(2)/25)*AA181+(1-EXP(-LN(2)/25))/(LN(2)/25)*Calculateur!V182*Calculateur!X182*VLOOKUP('Données projet'!$B$9,Paramètres!$A$1:$I$89,3,0)*0.475*44/12</f>
        <v>0.12410146268312119</v>
      </c>
      <c r="AB182" s="21">
        <f>EXP(-LN(2)/2)*AB181+(1-EXP(-LN(2)/2))/(LN(2)/2)*V182*Y182*VLOOKUP('Données projet'!$B$9,Paramètres!$A$1:$I$89,3,0)*0.475*44/12</f>
        <v>1.5481734761936817E-23</v>
      </c>
      <c r="AC182" s="22">
        <f t="shared" si="163"/>
        <v>3.1973862397786177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73.437758095764934</v>
      </c>
      <c r="T183" s="59">
        <f t="shared" si="142"/>
        <v>332.06278745295771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3.0130195371352744</v>
      </c>
      <c r="AA183" s="21">
        <f>EXP(-LN(2)/25)*AA182+(1-EXP(-LN(2)/25))/(LN(2)/25)*Calculateur!V183*Calculateur!X183*VLOOKUP('Données projet'!$B$9,Paramètres!$A$1:$I$89,3,0)*0.475*44/12</f>
        <v>0.12070790165983895</v>
      </c>
      <c r="AB183" s="21">
        <f>EXP(-LN(2)/2)*AB182+(1-EXP(-LN(2)/2))/(LN(2)/2)*V183*Y183*VLOOKUP('Données projet'!$B$9,Paramètres!$A$1:$I$89,3,0)*0.475*44/12</f>
        <v>1.0947239634697024E-23</v>
      </c>
      <c r="AC183" s="22">
        <f t="shared" si="163"/>
        <v>3.1337274387951135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73.437758095764934</v>
      </c>
      <c r="T184" s="59">
        <f t="shared" si="142"/>
        <v>332.06278745295771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2.9539360617725055</v>
      </c>
      <c r="AA184" s="21">
        <f>EXP(-LN(2)/25)*AA183+(1-EXP(-LN(2)/25))/(LN(2)/25)*Calculateur!V184*Calculateur!X184*VLOOKUP('Données projet'!$B$9,Paramètres!$A$1:$I$89,3,0)*0.475*44/12</f>
        <v>0.11740713774119799</v>
      </c>
      <c r="AB184" s="21">
        <f>EXP(-LN(2)/2)*AB183+(1-EXP(-LN(2)/2))/(LN(2)/2)*V184*Y184*VLOOKUP('Données projet'!$B$9,Paramètres!$A$1:$I$89,3,0)*0.475*44/12</f>
        <v>7.7408673809684087E-24</v>
      </c>
      <c r="AC184" s="22">
        <f t="shared" si="163"/>
        <v>3.0713431995137035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73.437758095764934</v>
      </c>
      <c r="T185" s="59">
        <f t="shared" si="142"/>
        <v>332.06278745295771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2.896011177324239</v>
      </c>
      <c r="AA185" s="21">
        <f>EXP(-LN(2)/25)*AA184+(1-EXP(-LN(2)/25))/(LN(2)/25)*Calculateur!V185*Calculateur!X185*VLOOKUP('Données projet'!$B$9,Paramètres!$A$1:$I$89,3,0)*0.475*44/12</f>
        <v>0.11419663338549189</v>
      </c>
      <c r="AB185" s="21">
        <f>EXP(-LN(2)/2)*AB184+(1-EXP(-LN(2)/2))/(LN(2)/2)*V185*Y185*VLOOKUP('Données projet'!$B$9,Paramètres!$A$1:$I$89,3,0)*0.475*44/12</f>
        <v>5.4736198173485119E-24</v>
      </c>
      <c r="AC185" s="22">
        <f t="shared" si="163"/>
        <v>3.0102078107097308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73.437758095764934</v>
      </c>
      <c r="T186" s="59">
        <f t="shared" si="142"/>
        <v>332.06278745295771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2.8392221645293119</v>
      </c>
      <c r="AA186" s="21">
        <f>EXP(-LN(2)/25)*AA185+(1-EXP(-LN(2)/25))/(LN(2)/25)*Calculateur!V186*Calculateur!X186*VLOOKUP('Données projet'!$B$9,Paramètres!$A$1:$I$89,3,0)*0.475*44/12</f>
        <v>0.11107392044022567</v>
      </c>
      <c r="AB186" s="21">
        <f>EXP(-LN(2)/2)*AB185+(1-EXP(-LN(2)/2))/(LN(2)/2)*V186*Y186*VLOOKUP('Données projet'!$B$9,Paramètres!$A$1:$I$89,3,0)*0.475*44/12</f>
        <v>3.8704336904842044E-24</v>
      </c>
      <c r="AC186" s="22">
        <f t="shared" si="163"/>
        <v>2.9502960849695374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73.437758095764934</v>
      </c>
      <c r="T187" s="59">
        <f t="shared" si="142"/>
        <v>332.06278745295771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2.783546749637416</v>
      </c>
      <c r="AA187" s="21">
        <f>EXP(-LN(2)/25)*AA186+(1-EXP(-LN(2)/25))/(LN(2)/25)*Calculateur!V187*Calculateur!X187*VLOOKUP('Données projet'!$B$9,Paramètres!$A$1:$I$89,3,0)*0.475*44/12</f>
        <v>0.10803659824466408</v>
      </c>
      <c r="AB187" s="21">
        <f>EXP(-LN(2)/2)*AB186+(1-EXP(-LN(2)/2))/(LN(2)/2)*V187*Y187*VLOOKUP('Données projet'!$B$9,Paramètres!$A$1:$I$89,3,0)*0.475*44/12</f>
        <v>2.7368099086742559E-24</v>
      </c>
      <c r="AC187" s="22">
        <f t="shared" si="163"/>
        <v>2.8915833478820803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73.437758095764934</v>
      </c>
      <c r="T188" s="59">
        <f t="shared" si="142"/>
        <v>332.06278745295771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2.7289630956729001</v>
      </c>
      <c r="AA188" s="21">
        <f>EXP(-LN(2)/25)*AA187+(1-EXP(-LN(2)/25))/(LN(2)/25)*Calculateur!V188*Calculateur!X188*VLOOKUP('Données projet'!$B$9,Paramètres!$A$1:$I$89,3,0)*0.475*44/12</f>
        <v>0.10508233178426596</v>
      </c>
      <c r="AB188" s="21">
        <f>EXP(-LN(2)/2)*AB187+(1-EXP(-LN(2)/2))/(LN(2)/2)*V188*Y188*VLOOKUP('Données projet'!$B$9,Paramètres!$A$1:$I$89,3,0)*0.475*44/12</f>
        <v>1.9352168452421022E-24</v>
      </c>
      <c r="AC188" s="22">
        <f t="shared" si="163"/>
        <v>2.8340454274571663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73.437758095764934</v>
      </c>
      <c r="T189" s="59">
        <f t="shared" si="142"/>
        <v>332.06278745295771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2.6754497938698867</v>
      </c>
      <c r="AA189" s="21">
        <f>EXP(-LN(2)/25)*AA188+(1-EXP(-LN(2)/25))/(LN(2)/25)*Calculateur!V189*Calculateur!X189*VLOOKUP('Données projet'!$B$9,Paramètres!$A$1:$I$89,3,0)*0.475*44/12</f>
        <v>0.10220884989558554</v>
      </c>
      <c r="AB189" s="21">
        <f>EXP(-LN(2)/2)*AB188+(1-EXP(-LN(2)/2))/(LN(2)/2)*V189*Y189*VLOOKUP('Données projet'!$B$9,Paramètres!$A$1:$I$89,3,0)*0.475*44/12</f>
        <v>1.368404954337128E-24</v>
      </c>
      <c r="AC189" s="22">
        <f t="shared" si="163"/>
        <v>2.7776586437654722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73.437758095764934</v>
      </c>
      <c r="T190" s="59">
        <f t="shared" si="142"/>
        <v>332.06278745295771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2.6229858552753393</v>
      </c>
      <c r="AA190" s="21">
        <f>EXP(-LN(2)/25)*AA189+(1-EXP(-LN(2)/25))/(LN(2)/25)*Calculateur!V190*Calculateur!X190*VLOOKUP('Données projet'!$B$9,Paramètres!$A$1:$I$89,3,0)*0.475*44/12</f>
        <v>9.9413943520260936E-2</v>
      </c>
      <c r="AB190" s="21">
        <f>EXP(-LN(2)/2)*AB189+(1-EXP(-LN(2)/2))/(LN(2)/2)*V190*Y190*VLOOKUP('Données projet'!$B$9,Paramètres!$A$1:$I$89,3,0)*0.475*44/12</f>
        <v>9.6760842262105109E-25</v>
      </c>
      <c r="AC190" s="22">
        <f t="shared" si="163"/>
        <v>2.7223997987956001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73.437758095764934</v>
      </c>
      <c r="T191" s="59">
        <f t="shared" si="142"/>
        <v>332.06278745295771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2.5715507025167881</v>
      </c>
      <c r="AA191" s="21">
        <f>EXP(-LN(2)/25)*AA190+(1-EXP(-LN(2)/25))/(LN(2)/25)*Calculateur!V191*Calculateur!X191*VLOOKUP('Données projet'!$B$9,Paramètres!$A$1:$I$89,3,0)*0.475*44/12</f>
        <v>9.669546400674732E-2</v>
      </c>
      <c r="AB191" s="21">
        <f>EXP(-LN(2)/2)*AB190+(1-EXP(-LN(2)/2))/(LN(2)/2)*V191*Y191*VLOOKUP('Données projet'!$B$9,Paramètres!$A$1:$I$89,3,0)*0.475*44/12</f>
        <v>6.8420247716856399E-25</v>
      </c>
      <c r="AC191" s="22">
        <f t="shared" si="163"/>
        <v>2.6682461665235353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73.437758095764934</v>
      </c>
      <c r="T192" s="59">
        <f t="shared" si="142"/>
        <v>332.06278745295771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2.5211241617314868</v>
      </c>
      <c r="AA192" s="21">
        <f>EXP(-LN(2)/25)*AA191+(1-EXP(-LN(2)/25))/(LN(2)/25)*Calculateur!V192*Calculateur!X192*VLOOKUP('Données projet'!$B$9,Paramètres!$A$1:$I$89,3,0)*0.475*44/12</f>
        <v>9.4051321458489365E-2</v>
      </c>
      <c r="AB192" s="21">
        <f>EXP(-LN(2)/2)*AB191+(1-EXP(-LN(2)/2))/(LN(2)/2)*V192*Y192*VLOOKUP('Données projet'!$B$9,Paramètres!$A$1:$I$89,3,0)*0.475*44/12</f>
        <v>4.8380421131052554E-25</v>
      </c>
      <c r="AC192" s="22">
        <f t="shared" si="163"/>
        <v>2.6151754831899763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73.437758095764934</v>
      </c>
      <c r="T193" s="59">
        <f t="shared" si="142"/>
        <v>332.06278745295771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2.4716864546538324</v>
      </c>
      <c r="AA193" s="21">
        <f>EXP(-LN(2)/25)*AA192+(1-EXP(-LN(2)/25))/(LN(2)/25)*Calculateur!V193*Calculateur!X193*VLOOKUP('Données projet'!$B$9,Paramètres!$A$1:$I$89,3,0)*0.475*44/12</f>
        <v>9.1479483127262937E-2</v>
      </c>
      <c r="AB193" s="21">
        <f>EXP(-LN(2)/2)*AB192+(1-EXP(-LN(2)/2))/(LN(2)/2)*V193*Y193*VLOOKUP('Données projet'!$B$9,Paramètres!$A$1:$I$89,3,0)*0.475*44/12</f>
        <v>3.4210123858428199E-25</v>
      </c>
      <c r="AC193" s="22">
        <f t="shared" si="163"/>
        <v>2.5631659377810951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73.437758095764934</v>
      </c>
      <c r="T194" s="59">
        <f t="shared" si="142"/>
        <v>332.06278745295771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2.4232181908579471</v>
      </c>
      <c r="AA194" s="21">
        <f>EXP(-LN(2)/25)*AA193+(1-EXP(-LN(2)/25))/(LN(2)/25)*Calculateur!V194*Calculateur!X194*VLOOKUP('Données projet'!$B$9,Paramètres!$A$1:$I$89,3,0)*0.475*44/12</f>
        <v>8.897797185045099E-2</v>
      </c>
      <c r="AB194" s="21">
        <f>EXP(-LN(2)/2)*AB193+(1-EXP(-LN(2)/2))/(LN(2)/2)*V194*Y194*VLOOKUP('Données projet'!$B$9,Paramètres!$A$1:$I$89,3,0)*0.475*44/12</f>
        <v>2.4190210565526277E-25</v>
      </c>
      <c r="AC194" s="22">
        <f t="shared" si="163"/>
        <v>2.5121961627083982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73.437758095764934</v>
      </c>
      <c r="T195" s="59">
        <f t="shared" si="142"/>
        <v>332.06278745295771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2.375700360152377</v>
      </c>
      <c r="AA195" s="21">
        <f>EXP(-LN(2)/25)*AA194+(1-EXP(-LN(2)/25))/(LN(2)/25)*Calculateur!V195*Calculateur!X195*VLOOKUP('Données projet'!$B$9,Paramètres!$A$1:$I$89,3,0)*0.475*44/12</f>
        <v>8.6544864531052229E-2</v>
      </c>
      <c r="AB195" s="21">
        <f>EXP(-LN(2)/2)*AB194+(1-EXP(-LN(2)/2))/(LN(2)/2)*V195*Y195*VLOOKUP('Données projet'!$B$9,Paramètres!$A$1:$I$89,3,0)*0.475*44/12</f>
        <v>1.71050619292141E-25</v>
      </c>
      <c r="AC195" s="22">
        <f t="shared" si="163"/>
        <v>2.462245224683429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73.437758095764934</v>
      </c>
      <c r="T196" s="59">
        <f t="shared" si="142"/>
        <v>332.06278745295771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2.3291143251239284</v>
      </c>
      <c r="AA196" s="21">
        <f>EXP(-LN(2)/25)*AA195+(1-EXP(-LN(2)/25))/(LN(2)/25)*Calculateur!V196*Calculateur!X196*VLOOKUP('Données projet'!$B$9,Paramètres!$A$1:$I$89,3,0)*0.475*44/12</f>
        <v>8.4178290659253988E-2</v>
      </c>
      <c r="AB196" s="21">
        <f>EXP(-LN(2)/2)*AB195+(1-EXP(-LN(2)/2))/(LN(2)/2)*V196*Y196*VLOOKUP('Données projet'!$B$9,Paramètres!$A$1:$I$89,3,0)*0.475*44/12</f>
        <v>1.2095105282763139E-25</v>
      </c>
      <c r="AC196" s="22">
        <f t="shared" si="163"/>
        <v>2.4132926157831824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73.437758095764934</v>
      </c>
      <c r="T197" s="59">
        <f t="shared" ref="T197:T203" si="204">$T$3</f>
        <v>332.06278745295771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2.2834418138277117</v>
      </c>
      <c r="AA197" s="21">
        <f>EXP(-LN(2)/25)*AA196+(1-EXP(-LN(2)/25))/(LN(2)/25)*Calculateur!V197*Calculateur!X197*VLOOKUP('Données projet'!$B$9,Paramètres!$A$1:$I$89,3,0)*0.475*44/12</f>
        <v>8.1876430874432776E-2</v>
      </c>
      <c r="AB197" s="21">
        <f>EXP(-LN(2)/2)*AB196+(1-EXP(-LN(2)/2))/(LN(2)/2)*V197*Y197*VLOOKUP('Données projet'!$B$9,Paramètres!$A$1:$I$89,3,0)*0.475*44/12</f>
        <v>8.5525309646070498E-26</v>
      </c>
      <c r="AC197" s="22">
        <f t="shared" si="163"/>
        <v>2.3653182447021446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73.437758095764934</v>
      </c>
      <c r="T198" s="59">
        <f t="shared" si="204"/>
        <v>332.06278745295771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2.2386649126205329</v>
      </c>
      <c r="AA198" s="21">
        <f>EXP(-LN(2)/25)*AA197+(1-EXP(-LN(2)/25))/(LN(2)/25)*Calculateur!V198*Calculateur!X198*VLOOKUP('Données projet'!$B$9,Paramètres!$A$1:$I$89,3,0)*0.475*44/12</f>
        <v>7.9637515566477038E-2</v>
      </c>
      <c r="AB198" s="21">
        <f>EXP(-LN(2)/2)*AB197+(1-EXP(-LN(2)/2))/(LN(2)/2)*V198*Y198*VLOOKUP('Données projet'!$B$9,Paramètres!$A$1:$I$89,3,0)*0.475*44/12</f>
        <v>6.0475526413815693E-26</v>
      </c>
      <c r="AC198" s="22">
        <f t="shared" si="163"/>
        <v>2.3183024281870099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73.437758095764934</v>
      </c>
      <c r="T199" s="59">
        <f t="shared" si="204"/>
        <v>332.06278745295771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2.1947660591348139</v>
      </c>
      <c r="AA199" s="21">
        <f>EXP(-LN(2)/25)*AA198+(1-EXP(-LN(2)/25))/(LN(2)/25)*Calculateur!V199*Calculateur!X199*VLOOKUP('Données projet'!$B$9,Paramètres!$A$1:$I$89,3,0)*0.475*44/12</f>
        <v>7.7459823515356796E-2</v>
      </c>
      <c r="AB199" s="21">
        <f>EXP(-LN(2)/2)*AB198+(1-EXP(-LN(2)/2))/(LN(2)/2)*V199*Y199*VLOOKUP('Données projet'!$B$9,Paramètres!$A$1:$I$89,3,0)*0.475*44/12</f>
        <v>4.2762654823035249E-26</v>
      </c>
      <c r="AC199" s="22">
        <f t="shared" si="163"/>
        <v>2.2722258826501709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73.437758095764934</v>
      </c>
      <c r="T200" s="59">
        <f t="shared" si="204"/>
        <v>332.06278745295771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2.1517280353902932</v>
      </c>
      <c r="AA200" s="21">
        <f>EXP(-LN(2)/25)*AA199+(1-EXP(-LN(2)/25))/(LN(2)/25)*Calculateur!V200*Calculateur!X200*VLOOKUP('Données projet'!$B$9,Paramètres!$A$1:$I$89,3,0)*0.475*44/12</f>
        <v>7.5341680567894281E-2</v>
      </c>
      <c r="AB200" s="21">
        <f>EXP(-LN(2)/2)*AB199+(1-EXP(-LN(2)/2))/(LN(2)/2)*V200*Y200*VLOOKUP('Données projet'!$B$9,Paramètres!$A$1:$I$89,3,0)*0.475*44/12</f>
        <v>3.0237763206907847E-26</v>
      </c>
      <c r="AC200" s="22">
        <f t="shared" si="163"/>
        <v>2.2270697159581876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73.437758095764934</v>
      </c>
      <c r="T201" s="59">
        <f t="shared" si="204"/>
        <v>332.06278745295771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2.1095339610408002</v>
      </c>
      <c r="AA201" s="21">
        <f>EXP(-LN(2)/25)*AA200+(1-EXP(-LN(2)/25))/(LN(2)/25)*Calculateur!V201*Calculateur!X201*VLOOKUP('Données projet'!$B$9,Paramètres!$A$1:$I$89,3,0)*0.475*44/12</f>
        <v>7.328145835071842E-2</v>
      </c>
      <c r="AB201" s="21">
        <f>EXP(-LN(2)/2)*AB200+(1-EXP(-LN(2)/2))/(LN(2)/2)*V201*Y201*VLOOKUP('Données projet'!$B$9,Paramètres!$A$1:$I$89,3,0)*0.475*44/12</f>
        <v>2.1381327411517625E-26</v>
      </c>
      <c r="AC201" s="22">
        <f t="shared" si="163"/>
        <v>2.1828154193915186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73.437758095764934</v>
      </c>
      <c r="T202" s="59">
        <f t="shared" si="204"/>
        <v>332.06278745295771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2.0681672867534564</v>
      </c>
      <c r="AA202" s="21">
        <f>EXP(-LN(2)/25)*AA201+(1-EXP(-LN(2)/25))/(LN(2)/25)*Calculateur!V202*Calculateur!X202*VLOOKUP('Données projet'!$B$9,Paramètres!$A$1:$I$89,3,0)*0.475*44/12</f>
        <v>7.1277573018413615E-2</v>
      </c>
      <c r="AB202" s="21">
        <f>EXP(-LN(2)/2)*AB201+(1-EXP(-LN(2)/2))/(LN(2)/2)*V202*Y202*VLOOKUP('Données projet'!$B$9,Paramètres!$A$1:$I$89,3,0)*0.475*44/12</f>
        <v>1.5118881603453923E-26</v>
      </c>
      <c r="AC202" s="22">
        <f t="shared" si="163"/>
        <v>2.1394448597718698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73.437758095764934</v>
      </c>
      <c r="T203" s="59">
        <f t="shared" si="204"/>
        <v>332.06278745295771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2.0276117877177073</v>
      </c>
      <c r="AA203" s="21">
        <f>EXP(-LN(2)/25)*AA202+(1-EXP(-LN(2)/25))/(LN(2)/25)*Calculateur!V203*Calculateur!X203*VLOOKUP('Données projet'!$B$9,Paramètres!$A$1:$I$89,3,0)*0.475*44/12</f>
        <v>6.9328484035900431E-2</v>
      </c>
      <c r="AB203" s="21">
        <f>EXP(-LN(2)/2)*AB202+(1-EXP(-LN(2)/2))/(LN(2)/2)*V203*Y203*VLOOKUP('Données projet'!$B$9,Paramètres!$A$1:$I$89,3,0)*0.475*44/12</f>
        <v>1.0690663705758812E-26</v>
      </c>
      <c r="AC203" s="22">
        <f t="shared" si="163"/>
        <v>2.0969402717536076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1.3224349103503212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H1" zoomScale="90" zoomScaleNormal="90" workbookViewId="0">
      <selection activeCell="N24" sqref="N24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Peuplier Dorskamp</v>
      </c>
      <c r="B6" s="146">
        <f>'Données projet'!D9</f>
        <v>5.32</v>
      </c>
      <c r="C6" s="147">
        <f ca="1">IF(OR('Données projet'!B9="",'Données projet'!C9="",'Données projet'!C9=0%),0,Calculateur!S3)</f>
        <v>73.437758095764934</v>
      </c>
      <c r="D6" s="147">
        <f>IF(OR('Données projet'!B9="",'Données projet'!C9="",'Données projet'!C9=0%),0,Calculateur!T3)</f>
        <v>332.06278745295771</v>
      </c>
      <c r="E6" s="147">
        <f ca="1">MIN(C6,D6)</f>
        <v>73.437758095764934</v>
      </c>
      <c r="F6" s="147">
        <f ca="1">E6*B6</f>
        <v>390.68887306946948</v>
      </c>
      <c r="G6" s="147">
        <f ca="1">F6*(100%-'Données projet'!$C$24)*(100%-'Données projet'!$C$25)*(100%-'Données projet'!$C$26)*(100%-'Données projet'!$C$27)</f>
        <v>351.61998576252256</v>
      </c>
      <c r="H6" s="148">
        <f>IF(OR('Données projet'!B9="",'Données projet'!C9="",'Données projet'!C9=0%),0,AVERAGE(Calculateur!$AC$3:$AC$33)*B6)</f>
        <v>147.12314636264114</v>
      </c>
      <c r="I6" s="149">
        <f>H6*(100%-'Données projet'!$C$24)*(100%-'Données projet'!$C$25)*(100%-'Données projet'!$C$26)*(100%-'Données projet'!$C$27)</f>
        <v>132.41083172637704</v>
      </c>
      <c r="J6" s="150">
        <f>IF(OR('Données projet'!B9="",'Données projet'!C9="",'Données projet'!C9=0%),0,SUM(Calculateur!$V$3:$V$33)*VLOOKUP('Données projet'!$B$9,Paramètres!$A$1:$I$89,9,0)*B6)</f>
        <v>1466.3409600000002</v>
      </c>
      <c r="K6" s="151">
        <f>J6*(100%-'Données projet'!$C$24)*(100%-'Données projet'!$C$25)*(100%-'Données projet'!$C$26)*(100%-'Données projet'!$C$27)</f>
        <v>1319.7068640000002</v>
      </c>
      <c r="L6" s="152">
        <f ca="1">G6+I6+K6</f>
        <v>1803.7376814888999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390.68887306946948</v>
      </c>
      <c r="G16" s="166">
        <f t="shared" ca="1" si="3"/>
        <v>351.61998576252256</v>
      </c>
      <c r="H16" s="167">
        <f t="shared" si="3"/>
        <v>147.12314636264114</v>
      </c>
      <c r="I16" s="167">
        <f t="shared" si="3"/>
        <v>132.41083172637704</v>
      </c>
      <c r="J16" s="168">
        <f t="shared" si="3"/>
        <v>1466.3409600000002</v>
      </c>
      <c r="K16" s="168">
        <f t="shared" si="3"/>
        <v>1319.7068640000002</v>
      </c>
      <c r="L16" s="169">
        <f t="shared" ca="1" si="3"/>
        <v>1803.7376814888999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Peuplier Dorskamp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7" zoomScale="55" zoomScaleNormal="55" workbookViewId="0">
      <selection activeCell="I20" sqref="I20:I22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Dorskamp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3858.6664522247438</v>
      </c>
      <c r="U10" s="178">
        <f>'Données projet'!D9</f>
        <v>5.32</v>
      </c>
      <c r="V10" s="177">
        <f>U10*T10</f>
        <v>20528.105525835639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Peuplier Dorskamp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2500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20</v>
      </c>
      <c r="B23" s="181">
        <f>'Données projet'!D36</f>
        <v>267.60000000000002</v>
      </c>
      <c r="C23" s="193">
        <v>35</v>
      </c>
      <c r="D23" s="182">
        <f>B23*C23</f>
        <v>9366</v>
      </c>
      <c r="E23" s="193">
        <v>60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3374.649884703882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0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5961.7777537387019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0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80</v>
      </c>
      <c r="Q25" s="234"/>
      <c r="R25" s="23"/>
      <c r="S25" s="186" t="s">
        <v>266</v>
      </c>
      <c r="T25" s="303">
        <f ca="1">T23-T24</f>
        <v>-2587.1278690348199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1120.6349161162973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76.555023923444978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73.258396098990417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70.103728324392748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67.084907487457187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64.19608372005473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61.431659062253345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58.786276614596495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56.254810157508629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53.832354217711611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51.51421456240346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49.295899102778435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47.173109189261666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45.141731281590111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43.197828977598206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41.337635385261436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39.557545823216699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37.854110835614065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36.224029507764662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34.664143069631258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33.171428774766767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4E1C2126-6D1A-4017-8764-5FDFA97D9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2023-12-01T16:59:32Z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