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30 - Bellegarde\"/>
    </mc:Choice>
  </mc:AlternateContent>
  <bookViews>
    <workbookView xWindow="0" yWindow="0" windowWidth="11748" windowHeight="5316" tabRatio="622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D4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EA4" i="2"/>
  <c r="FR4" i="2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H14" i="2"/>
  <c r="EX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W85" i="2"/>
  <c r="EC85" i="2"/>
  <c r="HH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EA179" i="2"/>
  <c r="HH179" i="2"/>
  <c r="EV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C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164" i="2" a="1"/>
  <c r="BC164" i="2" s="1"/>
  <c r="BC126" i="2" a="1"/>
  <c r="BC126" i="2" s="1"/>
  <c r="BC151" i="2" a="1"/>
  <c r="BC151" i="2" s="1"/>
  <c r="BC192" i="2" a="1"/>
  <c r="BC192" i="2" s="1"/>
  <c r="BC82" i="2" a="1"/>
  <c r="BC82" i="2" s="1"/>
  <c r="BC7" i="2" a="1"/>
  <c r="BC7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17" i="2" a="1"/>
  <c r="BC117" i="2" s="1"/>
  <c r="BC58" i="2" a="1"/>
  <c r="BC58" i="2" s="1"/>
  <c r="BC143" i="2" a="1"/>
  <c r="BC143" i="2" s="1"/>
  <c r="BC31" i="2" a="1"/>
  <c r="BC31" i="2" s="1"/>
  <c r="BC181" i="2" a="1"/>
  <c r="BC181" i="2" s="1"/>
  <c r="BC34" i="2" a="1"/>
  <c r="BC34" i="2" s="1"/>
  <c r="BC18" i="2" a="1"/>
  <c r="BC18" i="2" s="1"/>
  <c r="BC84" i="2" a="1"/>
  <c r="BC84" i="2" s="1"/>
  <c r="BC65" i="2" a="1"/>
  <c r="BC65" i="2" s="1"/>
  <c r="BC38" i="2" a="1"/>
  <c r="BC38" i="2" s="1"/>
  <c r="BC32" i="2" a="1"/>
  <c r="BC32" i="2" s="1"/>
  <c r="BC114" i="2" a="1"/>
  <c r="BC114" i="2" s="1"/>
  <c r="HG203" i="2"/>
  <c r="FR203" i="2"/>
  <c r="AH151" i="2" a="1"/>
  <c r="AH151" i="2" s="1"/>
  <c r="AH62" i="2" a="1"/>
  <c r="AH62" i="2" s="1"/>
  <c r="AH166" i="2" a="1"/>
  <c r="AH166" i="2" s="1"/>
  <c r="AH90" i="2" a="1"/>
  <c r="AH90" i="2" s="1"/>
  <c r="AH19" i="2" a="1"/>
  <c r="AH19" i="2" s="1"/>
  <c r="AH92" i="2" a="1"/>
  <c r="AH92" i="2" s="1"/>
  <c r="AH199" i="2" a="1"/>
  <c r="AH199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<sst xmlns="http://schemas.openxmlformats.org/spreadsheetml/2006/main" count="1174" uniqueCount="326">
  <si>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</si>
  <si>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</si>
  <si>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</si>
  <si>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</si>
  <si>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</si>
  <si>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</si>
  <si>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</si>
  <si>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</si>
  <si>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</si>
  <si>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</si>
  <si>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</si>
  <si>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</si>
  <si>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</si>
  <si>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</si>
  <si>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</si>
  <si>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</si>
  <si>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</si>
  <si>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</si>
  <si>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</si>
  <si>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</si>
  <si>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</si>
  <si>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</si>
  <si>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</si>
  <si>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</si>
  <si>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</si>
  <si>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</si>
  <si>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</si>
  <si>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</si>
  <si>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</si>
  <si>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</si>
  <si>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</si>
  <si>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</si>
  <si>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</si>
  <si>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</si>
  <si>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</si>
  <si>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</si>
  <si>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</si>
  <si>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</si>
  <si>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</si>
  <si>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</si>
  <si>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</si>
  <si>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</si>
  <si>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</si>
  <si>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</si>
  <si>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</si>
  <si>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</si>
  <si>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</si>
  <si>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</si>
  <si>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</si>
  <si>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</si>
  <si>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</si>
  <si>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</si>
  <si>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</si>
  <si>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</si>
  <si>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</si>
  <si>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</si>
  <si>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</si>
  <si>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</si>
  <si>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</si>
  <si>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</si>
  <si>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</si>
  <si>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</si>
  <si>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</si>
  <si>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</si>
  <si>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</si>
  <si>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</si>
  <si>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</si>
  <si>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</si>
  <si>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</si>
  <si>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</si>
  <si>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</si>
  <si>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</si>
  <si>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</si>
  <si>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</si>
  <si>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</si>
  <si>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</si>
  <si>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</si>
  <si>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</si>
  <si>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</si>
  <si>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</si>
  <si>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</si>
  <si>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</si>
  <si>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</si>
  <si>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</si>
  <si>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</si>
  <si>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</si>
  <si>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</si>
  <si>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</si>
  <si>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</si>
  <si>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</si>
  <si>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</si>
  <si>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</si>
  <si>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</si>
  <si>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</si>
  <si>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</si>
  <si>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</si>
  <si>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</si>
  <si>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</si>
  <si>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</si>
  <si>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</si>
  <si>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</si>
  <si>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</si>
  <si>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</si>
  <si>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</si>
  <si>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</si>
  <si>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</si>
  <si>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</si>
  <si>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</si>
  <si>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</si>
  <si>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</si>
  <si>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</si>
  <si>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</si>
  <si>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</si>
  <si>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</si>
  <si>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</si>
  <si>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</si>
  <si>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</si>
  <si>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</si>
  <si>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</si>
  <si>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</si>
  <si>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</si>
  <si>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</si>
  <si>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</si>
  <si>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</si>
  <si>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</si>
  <si>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</si>
  <si>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</si>
  <si>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</si>
  <si>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</si>
  <si>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</si>
  <si>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</si>
  <si>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</si>
  <si>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</si>
  <si>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</si>
  <si>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</si>
  <si>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</si>
  <si>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</si>
  <si>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</si>
  <si>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</si>
  <si>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</si>
  <si>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</si>
  <si>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</si>
  <si>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</si>
  <si>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</si>
  <si>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</si>
  <si>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</si>
  <si>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</si>
  <si>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</si>
  <si>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</si>
  <si>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</si>
  <si>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</si>
  <si>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</si>
  <si>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</si>
  <si>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</si>
  <si>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</si>
  <si>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</si>
  <si>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</si>
  <si>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</si>
  <si>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</si>
  <si>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</si>
  <si>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</si>
  <si>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</si>
  <si>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</si>
  <si>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</si>
  <si>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</si>
  <si>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</si>
  <si>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</si>
  <si>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</si>
  <si>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</si>
  <si>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</si>
  <si>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</si>
  <si>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</si>
  <si>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</si>
  <si>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</si>
  <si>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</si>
  <si>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</si>
  <si>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</si>
  <si>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</si>
  <si>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</si>
  <si>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</si>
  <si>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</si>
  <si>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</si>
  <si>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</si>
  <si>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</si>
  <si>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</si>
  <si>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</si>
  <si>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</si>
  <si>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</si>
  <si>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</si>
  <si>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</si>
  <si>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</si>
  <si>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</si>
  <si>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</si>
  <si>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</si>
  <si>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</si>
  <si>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</si>
  <si>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</si>
  <si>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</si>
  <si>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</si>
  <si>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</si>
  <si>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</si>
  <si>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</si>
  <si>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</si>
  <si>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</si>
  <si>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</si>
  <si>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</si>
  <si>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</si>
  <si>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</si>
  <si>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</si>
  <si>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</si>
  <si>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</si>
  <si>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</si>
  <si>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</si>
  <si>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</si>
  <si>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</si>
  <si>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</si>
  <si>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</si>
  <si>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</si>
  <si>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</si>
  <si>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</si>
  <si>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</si>
  <si>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</si>
  <si>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</si>
  <si>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</si>
  <si>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</si>
  <si>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</si>
  <si>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</si>
  <si>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</si>
  <si>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</si>
  <si>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</si>
  <si>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</si>
  <si>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</si>
  <si>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</si>
  <si>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</si>
  <si>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</si>
  <si>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</si>
  <si>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</si>
  <si>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</si>
  <si>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</si>
  <si>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</si>
  <si>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</si>
  <si>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</si>
  <si>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</si>
  <si>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</si>
  <si>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</si>
  <si>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</si>
  <si>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</si>
  <si>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</si>
  <si>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</si>
  <si>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</si>
  <si>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</si>
  <si>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</si>
  <si>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</si>
  <si>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</si>
  <si>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</si>
  <si>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</si>
  <si>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</si>
  <si>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</si>
  <si>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</si>
  <si>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</si>
  <si>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</si>
  <si>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</si>
  <si>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</si>
  <si>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</si>
  <si>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</si>
  <si>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</si>
  <si>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</si>
  <si>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</si>
  <si>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</si>
  <si>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</si>
  <si>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</si>
  <si>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</si>
  <si>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</si>
  <si>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</si>
  <si>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</si>
  <si>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</si>
  <si>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</si>
  <si>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</si>
  <si>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</si>
  <si>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</si>
  <si>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</si>
  <si>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</si>
  <si>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</si>
  <si>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</si>
  <si>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</si>
  <si>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</si>
  <si>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</si>
  <si>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</si>
  <si>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</si>
  <si>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</si>
  <si>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</si>
  <si>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</si>
  <si>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</si>
  <si>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</si>
  <si>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</si>
  <si>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</si>
  <si>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</si>
  <si>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</si>
  <si>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</si>
  <si>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</si>
  <si>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</si>
  <si>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</si>
  <si>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</si>
  <si>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</si>
  <si>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</si>
  <si>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</si>
  <si>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</si>
  <si>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</si>
  <si>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</si>
  <si>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</si>
  <si>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</si>
  <si>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</si>
  <si>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</si>
  <si>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</si>
  <si>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</si>
  <si>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</si>
  <si>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</si>
  <si>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</si>
  <si>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</si>
  <si>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</si>
  <si>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</si>
  <si>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</si>
  <si>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</si>
  <si>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</si>
  <si>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Pour le peuplier Tucano</t>
  </si>
  <si>
    <t>Pour le peuplier Diva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</si>
</sst>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1.9306092724567099</c:v>
                </c:pt>
                <c:pt idx="2">
                  <c:v>2.553215829758833</c:v>
                </c:pt>
                <c:pt idx="3">
                  <c:v>3.3774407070459787</c:v>
                </c:pt>
                <c:pt idx="4">
                  <c:v>4.4688281045446008</c:v>
                </c:pt>
                <c:pt idx="5">
                  <c:v>5.9143073500580039</c:v>
                </c:pt>
                <c:pt idx="6">
                  <c:v>7.8291936600349574</c:v>
                </c:pt>
                <c:pt idx="7">
                  <c:v>10.366487783284713</c:v>
                </c:pt>
                <c:pt idx="8">
                  <c:v>13.729231553246974</c:v>
                </c:pt>
                <c:pt idx="9">
                  <c:v>37.255169984413222</c:v>
                </c:pt>
                <c:pt idx="10">
                  <c:v>62.89440334529337</c:v>
                </c:pt>
                <c:pt idx="11">
                  <c:v>93.303970809367385</c:v>
                </c:pt>
                <c:pt idx="12">
                  <c:v>125.96691847256805</c:v>
                </c:pt>
                <c:pt idx="13">
                  <c:v>155.932331861748</c:v>
                </c:pt>
                <c:pt idx="14">
                  <c:v>188.24084604768643</c:v>
                </c:pt>
                <c:pt idx="15">
                  <c:v>220.41974636542548</c:v>
                </c:pt>
                <c:pt idx="16">
                  <c:v>250.02710160411655</c:v>
                </c:pt>
                <c:pt idx="17">
                  <c:v>279.55491298831186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889664"/>
        <c:axId val="888891840"/>
      </c:scatterChart>
      <c:valAx>
        <c:axId val="888889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8891840"/>
        <c:crosses val="autoZero"/>
        <c:crossBetween val="midCat"/>
      </c:valAx>
      <c:valAx>
        <c:axId val="88889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888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893408"/>
        <c:axId val="1388898848"/>
      </c:scatterChart>
      <c:valAx>
        <c:axId val="1388893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8848"/>
        <c:crosses val="autoZero"/>
        <c:crossBetween val="midCat"/>
      </c:valAx>
      <c:valAx>
        <c:axId val="138889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2.0720884670776685</c:v>
                </c:pt>
                <c:pt idx="2">
                  <c:v>2.9415526342456073</c:v>
                </c:pt>
                <c:pt idx="3">
                  <c:v>4.1774571172576058</c:v>
                </c:pt>
                <c:pt idx="4">
                  <c:v>5.9348769408269062</c:v>
                </c:pt>
                <c:pt idx="5">
                  <c:v>8.4347651265546784</c:v>
                </c:pt>
                <c:pt idx="6">
                  <c:v>11.992037342043036</c:v>
                </c:pt>
                <c:pt idx="7">
                  <c:v>17.055668074583483</c:v>
                </c:pt>
                <c:pt idx="8">
                  <c:v>24.265950626944104</c:v>
                </c:pt>
                <c:pt idx="9">
                  <c:v>52.680216521576249</c:v>
                </c:pt>
                <c:pt idx="10">
                  <c:v>85.728990489877845</c:v>
                </c:pt>
                <c:pt idx="11">
                  <c:v>120.95690908655615</c:v>
                </c:pt>
                <c:pt idx="12">
                  <c:v>160.91242035737454</c:v>
                </c:pt>
                <c:pt idx="13">
                  <c:v>205.58250261006901</c:v>
                </c:pt>
                <c:pt idx="14">
                  <c:v>252.49064272427088</c:v>
                </c:pt>
                <c:pt idx="15">
                  <c:v>299.20074859023487</c:v>
                </c:pt>
                <c:pt idx="16">
                  <c:v>348.19398319862631</c:v>
                </c:pt>
                <c:pt idx="17">
                  <c:v>397.0357607298854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893472"/>
        <c:axId val="888894560"/>
      </c:scatterChart>
      <c:valAx>
        <c:axId val="88889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8894560"/>
        <c:crosses val="autoZero"/>
        <c:crossBetween val="midCat"/>
      </c:valAx>
      <c:valAx>
        <c:axId val="88889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8889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2.0720884670776685</c:v>
                </c:pt>
                <c:pt idx="2">
                  <c:v>2.9415526342456073</c:v>
                </c:pt>
                <c:pt idx="3">
                  <c:v>4.1774571172576058</c:v>
                </c:pt>
                <c:pt idx="4">
                  <c:v>5.9348769408269062</c:v>
                </c:pt>
                <c:pt idx="5">
                  <c:v>8.4347651265546784</c:v>
                </c:pt>
                <c:pt idx="6">
                  <c:v>11.992037342043036</c:v>
                </c:pt>
                <c:pt idx="7">
                  <c:v>17.055668074583483</c:v>
                </c:pt>
                <c:pt idx="8">
                  <c:v>24.265950626944104</c:v>
                </c:pt>
                <c:pt idx="9">
                  <c:v>52.680216521576249</c:v>
                </c:pt>
                <c:pt idx="10">
                  <c:v>85.728990489877845</c:v>
                </c:pt>
                <c:pt idx="11">
                  <c:v>120.95690908655615</c:v>
                </c:pt>
                <c:pt idx="12">
                  <c:v>160.91242035737454</c:v>
                </c:pt>
                <c:pt idx="13">
                  <c:v>205.58250261006901</c:v>
                </c:pt>
                <c:pt idx="14">
                  <c:v>252.49064272427088</c:v>
                </c:pt>
                <c:pt idx="15">
                  <c:v>299.20074859023487</c:v>
                </c:pt>
                <c:pt idx="16">
                  <c:v>348.19398319862631</c:v>
                </c:pt>
                <c:pt idx="17">
                  <c:v>397.0357607298854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057536"/>
        <c:axId val="712058080"/>
      </c:scatterChart>
      <c:valAx>
        <c:axId val="71205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2058080"/>
        <c:crosses val="autoZero"/>
        <c:crossBetween val="midCat"/>
      </c:valAx>
      <c:valAx>
        <c:axId val="71205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205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2058624"/>
        <c:axId val="1388902656"/>
      </c:scatterChart>
      <c:valAx>
        <c:axId val="712058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902656"/>
        <c:crosses val="autoZero"/>
        <c:crossBetween val="midCat"/>
      </c:valAx>
      <c:valAx>
        <c:axId val="138890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2058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906464"/>
        <c:axId val="1388892864"/>
      </c:scatterChart>
      <c:valAx>
        <c:axId val="1388906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2864"/>
        <c:crosses val="autoZero"/>
        <c:crossBetween val="midCat"/>
      </c:valAx>
      <c:valAx>
        <c:axId val="138889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90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907008"/>
        <c:axId val="1388907552"/>
      </c:scatterChart>
      <c:valAx>
        <c:axId val="1388907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907552"/>
        <c:crosses val="autoZero"/>
        <c:crossBetween val="midCat"/>
      </c:valAx>
      <c:valAx>
        <c:axId val="138890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907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892320"/>
        <c:axId val="1388905920"/>
      </c:scatterChart>
      <c:valAx>
        <c:axId val="1388892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905920"/>
        <c:crosses val="autoZero"/>
        <c:crossBetween val="midCat"/>
      </c:valAx>
      <c:valAx>
        <c:axId val="1388905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2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895040"/>
        <c:axId val="1388897216"/>
      </c:scatterChart>
      <c:valAx>
        <c:axId val="1388895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7216"/>
        <c:crosses val="autoZero"/>
        <c:crossBetween val="midCat"/>
      </c:valAx>
      <c:valAx>
        <c:axId val="138889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901568"/>
        <c:axId val="1388894496"/>
      </c:scatterChart>
      <c:valAx>
        <c:axId val="1388901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894496"/>
        <c:crosses val="autoZero"/>
        <c:crossBetween val="midCat"/>
      </c:valAx>
      <c:valAx>
        <c:axId val="13888944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8901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B1" zoomScale="70" zoomScaleNormal="7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55" zoomScaleNormal="55" workbookViewId="0">
      <selection activeCell="C6" sqref="C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6.55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117</v>
      </c>
      <c r="C9" s="35">
        <v>0.33329999999999999</v>
      </c>
      <c r="D9" s="36">
        <f t="shared" ref="D9:D18" si="0">C9*$C$5</f>
        <v>2.1831149999999999</v>
      </c>
      <c r="E9" s="37">
        <v>17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117</v>
      </c>
      <c r="C10" s="35">
        <v>0.33329999999999999</v>
      </c>
      <c r="D10" s="36">
        <f t="shared" si="0"/>
        <v>2.1831149999999999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117</v>
      </c>
      <c r="C11" s="35">
        <v>0.33329999999999999</v>
      </c>
      <c r="D11" s="36">
        <f t="shared" si="0"/>
        <v>2.1831149999999999</v>
      </c>
      <c r="E11" s="37">
        <v>17</v>
      </c>
      <c r="F11" s="38" t="str">
        <f t="array" ref="F11">IF(E11="","",IF(INDEX(A:A,MAX(IF(ISNUMBER($A$88:$A$107),ROW($A$88:$A$107),"")))&lt;&gt;E11,"Corrigez : révolution incorrecte","OK"))</f>
        <v>OK</v>
      </c>
      <c r="H11" s="25" t="s">
        <v>325</v>
      </c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0.99990000000000001</v>
      </c>
      <c r="D19" s="41">
        <f>SUM(D9:D18)</f>
        <v>6.5493449999999998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Soligo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8</v>
      </c>
      <c r="B36" s="63">
        <v>10.199999999999999</v>
      </c>
      <c r="C36" s="63"/>
      <c r="D36" s="63"/>
      <c r="E36" s="54"/>
      <c r="F36" s="54"/>
      <c r="G36" s="54"/>
      <c r="H36" s="54"/>
      <c r="I36" s="52">
        <f>IFERROR(B36/A36,"")</f>
        <v>1.2749999999999999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9</v>
      </c>
      <c r="B37" s="63">
        <v>28.56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18.36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10</v>
      </c>
      <c r="B38" s="63">
        <v>48.96</v>
      </c>
      <c r="C38" s="63"/>
      <c r="D38" s="63"/>
      <c r="E38" s="54"/>
      <c r="F38" s="54"/>
      <c r="G38" s="54"/>
      <c r="H38" s="54"/>
      <c r="I38" s="56">
        <f t="shared" si="1"/>
        <v>20.400000000000002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11</v>
      </c>
      <c r="B39" s="63">
        <v>73.44</v>
      </c>
      <c r="C39" s="63"/>
      <c r="D39" s="63"/>
      <c r="E39" s="54"/>
      <c r="F39" s="54"/>
      <c r="G39" s="54"/>
      <c r="H39" s="54"/>
      <c r="I39" s="52">
        <f t="shared" si="1"/>
        <v>24.479999999999997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12</v>
      </c>
      <c r="B40" s="63">
        <v>99.96</v>
      </c>
      <c r="C40" s="63"/>
      <c r="D40" s="63"/>
      <c r="E40" s="54"/>
      <c r="F40" s="54"/>
      <c r="G40" s="54"/>
      <c r="H40" s="54"/>
      <c r="I40" s="52">
        <f t="shared" si="1"/>
        <v>26.519999999999996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13</v>
      </c>
      <c r="B41" s="63">
        <v>124.44</v>
      </c>
      <c r="C41" s="63"/>
      <c r="D41" s="63"/>
      <c r="E41" s="54"/>
      <c r="F41" s="54"/>
      <c r="G41" s="54"/>
      <c r="H41" s="54"/>
      <c r="I41" s="56">
        <f t="shared" si="1"/>
        <v>24.480000000000004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14</v>
      </c>
      <c r="B42" s="63">
        <v>150.96</v>
      </c>
      <c r="C42" s="63"/>
      <c r="D42" s="63"/>
      <c r="E42" s="54"/>
      <c r="F42" s="54"/>
      <c r="G42" s="54"/>
      <c r="H42" s="54"/>
      <c r="I42" s="56">
        <f t="shared" si="1"/>
        <v>26.52000000000001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15</v>
      </c>
      <c r="B43" s="63">
        <v>177.48</v>
      </c>
      <c r="C43" s="63"/>
      <c r="D43" s="63"/>
      <c r="E43" s="54"/>
      <c r="F43" s="54"/>
      <c r="G43" s="54"/>
      <c r="H43" s="54"/>
      <c r="I43" s="52">
        <f t="shared" si="1"/>
        <v>26.519999999999982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16</v>
      </c>
      <c r="B44" s="63">
        <v>201.96</v>
      </c>
      <c r="C44" s="63"/>
      <c r="D44" s="63"/>
      <c r="E44" s="54"/>
      <c r="F44" s="54"/>
      <c r="G44" s="54"/>
      <c r="H44" s="54"/>
      <c r="I44" s="52">
        <f t="shared" si="1"/>
        <v>24.480000000000018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17</v>
      </c>
      <c r="B45" s="63">
        <v>226.44</v>
      </c>
      <c r="C45" s="63">
        <v>1</v>
      </c>
      <c r="D45" s="63">
        <f>B45</f>
        <v>226.44</v>
      </c>
      <c r="E45" s="54">
        <v>0.78</v>
      </c>
      <c r="F45" s="54">
        <v>0.11</v>
      </c>
      <c r="G45" s="54">
        <v>0.11</v>
      </c>
      <c r="H45" s="54"/>
      <c r="I45" s="52">
        <f t="shared" si="1"/>
        <v>24.47999999999999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>IF(A46&lt;&gt;0,(B46-(B45-D45))/(A46-A45),"")</f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>IF(A47&lt;&gt;0,(B47-(B46-D46))/(A47-A46),"")</f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Soligo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8</v>
      </c>
      <c r="B62" s="63">
        <v>18.36</v>
      </c>
      <c r="C62" s="63"/>
      <c r="D62" s="63"/>
      <c r="E62" s="54"/>
      <c r="F62" s="54"/>
      <c r="G62" s="54"/>
      <c r="H62" s="54"/>
      <c r="I62" s="56">
        <f>IFERROR(B62/A62,"")</f>
        <v>2.2949999999999999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9</v>
      </c>
      <c r="B63" s="63">
        <v>40.799999999999997</v>
      </c>
      <c r="C63" s="63"/>
      <c r="D63" s="63"/>
      <c r="E63" s="54"/>
      <c r="F63" s="54"/>
      <c r="G63" s="54"/>
      <c r="H63" s="54"/>
      <c r="I63" s="52">
        <f>IF(A63&lt;&gt;0,(B63-(B62-D62))/(A63-A62),"")</f>
        <v>22.439999999999998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10</v>
      </c>
      <c r="B64" s="63">
        <v>67.319999999999993</v>
      </c>
      <c r="C64" s="63"/>
      <c r="D64" s="63"/>
      <c r="E64" s="54"/>
      <c r="F64" s="54"/>
      <c r="G64" s="54"/>
      <c r="H64" s="54"/>
      <c r="I64" s="52">
        <f>IF(A64&lt;&gt;0,(B64-(B63-D63))/(A64-A63),"")</f>
        <v>26.519999999999996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11</v>
      </c>
      <c r="B65" s="63">
        <v>95.88</v>
      </c>
      <c r="C65" s="63"/>
      <c r="D65" s="63"/>
      <c r="E65" s="54"/>
      <c r="F65" s="54"/>
      <c r="G65" s="54"/>
      <c r="H65" s="54"/>
      <c r="I65" s="52">
        <f>IF(A65&lt;&gt;0,(B65-(B64-D64))/(A65-A64),"")</f>
        <v>28.560000000000002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12</v>
      </c>
      <c r="B66" s="63">
        <v>128.52000000000001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32.640000000000015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13</v>
      </c>
      <c r="B67" s="63">
        <v>165.24</v>
      </c>
      <c r="C67" s="63"/>
      <c r="D67" s="63"/>
      <c r="E67" s="54"/>
      <c r="F67" s="54"/>
      <c r="G67" s="54"/>
      <c r="H67" s="54"/>
      <c r="I67" s="52">
        <f t="shared" si="2"/>
        <v>36.72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14</v>
      </c>
      <c r="B68" s="63">
        <v>204</v>
      </c>
      <c r="C68" s="63"/>
      <c r="D68" s="63"/>
      <c r="E68" s="54"/>
      <c r="F68" s="54"/>
      <c r="G68" s="54"/>
      <c r="H68" s="54"/>
      <c r="I68" s="52">
        <f t="shared" si="2"/>
        <v>38.759999999999991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15</v>
      </c>
      <c r="B69" s="53">
        <v>242.76</v>
      </c>
      <c r="C69" s="53"/>
      <c r="D69" s="53"/>
      <c r="E69" s="54"/>
      <c r="F69" s="54"/>
      <c r="G69" s="54"/>
      <c r="H69" s="54"/>
      <c r="I69" s="52">
        <f t="shared" si="2"/>
        <v>38.759999999999991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16</v>
      </c>
      <c r="B70" s="53">
        <v>283.56</v>
      </c>
      <c r="C70" s="53"/>
      <c r="D70" s="53"/>
      <c r="E70" s="54"/>
      <c r="F70" s="54"/>
      <c r="G70" s="54"/>
      <c r="H70" s="54"/>
      <c r="I70" s="52">
        <f t="shared" si="2"/>
        <v>40.800000000000011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17</v>
      </c>
      <c r="B71" s="53">
        <v>324.36</v>
      </c>
      <c r="C71" s="53">
        <v>1</v>
      </c>
      <c r="D71" s="53">
        <f>B71</f>
        <v>324.36</v>
      </c>
      <c r="E71" s="54">
        <v>0.78</v>
      </c>
      <c r="F71" s="54">
        <v>0.11</v>
      </c>
      <c r="G71" s="54">
        <v>0.11</v>
      </c>
      <c r="H71" s="54"/>
      <c r="I71" s="52">
        <f t="shared" si="2"/>
        <v>40.800000000000011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Soligo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8</v>
      </c>
      <c r="B88" s="63">
        <v>18.36</v>
      </c>
      <c r="C88" s="63"/>
      <c r="D88" s="63"/>
      <c r="E88" s="54"/>
      <c r="F88" s="54"/>
      <c r="G88" s="54"/>
      <c r="H88" s="54"/>
      <c r="I88" s="56">
        <f>IFERROR(B88/A88,"")</f>
        <v>2.2949999999999999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9</v>
      </c>
      <c r="B89" s="63">
        <v>40.799999999999997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22.439999999999998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10</v>
      </c>
      <c r="B90" s="63">
        <v>67.319999999999993</v>
      </c>
      <c r="C90" s="63"/>
      <c r="D90" s="63"/>
      <c r="E90" s="54"/>
      <c r="F90" s="54"/>
      <c r="G90" s="54"/>
      <c r="H90" s="54"/>
      <c r="I90" s="56">
        <f t="shared" si="3"/>
        <v>26.519999999999996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11</v>
      </c>
      <c r="B91" s="63">
        <v>95.88</v>
      </c>
      <c r="C91" s="63"/>
      <c r="D91" s="63"/>
      <c r="E91" s="54"/>
      <c r="F91" s="54"/>
      <c r="G91" s="54"/>
      <c r="H91" s="54"/>
      <c r="I91" s="56">
        <f t="shared" si="3"/>
        <v>28.560000000000002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12</v>
      </c>
      <c r="B92" s="63">
        <v>128.52000000000001</v>
      </c>
      <c r="C92" s="63"/>
      <c r="D92" s="63"/>
      <c r="E92" s="54"/>
      <c r="F92" s="54"/>
      <c r="G92" s="54"/>
      <c r="H92" s="54"/>
      <c r="I92" s="56">
        <f t="shared" si="3"/>
        <v>32.640000000000015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13</v>
      </c>
      <c r="B93" s="63">
        <v>165.24</v>
      </c>
      <c r="C93" s="63"/>
      <c r="D93" s="63"/>
      <c r="E93" s="54"/>
      <c r="F93" s="54"/>
      <c r="G93" s="54"/>
      <c r="H93" s="54"/>
      <c r="I93" s="56">
        <f t="shared" si="3"/>
        <v>36.72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14</v>
      </c>
      <c r="B94" s="63">
        <v>204</v>
      </c>
      <c r="C94" s="63"/>
      <c r="D94" s="63"/>
      <c r="E94" s="54"/>
      <c r="F94" s="54"/>
      <c r="G94" s="54"/>
      <c r="H94" s="54"/>
      <c r="I94" s="56">
        <f t="shared" si="3"/>
        <v>38.759999999999991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15</v>
      </c>
      <c r="B95" s="53">
        <v>242.76</v>
      </c>
      <c r="C95" s="53"/>
      <c r="D95" s="53"/>
      <c r="E95" s="54"/>
      <c r="F95" s="54"/>
      <c r="G95" s="54"/>
      <c r="H95" s="54"/>
      <c r="I95" s="56">
        <f t="shared" si="3"/>
        <v>38.759999999999991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16</v>
      </c>
      <c r="B96" s="53">
        <v>283.56</v>
      </c>
      <c r="C96" s="53"/>
      <c r="D96" s="53"/>
      <c r="E96" s="54"/>
      <c r="F96" s="54"/>
      <c r="G96" s="54"/>
      <c r="H96" s="54"/>
      <c r="I96" s="56">
        <f t="shared" si="3"/>
        <v>40.800000000000011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17</v>
      </c>
      <c r="B97" s="53">
        <v>324.36</v>
      </c>
      <c r="C97" s="53">
        <v>1</v>
      </c>
      <c r="D97" s="53">
        <v>324.36</v>
      </c>
      <c r="E97" s="54">
        <v>0.78</v>
      </c>
      <c r="F97" s="54">
        <v>0.11</v>
      </c>
      <c r="G97" s="54">
        <v>0.11</v>
      </c>
      <c r="H97" s="54"/>
      <c r="I97" s="56">
        <f t="shared" si="3"/>
        <v>40.800000000000011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/>
      <c r="B98" s="53"/>
      <c r="C98" s="53"/>
      <c r="D98" s="5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53"/>
      <c r="C99" s="53"/>
      <c r="D99" s="5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/>
      <c r="B100" s="53"/>
      <c r="C100" s="53"/>
      <c r="D100" s="5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/>
      <c r="B101" s="53"/>
      <c r="C101" s="53"/>
      <c r="D101" s="5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42" sqref="C4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Soligo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Soligo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Soligo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91.70915087440892</v>
      </c>
      <c r="T3" s="62">
        <f>IF('Données projet'!E9&gt;30,$R$33-$H$33,LOOKUP('Données projet'!$E$9,$A$3:$A$203,R3:R203)-LOOKUP('Données projet'!$E$9,$A$3:$A$203,$H$3:$H$203))</f>
        <v>300.33269076608968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121.4809205910002</v>
      </c>
      <c r="AO3" s="62">
        <f>IF('Données projet'!E10&gt;30,$AM$33-$H$33,LOOKUP('Données projet'!$E$10,$A$3:$A$203,AM3:AM203)-LOOKUP('Données projet'!$E$10,$A$3:$A$203,$H$3:$H$203))</f>
        <v>417.81353850766317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121.4809205910002</v>
      </c>
      <c r="BJ3" s="62">
        <f>IF('Données projet'!E11&gt;30,$BH$33-$H$33,LOOKUP('Données projet'!$E$11,$A$3:$A$203,BH3:BH203)-LOOKUP('Données projet'!$E$11,$A$3:$A$203,$H$3:$H$203))</f>
        <v>417.81353850766317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1.2749999999999999</v>
      </c>
      <c r="N4" s="14">
        <f>IF('Données projet'!$A$36&gt;35,N3+M4-V3,IF(A4&lt;'Données projet'!$A$36,$K$205^A4,IF(A4='Données projet'!$A$36,'Données projet'!$B$36,N3+M4-V3)))</f>
        <v>1.3368264244354924</v>
      </c>
      <c r="O4" s="14">
        <f>N4*VLOOKUP('Données projet'!$B$9,Paramètres!$A$1:$I$89,3,0)*VLOOKUP('Données projet'!$B$9,Paramètres!$A$1:$I$89,5,0)</f>
        <v>0.75076171996297258</v>
      </c>
      <c r="P4" s="14">
        <f>EXP(-1.0587+0.8836*LN(O4)+0.284)</f>
        <v>0.35772207283513846</v>
      </c>
      <c r="Q4" s="22">
        <f t="shared" ref="Q4:Q34" si="2">(O4+P4)*0.475*44/12</f>
        <v>1.9306092724567099</v>
      </c>
      <c r="R4" s="62">
        <f t="shared" si="0"/>
        <v>259.81949816134556</v>
      </c>
      <c r="S4" s="62">
        <f ca="1">AVERAGE(OFFSET($R$3,0,0,'Données projet'!$E$9+1,1))-AVERAGE(OFFSET($H$3,0,0,'Données projet'!$E$9+1,1))</f>
        <v>91.70915087440892</v>
      </c>
      <c r="T4" s="62">
        <f>$T$3</f>
        <v>300.33269076608968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2.2949999999999999</v>
      </c>
      <c r="AI4" s="14">
        <f>IF('Données projet'!$A$62&gt;35,AI3+AH4-AQ3,IF(A4&lt;'Données projet'!$A$62,$AF$205^A4,IF(A4='Données projet'!$A$62,'Données projet'!$B$62,AI3+AH4-AQ3)))</f>
        <v>1.4387458522265362</v>
      </c>
      <c r="AJ4" s="14">
        <f>AI4*VLOOKUP('Données projet'!$B$10,Paramètres!$A$1:$I$89,3,0)*VLOOKUP('Données projet'!$B$10,Paramètres!$A$1:$I$89,5,0)</f>
        <v>0.80799967061042277</v>
      </c>
      <c r="AK4" s="14">
        <f>EXP(-1.0587+0.8836*LN(AJ4)+0.284)</f>
        <v>0.38171619565426729</v>
      </c>
      <c r="AL4" s="22">
        <f t="shared" ref="AL4:AL67" si="4">(AJ4+AK4)*0.475*44/12</f>
        <v>2.0720884670776685</v>
      </c>
      <c r="AM4" s="62">
        <f t="shared" ref="AM4:AM67" si="5">AL4+(AD4+AE4)*44/12</f>
        <v>259.96097735596652</v>
      </c>
      <c r="AN4" s="62">
        <f ca="1">AVERAGE(OFFSET($AM$3,0,0,'Données projet'!$E$10+1,1))-AVERAGE(OFFSET($H$3,0,0,'Données projet'!$E$10+1,1))</f>
        <v>121.4809205910002</v>
      </c>
      <c r="AO4" s="62">
        <f>$AO$3</f>
        <v>417.81353850766317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2.2949999999999999</v>
      </c>
      <c r="BD4" s="13">
        <f>IF('Données projet'!$A$88&gt;35,BD3+BC4-BL3,IF(A4&lt;'Données projet'!$A$88,$BA$205^A4,IF(A4='Données projet'!$A$88,'Données projet'!$B$88,BD3+BC4-BL3)))</f>
        <v>1.4387458522265362</v>
      </c>
      <c r="BE4" s="14">
        <f>BD4*VLOOKUP('Données projet'!$B$11,Paramètres!$A$1:$I$89,3,0)*VLOOKUP('Données projet'!$B$11,Paramètres!$A$1:$I$89,5,0)</f>
        <v>0.80799967061042277</v>
      </c>
      <c r="BF4" s="14">
        <f>EXP(-1.0587+0.8836*LN(BE4)+0.284)</f>
        <v>0.38171619565426729</v>
      </c>
      <c r="BG4" s="22">
        <f t="shared" ref="BG4:BG67" si="7">(BE4+BF4)*0.475*44/12</f>
        <v>2.0720884670776685</v>
      </c>
      <c r="BH4" s="62">
        <f t="shared" ref="BH4:BH67" si="8">BG4+(AY4+AZ4)*44/12</f>
        <v>259.96097735596652</v>
      </c>
      <c r="BI4" s="62">
        <f ca="1">AVERAGE(OFFSET($BH$3,0,0,'Données projet'!$E$11+1,1))-AVERAGE(OFFSET($H$3,0,0,'Données projet'!$E$11+1,1))</f>
        <v>121.4809205910002</v>
      </c>
      <c r="BJ4" s="62">
        <f>$BJ$3</f>
        <v>417.81353850766317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1.2749999999999999</v>
      </c>
      <c r="N5" s="14">
        <f>IF('Données projet'!$A$36&gt;35,N4+M5-V4,IF(A5&lt;'Données projet'!$A$36,$K$205^A5,IF(A5='Données projet'!$A$36,'Données projet'!$B$36,N4+M5-V4)))</f>
        <v>1.7871048890689831</v>
      </c>
      <c r="O5" s="14">
        <f>N5*VLOOKUP('Données projet'!$B$9,Paramètres!$A$1:$I$89,3,0)*VLOOKUP('Données projet'!$B$9,Paramètres!$A$1:$I$89,5,0)</f>
        <v>1.003638105701141</v>
      </c>
      <c r="P5" s="14">
        <f t="shared" ref="P5:P68" si="33">EXP(-1.0587+0.8836*LN(O5)+0.284)</f>
        <v>0.46232313626565308</v>
      </c>
      <c r="Q5" s="22">
        <f t="shared" si="2"/>
        <v>2.553215829758833</v>
      </c>
      <c r="R5" s="62">
        <f t="shared" si="0"/>
        <v>261.66432694086996</v>
      </c>
      <c r="S5" s="62">
        <f ca="1">AVERAGE(OFFSET($R$3,0,0,'Données projet'!$E$9+1,1))-AVERAGE(OFFSET($H$3,0,0,'Données projet'!$E$9+1,1))</f>
        <v>91.70915087440892</v>
      </c>
      <c r="T5" s="62">
        <f t="shared" ref="T5:T68" si="34">$T$3</f>
        <v>300.33269076608968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2.2949999999999999</v>
      </c>
      <c r="AI5" s="14">
        <f>IF('Données projet'!$A$62&gt;35,AI4+AH5-AQ4,IF(A5&lt;'Données projet'!$A$62,$AF$205^A5,IF(A5='Données projet'!$A$62,'Données projet'!$B$62,AI4+AH5-AQ4)))</f>
        <v>2.0699896272990617</v>
      </c>
      <c r="AJ5" s="14">
        <f>AI5*VLOOKUP('Données projet'!$B$10,Paramètres!$A$1:$I$89,3,0)*VLOOKUP('Données projet'!$B$10,Paramètres!$A$1:$I$89,5,0)</f>
        <v>1.1625061746911531</v>
      </c>
      <c r="AK5" s="14">
        <f t="shared" ref="AK5:AK68" si="35">EXP(-1.0587+0.8836*LN(AJ5)+0.284)</f>
        <v>0.52642356745943486</v>
      </c>
      <c r="AL5" s="22">
        <f t="shared" si="4"/>
        <v>2.9415526342456073</v>
      </c>
      <c r="AM5" s="62">
        <f t="shared" si="5"/>
        <v>262.05266374535677</v>
      </c>
      <c r="AN5" s="62">
        <f ca="1">AVERAGE(OFFSET($AM$3,0,0,'Données projet'!$E$10+1,1))-AVERAGE(OFFSET($H$3,0,0,'Données projet'!$E$10+1,1))</f>
        <v>121.4809205910002</v>
      </c>
      <c r="AO5" s="62">
        <f t="shared" ref="AO5:AO68" si="36">$AO$3</f>
        <v>417.81353850766317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2.2949999999999999</v>
      </c>
      <c r="BD5" s="13">
        <f>IF('Données projet'!$A$88&gt;35,BD4+BC5-BL4,IF(A5&lt;'Données projet'!$A$88,$BA$205^A5,IF(A5='Données projet'!$A$88,'Données projet'!$B$88,BD4+BC5-BL4)))</f>
        <v>2.0699896272990617</v>
      </c>
      <c r="BE5" s="14">
        <f>BD5*VLOOKUP('Données projet'!$B$11,Paramètres!$A$1:$I$89,3,0)*VLOOKUP('Données projet'!$B$11,Paramètres!$A$1:$I$89,5,0)</f>
        <v>1.1625061746911531</v>
      </c>
      <c r="BF5" s="14">
        <f t="shared" ref="BF5:BF68" si="37">EXP(-1.0587+0.8836*LN(BE5)+0.284)</f>
        <v>0.52642356745943486</v>
      </c>
      <c r="BG5" s="22">
        <f t="shared" si="7"/>
        <v>2.9415526342456073</v>
      </c>
      <c r="BH5" s="62">
        <f t="shared" si="8"/>
        <v>262.05266374535677</v>
      </c>
      <c r="BI5" s="62">
        <f ca="1">AVERAGE(OFFSET($BH$3,0,0,'Données projet'!$E$11+1,1))-AVERAGE(OFFSET($H$3,0,0,'Données projet'!$E$11+1,1))</f>
        <v>121.4809205910002</v>
      </c>
      <c r="BJ5" s="62">
        <f t="shared" ref="BJ5:BJ68" si="38">$BJ$3</f>
        <v>417.81353850766317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1.2749999999999999</v>
      </c>
      <c r="N6" s="14">
        <f>IF('Données projet'!$A$36&gt;35,N5+M6-V5,IF(A6&lt;'Données projet'!$A$36,$K$205^A6,IF(A6='Données projet'!$A$36,'Données projet'!$B$36,N5+M6-V5)))</f>
        <v>2.3890490389452759</v>
      </c>
      <c r="O6" s="14">
        <f>N6*VLOOKUP('Données projet'!$B$9,Paramètres!$A$1:$I$89,3,0)*VLOOKUP('Données projet'!$B$9,Paramètres!$A$1:$I$89,5,0)</f>
        <v>1.3416899402716669</v>
      </c>
      <c r="P6" s="14">
        <f t="shared" si="33"/>
        <v>0.59751046568774668</v>
      </c>
      <c r="Q6" s="22">
        <f t="shared" si="2"/>
        <v>3.3774407070459787</v>
      </c>
      <c r="R6" s="62">
        <f t="shared" si="0"/>
        <v>263.71077404037931</v>
      </c>
      <c r="S6" s="62">
        <f ca="1">AVERAGE(OFFSET($R$3,0,0,'Données projet'!$E$9+1,1))-AVERAGE(OFFSET($H$3,0,0,'Données projet'!$E$9+1,1))</f>
        <v>91.70915087440892</v>
      </c>
      <c r="T6" s="62">
        <f t="shared" si="34"/>
        <v>300.33269076608968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2.2949999999999999</v>
      </c>
      <c r="AI6" s="14">
        <f>IF('Données projet'!$A$62&gt;35,AI5+AH6-AQ5,IF(A6&lt;'Données projet'!$A$62,$AF$205^A6,IF(A6='Données projet'!$A$62,'Données projet'!$B$62,AI5+AH6-AQ5)))</f>
        <v>2.9781889904284786</v>
      </c>
      <c r="AJ6" s="14">
        <f>AI6*VLOOKUP('Données projet'!$B$10,Paramètres!$A$1:$I$89,3,0)*VLOOKUP('Données projet'!$B$10,Paramètres!$A$1:$I$89,5,0)</f>
        <v>1.6725509370246334</v>
      </c>
      <c r="AK6" s="14">
        <f t="shared" si="35"/>
        <v>0.72598903460652842</v>
      </c>
      <c r="AL6" s="22">
        <f t="shared" si="4"/>
        <v>4.1774571172576058</v>
      </c>
      <c r="AM6" s="62">
        <f t="shared" si="5"/>
        <v>264.51079045059095</v>
      </c>
      <c r="AN6" s="62">
        <f ca="1">AVERAGE(OFFSET($AM$3,0,0,'Données projet'!$E$10+1,1))-AVERAGE(OFFSET($H$3,0,0,'Données projet'!$E$10+1,1))</f>
        <v>121.4809205910002</v>
      </c>
      <c r="AO6" s="62">
        <f t="shared" si="36"/>
        <v>417.81353850766317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2.2949999999999999</v>
      </c>
      <c r="BD6" s="13">
        <f>IF('Données projet'!$A$88&gt;35,BD5+BC6-BL5,IF(A6&lt;'Données projet'!$A$88,$BA$205^A6,IF(A6='Données projet'!$A$88,'Données projet'!$B$88,BD5+BC6-BL5)))</f>
        <v>2.9781889904284786</v>
      </c>
      <c r="BE6" s="14">
        <f>BD6*VLOOKUP('Données projet'!$B$11,Paramètres!$A$1:$I$89,3,0)*VLOOKUP('Données projet'!$B$11,Paramètres!$A$1:$I$89,5,0)</f>
        <v>1.6725509370246334</v>
      </c>
      <c r="BF6" s="14">
        <f t="shared" si="37"/>
        <v>0.72598903460652842</v>
      </c>
      <c r="BG6" s="22">
        <f t="shared" si="7"/>
        <v>4.1774571172576058</v>
      </c>
      <c r="BH6" s="62">
        <f t="shared" si="8"/>
        <v>264.51079045059095</v>
      </c>
      <c r="BI6" s="62">
        <f ca="1">AVERAGE(OFFSET($BH$3,0,0,'Données projet'!$E$11+1,1))-AVERAGE(OFFSET($H$3,0,0,'Données projet'!$E$11+1,1))</f>
        <v>121.4809205910002</v>
      </c>
      <c r="BJ6" s="62">
        <f t="shared" si="38"/>
        <v>417.81353850766317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1.2749999999999999</v>
      </c>
      <c r="N7" s="14">
        <f>IF('Données projet'!$A$36&gt;35,N6+M7-V6,IF(A7&lt;'Données projet'!$A$36,$K$205^A7,IF(A7='Données projet'!$A$36,'Données projet'!$B$36,N6+M7-V6)))</f>
        <v>3.1937438845342623</v>
      </c>
      <c r="O7" s="14">
        <f>N7*VLOOKUP('Données projet'!$B$9,Paramètres!$A$1:$I$89,3,0)*VLOOKUP('Données projet'!$B$9,Paramètres!$A$1:$I$89,5,0)</f>
        <v>1.7936065655544415</v>
      </c>
      <c r="P7" s="14">
        <f t="shared" si="33"/>
        <v>0.77222775284437262</v>
      </c>
      <c r="Q7" s="22">
        <f t="shared" si="2"/>
        <v>4.4688281045446008</v>
      </c>
      <c r="R7" s="62">
        <f t="shared" si="0"/>
        <v>266.02438366010017</v>
      </c>
      <c r="S7" s="62">
        <f ca="1">AVERAGE(OFFSET($R$3,0,0,'Données projet'!$E$9+1,1))-AVERAGE(OFFSET($H$3,0,0,'Données projet'!$E$9+1,1))</f>
        <v>91.70915087440892</v>
      </c>
      <c r="T7" s="62">
        <f t="shared" si="34"/>
        <v>300.33269076608968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2.2949999999999999</v>
      </c>
      <c r="AI7" s="14">
        <f>IF('Données projet'!$A$62&gt;35,AI6+AH7-AQ6,IF(A7&lt;'Données projet'!$A$62,$AF$205^A7,IF(A7='Données projet'!$A$62,'Données projet'!$B$62,AI6+AH7-AQ6)))</f>
        <v>4.2848570571257083</v>
      </c>
      <c r="AJ7" s="14">
        <f>AI7*VLOOKUP('Données projet'!$B$10,Paramètres!$A$1:$I$89,3,0)*VLOOKUP('Données projet'!$B$10,Paramètres!$A$1:$I$89,5,0)</f>
        <v>2.4063757232817977</v>
      </c>
      <c r="AK7" s="14">
        <f t="shared" si="35"/>
        <v>1.0012091231259954</v>
      </c>
      <c r="AL7" s="22">
        <f t="shared" si="4"/>
        <v>5.9348769408269062</v>
      </c>
      <c r="AM7" s="62">
        <f t="shared" si="5"/>
        <v>267.49043249638243</v>
      </c>
      <c r="AN7" s="62">
        <f ca="1">AVERAGE(OFFSET($AM$3,0,0,'Données projet'!$E$10+1,1))-AVERAGE(OFFSET($H$3,0,0,'Données projet'!$E$10+1,1))</f>
        <v>121.4809205910002</v>
      </c>
      <c r="AO7" s="62">
        <f t="shared" si="36"/>
        <v>417.81353850766317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2.2949999999999999</v>
      </c>
      <c r="BD7" s="13">
        <f>IF('Données projet'!$A$88&gt;35,BD6+BC7-BL6,IF(A7&lt;'Données projet'!$A$88,$BA$205^A7,IF(A7='Données projet'!$A$88,'Données projet'!$B$88,BD6+BC7-BL6)))</f>
        <v>4.2848570571257083</v>
      </c>
      <c r="BE7" s="14">
        <f>BD7*VLOOKUP('Données projet'!$B$11,Paramètres!$A$1:$I$89,3,0)*VLOOKUP('Données projet'!$B$11,Paramètres!$A$1:$I$89,5,0)</f>
        <v>2.4063757232817977</v>
      </c>
      <c r="BF7" s="14">
        <f t="shared" si="37"/>
        <v>1.0012091231259954</v>
      </c>
      <c r="BG7" s="22">
        <f t="shared" si="7"/>
        <v>5.9348769408269062</v>
      </c>
      <c r="BH7" s="62">
        <f t="shared" si="8"/>
        <v>267.49043249638243</v>
      </c>
      <c r="BI7" s="62">
        <f ca="1">AVERAGE(OFFSET($BH$3,0,0,'Données projet'!$E$11+1,1))-AVERAGE(OFFSET($H$3,0,0,'Données projet'!$E$11+1,1))</f>
        <v>121.4809205910002</v>
      </c>
      <c r="BJ7" s="62">
        <f t="shared" si="38"/>
        <v>417.81353850766317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1.2749999999999999</v>
      </c>
      <c r="N8" s="14">
        <f>IF('Données projet'!$A$36&gt;35,N7+M8-V7,IF(A8&lt;'Données projet'!$A$36,$K$205^A8,IF(A8='Données projet'!$A$36,'Données projet'!$B$36,N7+M8-V7)))</f>
        <v>4.2694812177246577</v>
      </c>
      <c r="O8" s="14">
        <f>N8*VLOOKUP('Données projet'!$B$9,Paramètres!$A$1:$I$89,3,0)*VLOOKUP('Données projet'!$B$9,Paramètres!$A$1:$I$89,5,0)</f>
        <v>2.3977406518741677</v>
      </c>
      <c r="P8" s="14">
        <f t="shared" si="33"/>
        <v>0.99803390318305973</v>
      </c>
      <c r="Q8" s="22">
        <f t="shared" si="2"/>
        <v>5.9143073500580039</v>
      </c>
      <c r="R8" s="62">
        <f t="shared" si="0"/>
        <v>268.69208512783575</v>
      </c>
      <c r="S8" s="62">
        <f ca="1">AVERAGE(OFFSET($R$3,0,0,'Données projet'!$E$9+1,1))-AVERAGE(OFFSET($H$3,0,0,'Données projet'!$E$9+1,1))</f>
        <v>91.70915087440892</v>
      </c>
      <c r="T8" s="62">
        <f t="shared" si="34"/>
        <v>300.33269076608968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2.2949999999999999</v>
      </c>
      <c r="AI8" s="14">
        <f>IF('Données projet'!$A$62&gt;35,AI7+AH8-AQ7,IF(A8&lt;'Données projet'!$A$62,$AF$205^A8,IF(A8='Données projet'!$A$62,'Données projet'!$B$62,AI7+AH8-AQ7)))</f>
        <v>6.1648203183232146</v>
      </c>
      <c r="AJ8" s="14">
        <f>AI8*VLOOKUP('Données projet'!$B$10,Paramètres!$A$1:$I$89,3,0)*VLOOKUP('Données projet'!$B$10,Paramètres!$A$1:$I$89,5,0)</f>
        <v>3.4621630907703169</v>
      </c>
      <c r="AK8" s="14">
        <f t="shared" si="35"/>
        <v>1.3807642546199284</v>
      </c>
      <c r="AL8" s="22">
        <f t="shared" si="4"/>
        <v>8.4347651265546784</v>
      </c>
      <c r="AM8" s="62">
        <f t="shared" si="5"/>
        <v>271.21254290433245</v>
      </c>
      <c r="AN8" s="62">
        <f ca="1">AVERAGE(OFFSET($AM$3,0,0,'Données projet'!$E$10+1,1))-AVERAGE(OFFSET($H$3,0,0,'Données projet'!$E$10+1,1))</f>
        <v>121.4809205910002</v>
      </c>
      <c r="AO8" s="62">
        <f t="shared" si="36"/>
        <v>417.81353850766317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2.2949999999999999</v>
      </c>
      <c r="BD8" s="13">
        <f>IF('Données projet'!$A$88&gt;35,BD7+BC8-BL7,IF(A8&lt;'Données projet'!$A$88,$BA$205^A8,IF(A8='Données projet'!$A$88,'Données projet'!$B$88,BD7+BC8-BL7)))</f>
        <v>6.1648203183232146</v>
      </c>
      <c r="BE8" s="14">
        <f>BD8*VLOOKUP('Données projet'!$B$11,Paramètres!$A$1:$I$89,3,0)*VLOOKUP('Données projet'!$B$11,Paramètres!$A$1:$I$89,5,0)</f>
        <v>3.4621630907703169</v>
      </c>
      <c r="BF8" s="14">
        <f t="shared" si="37"/>
        <v>1.3807642546199284</v>
      </c>
      <c r="BG8" s="22">
        <f t="shared" si="7"/>
        <v>8.4347651265546784</v>
      </c>
      <c r="BH8" s="62">
        <f t="shared" si="8"/>
        <v>271.21254290433245</v>
      </c>
      <c r="BI8" s="62">
        <f ca="1">AVERAGE(OFFSET($BH$3,0,0,'Données projet'!$E$11+1,1))-AVERAGE(OFFSET($H$3,0,0,'Données projet'!$E$11+1,1))</f>
        <v>121.4809205910002</v>
      </c>
      <c r="BJ8" s="62">
        <f t="shared" si="38"/>
        <v>417.81353850766317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1.2749999999999999</v>
      </c>
      <c r="N9" s="14">
        <f>IF('Données projet'!$A$36&gt;35,N8+M9-V8,IF(A9&lt;'Données projet'!$A$36,$K$205^A9,IF(A9='Données projet'!$A$36,'Données projet'!$B$36,N8+M9-V8)))</f>
        <v>5.707555310485346</v>
      </c>
      <c r="O9" s="14">
        <f>N9*VLOOKUP('Données projet'!$B$9,Paramètres!$A$1:$I$89,3,0)*VLOOKUP('Données projet'!$B$9,Paramètres!$A$1:$I$89,5,0)</f>
        <v>3.2053630623685705</v>
      </c>
      <c r="P9" s="14">
        <f t="shared" si="33"/>
        <v>1.2898677472208793</v>
      </c>
      <c r="Q9" s="22">
        <f t="shared" si="2"/>
        <v>7.8291936600349574</v>
      </c>
      <c r="R9" s="62">
        <f t="shared" si="0"/>
        <v>271.82919366003495</v>
      </c>
      <c r="S9" s="62">
        <f ca="1">AVERAGE(OFFSET($R$3,0,0,'Données projet'!$E$9+1,1))-AVERAGE(OFFSET($H$3,0,0,'Données projet'!$E$9+1,1))</f>
        <v>91.70915087440892</v>
      </c>
      <c r="T9" s="62">
        <f t="shared" si="34"/>
        <v>300.33269076608968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2.2949999999999999</v>
      </c>
      <c r="AI9" s="14">
        <f>IF('Données projet'!$A$62&gt;35,AI8+AH9-AQ8,IF(A9&lt;'Données projet'!$A$62,$AF$205^A9,IF(A9='Données projet'!$A$62,'Données projet'!$B$62,AI8+AH9-AQ8)))</f>
        <v>8.869609662709399</v>
      </c>
      <c r="AJ9" s="14">
        <f>AI9*VLOOKUP('Données projet'!$B$10,Paramètres!$A$1:$I$89,3,0)*VLOOKUP('Données projet'!$B$10,Paramètres!$A$1:$I$89,5,0)</f>
        <v>4.9811727865775985</v>
      </c>
      <c r="AK9" s="14">
        <f t="shared" si="35"/>
        <v>1.9042075055045276</v>
      </c>
      <c r="AL9" s="22">
        <f t="shared" si="4"/>
        <v>11.992037342043036</v>
      </c>
      <c r="AM9" s="62">
        <f t="shared" si="5"/>
        <v>275.99203734204303</v>
      </c>
      <c r="AN9" s="62">
        <f ca="1">AVERAGE(OFFSET($AM$3,0,0,'Données projet'!$E$10+1,1))-AVERAGE(OFFSET($H$3,0,0,'Données projet'!$E$10+1,1))</f>
        <v>121.4809205910002</v>
      </c>
      <c r="AO9" s="62">
        <f t="shared" si="36"/>
        <v>417.81353850766317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2.2949999999999999</v>
      </c>
      <c r="BD9" s="13">
        <f>IF('Données projet'!$A$88&gt;35,BD8+BC9-BL8,IF(A9&lt;'Données projet'!$A$88,$BA$205^A9,IF(A9='Données projet'!$A$88,'Données projet'!$B$88,BD8+BC9-BL8)))</f>
        <v>8.869609662709399</v>
      </c>
      <c r="BE9" s="14">
        <f>BD9*VLOOKUP('Données projet'!$B$11,Paramètres!$A$1:$I$89,3,0)*VLOOKUP('Données projet'!$B$11,Paramètres!$A$1:$I$89,5,0)</f>
        <v>4.9811727865775985</v>
      </c>
      <c r="BF9" s="14">
        <f t="shared" si="37"/>
        <v>1.9042075055045276</v>
      </c>
      <c r="BG9" s="22">
        <f t="shared" si="7"/>
        <v>11.992037342043036</v>
      </c>
      <c r="BH9" s="62">
        <f t="shared" si="8"/>
        <v>275.99203734204303</v>
      </c>
      <c r="BI9" s="62">
        <f ca="1">AVERAGE(OFFSET($BH$3,0,0,'Données projet'!$E$11+1,1))-AVERAGE(OFFSET($H$3,0,0,'Données projet'!$E$11+1,1))</f>
        <v>121.4809205910002</v>
      </c>
      <c r="BJ9" s="62">
        <f t="shared" si="38"/>
        <v>417.81353850766317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1.2749999999999999</v>
      </c>
      <c r="N10" s="14">
        <f>IF('Données projet'!$A$36&gt;35,N9+M10-V9,IF(A10&lt;'Données projet'!$A$36,$K$205^A10,IF(A10='Données projet'!$A$36,'Données projet'!$B$36,N9+M10-V9)))</f>
        <v>7.6300107579839311</v>
      </c>
      <c r="O10" s="14">
        <f>N10*VLOOKUP('Données projet'!$B$9,Paramètres!$A$1:$I$89,3,0)*VLOOKUP('Données projet'!$B$9,Paramètres!$A$1:$I$89,5,0)</f>
        <v>4.2850140416837759</v>
      </c>
      <c r="P10" s="14">
        <f t="shared" si="33"/>
        <v>1.6670363602021836</v>
      </c>
      <c r="Q10" s="22">
        <f t="shared" si="2"/>
        <v>10.366487783284713</v>
      </c>
      <c r="R10" s="62">
        <f t="shared" si="0"/>
        <v>275.58871000550693</v>
      </c>
      <c r="S10" s="62">
        <f ca="1">AVERAGE(OFFSET($R$3,0,0,'Données projet'!$E$9+1,1))-AVERAGE(OFFSET($H$3,0,0,'Données projet'!$E$9+1,1))</f>
        <v>91.70915087440892</v>
      </c>
      <c r="T10" s="62">
        <f t="shared" si="34"/>
        <v>300.33269076608968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2.2949999999999999</v>
      </c>
      <c r="AI10" s="14">
        <f>IF('Données projet'!$A$62&gt;35,AI9+AH10-AQ9,IF(A10&lt;'Données projet'!$A$62,$AF$205^A10,IF(A10='Données projet'!$A$62,'Données projet'!$B$62,AI9+AH10-AQ9)))</f>
        <v>12.761114113091555</v>
      </c>
      <c r="AJ10" s="14">
        <f>AI10*VLOOKUP('Données projet'!$B$10,Paramètres!$A$1:$I$89,3,0)*VLOOKUP('Données projet'!$B$10,Paramètres!$A$1:$I$89,5,0)</f>
        <v>7.1666416859122171</v>
      </c>
      <c r="AK10" s="14">
        <f t="shared" si="35"/>
        <v>2.6260863951883482</v>
      </c>
      <c r="AL10" s="22">
        <f t="shared" si="4"/>
        <v>17.055668074583483</v>
      </c>
      <c r="AM10" s="62">
        <f t="shared" si="5"/>
        <v>282.27789029680571</v>
      </c>
      <c r="AN10" s="62">
        <f ca="1">AVERAGE(OFFSET($AM$3,0,0,'Données projet'!$E$10+1,1))-AVERAGE(OFFSET($H$3,0,0,'Données projet'!$E$10+1,1))</f>
        <v>121.4809205910002</v>
      </c>
      <c r="AO10" s="62">
        <f t="shared" si="36"/>
        <v>417.81353850766317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2.2949999999999999</v>
      </c>
      <c r="BD10" s="13">
        <f>IF('Données projet'!$A$88&gt;35,BD9+BC10-BL9,IF(A10&lt;'Données projet'!$A$88,$BA$205^A10,IF(A10='Données projet'!$A$88,'Données projet'!$B$88,BD9+BC10-BL9)))</f>
        <v>12.761114113091555</v>
      </c>
      <c r="BE10" s="14">
        <f>BD10*VLOOKUP('Données projet'!$B$11,Paramètres!$A$1:$I$89,3,0)*VLOOKUP('Données projet'!$B$11,Paramètres!$A$1:$I$89,5,0)</f>
        <v>7.1666416859122171</v>
      </c>
      <c r="BF10" s="14">
        <f t="shared" si="37"/>
        <v>2.6260863951883482</v>
      </c>
      <c r="BG10" s="22">
        <f t="shared" si="7"/>
        <v>17.055668074583483</v>
      </c>
      <c r="BH10" s="62">
        <f t="shared" si="8"/>
        <v>282.27789029680571</v>
      </c>
      <c r="BI10" s="62">
        <f ca="1">AVERAGE(OFFSET($BH$3,0,0,'Données projet'!$E$11+1,1))-AVERAGE(OFFSET($H$3,0,0,'Données projet'!$E$11+1,1))</f>
        <v>121.4809205910002</v>
      </c>
      <c r="BJ10" s="62">
        <f t="shared" si="38"/>
        <v>417.81353850766317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10.199999999999999</v>
      </c>
      <c r="L11" s="13">
        <f>VLOOKUP(A11,'Données projet'!$A$35:$I$55,9,0)</f>
        <v>1.2749999999999999</v>
      </c>
      <c r="M11" s="13">
        <f t="array" ref="M11">INDEX(L:L,MIN(IF(ISNUMBER(L11:L207),ROW(L11:L207),"")))</f>
        <v>1.2749999999999999</v>
      </c>
      <c r="N11" s="14">
        <f>IF('Données projet'!$A$36&gt;35,N10+M11-V10,IF(A11&lt;'Données projet'!$A$36,$K$205^A11,IF(A11='Données projet'!$A$36,'Données projet'!$B$36,N10+M11-V10)))</f>
        <v>10.199999999999999</v>
      </c>
      <c r="O11" s="14">
        <f>N11*VLOOKUP('Données projet'!$B$9,Paramètres!$A$1:$I$89,3,0)*VLOOKUP('Données projet'!$B$9,Paramètres!$A$1:$I$89,5,0)</f>
        <v>5.7283200000000001</v>
      </c>
      <c r="P11" s="14">
        <f t="shared" si="33"/>
        <v>2.1544923750700327</v>
      </c>
      <c r="Q11" s="22">
        <f t="shared" si="2"/>
        <v>13.729231553246974</v>
      </c>
      <c r="R11" s="62">
        <f t="shared" si="0"/>
        <v>280.17367599769142</v>
      </c>
      <c r="S11" s="62">
        <f ca="1">AVERAGE(OFFSET($R$3,0,0,'Données projet'!$E$9+1,1))-AVERAGE(OFFSET($H$3,0,0,'Données projet'!$E$9+1,1))</f>
        <v>91.70915087440892</v>
      </c>
      <c r="T11" s="62">
        <f t="shared" si="34"/>
        <v>300.33269076608968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18.36</v>
      </c>
      <c r="AG11" s="13">
        <f>VLOOKUP(A11,'Données projet'!$A$61:$I$81,9,0)</f>
        <v>2.2949999999999999</v>
      </c>
      <c r="AH11" s="13">
        <f t="array" ref="AH11">INDEX(AG:AG,MIN(IF(ISNUMBER(AG11:AG207),ROW(AG11:AG207),"")))</f>
        <v>2.2949999999999999</v>
      </c>
      <c r="AI11" s="14">
        <f>IF('Données projet'!$A$62&gt;35,AI10+AH11-AQ10,IF(A11&lt;'Données projet'!$A$62,$AF$205^A11,IF(A11='Données projet'!$A$62,'Données projet'!$B$62,AI10+AH11-AQ10)))</f>
        <v>18.36</v>
      </c>
      <c r="AJ11" s="14">
        <f>AI11*VLOOKUP('Données projet'!$B$10,Paramètres!$A$1:$I$89,3,0)*VLOOKUP('Données projet'!$B$10,Paramètres!$A$1:$I$89,5,0)</f>
        <v>10.310976</v>
      </c>
      <c r="AK11" s="14">
        <f t="shared" si="35"/>
        <v>3.6216272307813044</v>
      </c>
      <c r="AL11" s="22">
        <f t="shared" si="4"/>
        <v>24.265950626944104</v>
      </c>
      <c r="AM11" s="62">
        <f t="shared" si="5"/>
        <v>290.71039507138858</v>
      </c>
      <c r="AN11" s="62">
        <f ca="1">AVERAGE(OFFSET($AM$3,0,0,'Données projet'!$E$10+1,1))-AVERAGE(OFFSET($H$3,0,0,'Données projet'!$E$10+1,1))</f>
        <v>121.4809205910002</v>
      </c>
      <c r="AO11" s="62">
        <f t="shared" si="36"/>
        <v>417.81353850766317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>
        <f>VLOOKUP(A11,'Données projet'!$A$87:$I$107,2,0)</f>
        <v>18.36</v>
      </c>
      <c r="BB11" s="13">
        <f>VLOOKUP(A11,'Données projet'!$A$87:$I$107,9,0)</f>
        <v>2.2949999999999999</v>
      </c>
      <c r="BC11" s="13">
        <f t="array" ref="BC11">INDEX(BB:BB,MIN(IF(ISNUMBER(BB11:BB207),ROW(BB11:BB207),"")))</f>
        <v>2.2949999999999999</v>
      </c>
      <c r="BD11" s="13">
        <f>IF('Données projet'!$A$88&gt;35,BD10+BC11-BL10,IF(A11&lt;'Données projet'!$A$88,$BA$205^A11,IF(A11='Données projet'!$A$88,'Données projet'!$B$88,BD10+BC11-BL10)))</f>
        <v>18.36</v>
      </c>
      <c r="BE11" s="14">
        <f>BD11*VLOOKUP('Données projet'!$B$11,Paramètres!$A$1:$I$89,3,0)*VLOOKUP('Données projet'!$B$11,Paramètres!$A$1:$I$89,5,0)</f>
        <v>10.310976</v>
      </c>
      <c r="BF11" s="14">
        <f t="shared" si="37"/>
        <v>3.6216272307813044</v>
      </c>
      <c r="BG11" s="22">
        <f t="shared" si="7"/>
        <v>24.265950626944104</v>
      </c>
      <c r="BH11" s="62">
        <f t="shared" si="8"/>
        <v>290.71039507138858</v>
      </c>
      <c r="BI11" s="62">
        <f ca="1">AVERAGE(OFFSET($BH$3,0,0,'Données projet'!$E$11+1,1))-AVERAGE(OFFSET($H$3,0,0,'Données projet'!$E$11+1,1))</f>
        <v>121.4809205910002</v>
      </c>
      <c r="BJ11" s="62">
        <f t="shared" si="38"/>
        <v>417.81353850766317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28.56</v>
      </c>
      <c r="L12" s="13">
        <f>VLOOKUP(A12,'Données projet'!$A$35:$I$55,9,0)</f>
        <v>18.36</v>
      </c>
      <c r="M12" s="13">
        <f t="array" ref="M12">INDEX(L:L,MIN(IF(ISNUMBER(L12:L208),ROW(L12:L208),"")))</f>
        <v>18.36</v>
      </c>
      <c r="N12" s="14">
        <f>IF('Données projet'!$A$36&gt;35,N11+M12-V11,IF(A12&lt;'Données projet'!$A$36,$K$205^A12,IF(A12='Données projet'!$A$36,'Données projet'!$B$36,N11+M12-V11)))</f>
        <v>28.56</v>
      </c>
      <c r="O12" s="14">
        <f>N12*VLOOKUP('Données projet'!$B$9,Paramètres!$A$1:$I$89,3,0)*VLOOKUP('Données projet'!$B$9,Paramètres!$A$1:$I$89,5,0)</f>
        <v>16.039296</v>
      </c>
      <c r="P12" s="14">
        <f t="shared" si="33"/>
        <v>5.3512322207157306</v>
      </c>
      <c r="Q12" s="22">
        <f t="shared" si="2"/>
        <v>37.255169984413222</v>
      </c>
      <c r="R12" s="62">
        <f t="shared" si="0"/>
        <v>304.9218366510799</v>
      </c>
      <c r="S12" s="62">
        <f ca="1">AVERAGE(OFFSET($R$3,0,0,'Données projet'!$E$9+1,1))-AVERAGE(OFFSET($H$3,0,0,'Données projet'!$E$9+1,1))</f>
        <v>91.70915087440892</v>
      </c>
      <c r="T12" s="62">
        <f t="shared" si="34"/>
        <v>300.33269076608968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40.799999999999997</v>
      </c>
      <c r="AG12" s="13">
        <f>VLOOKUP(A12,'Données projet'!$A$61:$I$81,9,0)</f>
        <v>22.439999999999998</v>
      </c>
      <c r="AH12" s="13">
        <f t="array" ref="AH12">INDEX(AG:AG,MIN(IF(ISNUMBER(AG12:AG208),ROW(AG12:AG208),"")))</f>
        <v>22.439999999999998</v>
      </c>
      <c r="AI12" s="14">
        <f>IF('Données projet'!$A$62&gt;35,AI11+AH12-AQ11,IF(A12&lt;'Données projet'!$A$62,$AF$205^A12,IF(A12='Données projet'!$A$62,'Données projet'!$B$62,AI11+AH12-AQ11)))</f>
        <v>40.799999999999997</v>
      </c>
      <c r="AJ12" s="14">
        <f>AI12*VLOOKUP('Données projet'!$B$10,Paramètres!$A$1:$I$89,3,0)*VLOOKUP('Données projet'!$B$10,Paramètres!$A$1:$I$89,5,0)</f>
        <v>22.91328</v>
      </c>
      <c r="AK12" s="14">
        <f t="shared" si="35"/>
        <v>7.3337342707614841</v>
      </c>
      <c r="AL12" s="22">
        <f t="shared" si="4"/>
        <v>52.680216521576249</v>
      </c>
      <c r="AM12" s="62">
        <f t="shared" si="5"/>
        <v>320.34688318824294</v>
      </c>
      <c r="AN12" s="62">
        <f ca="1">AVERAGE(OFFSET($AM$3,0,0,'Données projet'!$E$10+1,1))-AVERAGE(OFFSET($H$3,0,0,'Données projet'!$E$10+1,1))</f>
        <v>121.4809205910002</v>
      </c>
      <c r="AO12" s="62">
        <f t="shared" si="36"/>
        <v>417.81353850766317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40.799999999999997</v>
      </c>
      <c r="BB12" s="13">
        <f>VLOOKUP(A12,'Données projet'!$A$87:$I$107,9,0)</f>
        <v>22.439999999999998</v>
      </c>
      <c r="BC12" s="13">
        <f t="array" ref="BC12">INDEX(BB:BB,MIN(IF(ISNUMBER(BB12:BB208),ROW(BB12:BB208),"")))</f>
        <v>22.439999999999998</v>
      </c>
      <c r="BD12" s="13">
        <f>IF('Données projet'!$A$88&gt;35,BD11+BC12-BL11,IF(A12&lt;'Données projet'!$A$88,$BA$205^A12,IF(A12='Données projet'!$A$88,'Données projet'!$B$88,BD11+BC12-BL11)))</f>
        <v>40.799999999999997</v>
      </c>
      <c r="BE12" s="14">
        <f>BD12*VLOOKUP('Données projet'!$B$11,Paramètres!$A$1:$I$89,3,0)*VLOOKUP('Données projet'!$B$11,Paramètres!$A$1:$I$89,5,0)</f>
        <v>22.91328</v>
      </c>
      <c r="BF12" s="14">
        <f t="shared" si="37"/>
        <v>7.3337342707614841</v>
      </c>
      <c r="BG12" s="22">
        <f t="shared" si="7"/>
        <v>52.680216521576249</v>
      </c>
      <c r="BH12" s="62">
        <f t="shared" si="8"/>
        <v>320.34688318824294</v>
      </c>
      <c r="BI12" s="62">
        <f ca="1">AVERAGE(OFFSET($BH$3,0,0,'Données projet'!$E$11+1,1))-AVERAGE(OFFSET($H$3,0,0,'Données projet'!$E$11+1,1))</f>
        <v>121.4809205910002</v>
      </c>
      <c r="BJ12" s="62">
        <f t="shared" si="38"/>
        <v>417.81353850766317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48.96</v>
      </c>
      <c r="L13" s="13">
        <f>VLOOKUP(A13,'Données projet'!$A$35:$I$55,9,0)</f>
        <v>20.400000000000002</v>
      </c>
      <c r="M13" s="13">
        <f t="array" ref="M13">INDEX(L:L,MIN(IF(ISNUMBER(L13:L209),ROW(L13:L209),"")))</f>
        <v>20.400000000000002</v>
      </c>
      <c r="N13" s="14">
        <f>IF('Données projet'!$A$36&gt;35,N12+M13-V12,IF(A13&lt;'Données projet'!$A$36,$K$205^A13,IF(A13='Données projet'!$A$36,'Données projet'!$B$36,N12+M13-V12)))</f>
        <v>48.96</v>
      </c>
      <c r="O13" s="14">
        <f>N13*VLOOKUP('Données projet'!$B$9,Paramètres!$A$1:$I$89,3,0)*VLOOKUP('Données projet'!$B$9,Paramètres!$A$1:$I$89,5,0)</f>
        <v>27.495936</v>
      </c>
      <c r="P13" s="14">
        <f t="shared" si="33"/>
        <v>8.6156831456229881</v>
      </c>
      <c r="Q13" s="22">
        <f t="shared" si="2"/>
        <v>62.89440334529337</v>
      </c>
      <c r="R13" s="62">
        <f t="shared" si="0"/>
        <v>331.78329223418223</v>
      </c>
      <c r="S13" s="62">
        <f ca="1">AVERAGE(OFFSET($R$3,0,0,'Données projet'!$E$9+1,1))-AVERAGE(OFFSET($H$3,0,0,'Données projet'!$E$9+1,1))</f>
        <v>91.70915087440892</v>
      </c>
      <c r="T13" s="62">
        <f t="shared" si="34"/>
        <v>300.33269076608968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67.319999999999993</v>
      </c>
      <c r="AG13" s="13">
        <f>VLOOKUP(A13,'Données projet'!$A$61:$I$81,9,0)</f>
        <v>26.519999999999996</v>
      </c>
      <c r="AH13" s="13">
        <f t="array" ref="AH13">INDEX(AG:AG,MIN(IF(ISNUMBER(AG13:AG209),ROW(AG13:AG209),"")))</f>
        <v>26.519999999999996</v>
      </c>
      <c r="AI13" s="14">
        <f>IF('Données projet'!$A$62&gt;35,AI12+AH13-AQ12,IF(A13&lt;'Données projet'!$A$62,$AF$205^A13,IF(A13='Données projet'!$A$62,'Données projet'!$B$62,AI12+AH13-AQ12)))</f>
        <v>67.319999999999993</v>
      </c>
      <c r="AJ13" s="14">
        <f>AI13*VLOOKUP('Données projet'!$B$10,Paramètres!$A$1:$I$89,3,0)*VLOOKUP('Données projet'!$B$10,Paramètres!$A$1:$I$89,5,0)</f>
        <v>37.806911999999997</v>
      </c>
      <c r="AK13" s="14">
        <f t="shared" si="35"/>
        <v>11.415474884140391</v>
      </c>
      <c r="AL13" s="22">
        <f t="shared" si="4"/>
        <v>85.728990489877845</v>
      </c>
      <c r="AM13" s="62">
        <f t="shared" si="5"/>
        <v>354.6178793787667</v>
      </c>
      <c r="AN13" s="62">
        <f ca="1">AVERAGE(OFFSET($AM$3,0,0,'Données projet'!$E$10+1,1))-AVERAGE(OFFSET($H$3,0,0,'Données projet'!$E$10+1,1))</f>
        <v>121.4809205910002</v>
      </c>
      <c r="AO13" s="62">
        <f t="shared" si="36"/>
        <v>417.81353850766317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67.319999999999993</v>
      </c>
      <c r="BB13" s="13">
        <f>VLOOKUP(A13,'Données projet'!$A$87:$I$107,9,0)</f>
        <v>26.519999999999996</v>
      </c>
      <c r="BC13" s="13">
        <f t="array" ref="BC13">INDEX(BB:BB,MIN(IF(ISNUMBER(BB13:BB209),ROW(BB13:BB209),"")))</f>
        <v>26.519999999999996</v>
      </c>
      <c r="BD13" s="13">
        <f>IF('Données projet'!$A$88&gt;35,BD12+BC13-BL12,IF(A13&lt;'Données projet'!$A$88,$BA$205^A13,IF(A13='Données projet'!$A$88,'Données projet'!$B$88,BD12+BC13-BL12)))</f>
        <v>67.319999999999993</v>
      </c>
      <c r="BE13" s="14">
        <f>BD13*VLOOKUP('Données projet'!$B$11,Paramètres!$A$1:$I$89,3,0)*VLOOKUP('Données projet'!$B$11,Paramètres!$A$1:$I$89,5,0)</f>
        <v>37.806911999999997</v>
      </c>
      <c r="BF13" s="14">
        <f t="shared" si="37"/>
        <v>11.415474884140391</v>
      </c>
      <c r="BG13" s="22">
        <f t="shared" si="7"/>
        <v>85.728990489877845</v>
      </c>
      <c r="BH13" s="62">
        <f t="shared" si="8"/>
        <v>354.6178793787667</v>
      </c>
      <c r="BI13" s="62">
        <f ca="1">AVERAGE(OFFSET($BH$3,0,0,'Données projet'!$E$11+1,1))-AVERAGE(OFFSET($H$3,0,0,'Données projet'!$E$11+1,1))</f>
        <v>121.4809205910002</v>
      </c>
      <c r="BJ13" s="62">
        <f t="shared" si="38"/>
        <v>417.81353850766317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73.44</v>
      </c>
      <c r="L14" s="13">
        <f>VLOOKUP(A14,'Données projet'!$A$35:$I$55,9,0)</f>
        <v>24.479999999999997</v>
      </c>
      <c r="M14" s="13">
        <f t="array" ref="M14">INDEX(L:L,MIN(IF(ISNUMBER(L14:L210),ROW(L14:L210),"")))</f>
        <v>24.479999999999997</v>
      </c>
      <c r="N14" s="14">
        <f>IF('Données projet'!$A$36&gt;35,N13+M14-V13,IF(A14&lt;'Données projet'!$A$36,$K$205^A14,IF(A14='Données projet'!$A$36,'Données projet'!$B$36,N13+M14-V13)))</f>
        <v>73.44</v>
      </c>
      <c r="O14" s="14">
        <f>N14*VLOOKUP('Données projet'!$B$9,Paramètres!$A$1:$I$89,3,0)*VLOOKUP('Données projet'!$B$9,Paramètres!$A$1:$I$89,5,0)</f>
        <v>41.243904000000001</v>
      </c>
      <c r="P14" s="14">
        <f t="shared" si="33"/>
        <v>12.327753880976491</v>
      </c>
      <c r="Q14" s="22">
        <f t="shared" si="2"/>
        <v>93.303970809367385</v>
      </c>
      <c r="R14" s="62">
        <f t="shared" si="0"/>
        <v>363.41508192047854</v>
      </c>
      <c r="S14" s="62">
        <f ca="1">AVERAGE(OFFSET($R$3,0,0,'Données projet'!$E$9+1,1))-AVERAGE(OFFSET($H$3,0,0,'Données projet'!$E$9+1,1))</f>
        <v>91.70915087440892</v>
      </c>
      <c r="T14" s="62">
        <f t="shared" si="34"/>
        <v>300.33269076608968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95.88</v>
      </c>
      <c r="AG14" s="13">
        <f>VLOOKUP(A14,'Données projet'!$A$61:$I$81,9,0)</f>
        <v>28.560000000000002</v>
      </c>
      <c r="AH14" s="13">
        <f t="array" ref="AH14">INDEX(AG:AG,MIN(IF(ISNUMBER(AG14:AG210),ROW(AG14:AG210),"")))</f>
        <v>28.560000000000002</v>
      </c>
      <c r="AI14" s="14">
        <f>IF('Données projet'!$A$62&gt;35,AI13+AH14-AQ13,IF(A14&lt;'Données projet'!$A$62,$AF$205^A14,IF(A14='Données projet'!$A$62,'Données projet'!$B$62,AI13+AH14-AQ13)))</f>
        <v>95.88</v>
      </c>
      <c r="AJ14" s="14">
        <f>AI14*VLOOKUP('Données projet'!$B$10,Paramètres!$A$1:$I$89,3,0)*VLOOKUP('Données projet'!$B$10,Paramètres!$A$1:$I$89,5,0)</f>
        <v>53.846207999999997</v>
      </c>
      <c r="AK14" s="14">
        <f t="shared" si="35"/>
        <v>15.6027350162045</v>
      </c>
      <c r="AL14" s="22">
        <f t="shared" si="4"/>
        <v>120.95690908655615</v>
      </c>
      <c r="AM14" s="62">
        <f t="shared" si="5"/>
        <v>391.06802019766729</v>
      </c>
      <c r="AN14" s="62">
        <f ca="1">AVERAGE(OFFSET($AM$3,0,0,'Données projet'!$E$10+1,1))-AVERAGE(OFFSET($H$3,0,0,'Données projet'!$E$10+1,1))</f>
        <v>121.4809205910002</v>
      </c>
      <c r="AO14" s="62">
        <f t="shared" si="36"/>
        <v>417.81353850766317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95.88</v>
      </c>
      <c r="BB14" s="13">
        <f>VLOOKUP(A14,'Données projet'!$A$87:$I$107,9,0)</f>
        <v>28.560000000000002</v>
      </c>
      <c r="BC14" s="13">
        <f t="array" ref="BC14">INDEX(BB:BB,MIN(IF(ISNUMBER(BB14:BB210),ROW(BB14:BB210),"")))</f>
        <v>28.560000000000002</v>
      </c>
      <c r="BD14" s="13">
        <f>IF('Données projet'!$A$88&gt;35,BD13+BC14-BL13,IF(A14&lt;'Données projet'!$A$88,$BA$205^A14,IF(A14='Données projet'!$A$88,'Données projet'!$B$88,BD13+BC14-BL13)))</f>
        <v>95.88</v>
      </c>
      <c r="BE14" s="14">
        <f>BD14*VLOOKUP('Données projet'!$B$11,Paramètres!$A$1:$I$89,3,0)*VLOOKUP('Données projet'!$B$11,Paramètres!$A$1:$I$89,5,0)</f>
        <v>53.846207999999997</v>
      </c>
      <c r="BF14" s="14">
        <f t="shared" si="37"/>
        <v>15.6027350162045</v>
      </c>
      <c r="BG14" s="22">
        <f t="shared" si="7"/>
        <v>120.95690908655615</v>
      </c>
      <c r="BH14" s="62">
        <f t="shared" si="8"/>
        <v>391.06802019766729</v>
      </c>
      <c r="BI14" s="62">
        <f ca="1">AVERAGE(OFFSET($BH$3,0,0,'Données projet'!$E$11+1,1))-AVERAGE(OFFSET($H$3,0,0,'Données projet'!$E$11+1,1))</f>
        <v>121.4809205910002</v>
      </c>
      <c r="BJ14" s="62">
        <f t="shared" si="38"/>
        <v>417.81353850766317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99.96</v>
      </c>
      <c r="L15" s="13">
        <f>VLOOKUP(A15,'Données projet'!$A$35:$I$55,9,0)</f>
        <v>26.519999999999996</v>
      </c>
      <c r="M15" s="13">
        <f t="array" ref="M15">INDEX(L:L,MIN(IF(ISNUMBER(L15:L211),ROW(L15:L211),"")))</f>
        <v>26.519999999999996</v>
      </c>
      <c r="N15" s="14">
        <f>IF('Données projet'!$A$36&gt;35,N14+M15-V14,IF(A15&lt;'Données projet'!$A$36,$K$205^A15,IF(A15='Données projet'!$A$36,'Données projet'!$B$36,N14+M15-V14)))</f>
        <v>99.96</v>
      </c>
      <c r="O15" s="14">
        <f>N15*VLOOKUP('Données projet'!$B$9,Paramètres!$A$1:$I$89,3,0)*VLOOKUP('Données projet'!$B$9,Paramètres!$A$1:$I$89,5,0)</f>
        <v>56.137535999999997</v>
      </c>
      <c r="P15" s="14">
        <f t="shared" si="33"/>
        <v>16.187967429225676</v>
      </c>
      <c r="Q15" s="22">
        <f t="shared" si="2"/>
        <v>125.96691847256805</v>
      </c>
      <c r="R15" s="62">
        <f t="shared" si="0"/>
        <v>397.30025180590138</v>
      </c>
      <c r="S15" s="62">
        <f ca="1">AVERAGE(OFFSET($R$3,0,0,'Données projet'!$E$9+1,1))-AVERAGE(OFFSET($H$3,0,0,'Données projet'!$E$9+1,1))</f>
        <v>91.70915087440892</v>
      </c>
      <c r="T15" s="62">
        <f t="shared" si="34"/>
        <v>300.33269076608968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128.52000000000001</v>
      </c>
      <c r="AG15" s="13">
        <f>VLOOKUP(A15,'Données projet'!$A$61:$I$81,9,0)</f>
        <v>32.640000000000015</v>
      </c>
      <c r="AH15" s="13">
        <f t="array" ref="AH15">INDEX(AG:AG,MIN(IF(ISNUMBER(AG15:AG211),ROW(AG15:AG211),"")))</f>
        <v>32.640000000000015</v>
      </c>
      <c r="AI15" s="14">
        <f>IF('Données projet'!$A$62&gt;35,AI14+AH15-AQ14,IF(A15&lt;'Données projet'!$A$62,$AF$205^A15,IF(A15='Données projet'!$A$62,'Données projet'!$B$62,AI14+AH15-AQ14)))</f>
        <v>128.52000000000001</v>
      </c>
      <c r="AJ15" s="14">
        <f>AI15*VLOOKUP('Données projet'!$B$10,Paramètres!$A$1:$I$89,3,0)*VLOOKUP('Données projet'!$B$10,Paramètres!$A$1:$I$89,5,0)</f>
        <v>72.176832000000005</v>
      </c>
      <c r="AK15" s="14">
        <f t="shared" si="35"/>
        <v>20.213074425286816</v>
      </c>
      <c r="AL15" s="22">
        <f t="shared" si="4"/>
        <v>160.91242035737454</v>
      </c>
      <c r="AM15" s="62">
        <f t="shared" si="5"/>
        <v>432.24575369070783</v>
      </c>
      <c r="AN15" s="62">
        <f ca="1">AVERAGE(OFFSET($AM$3,0,0,'Données projet'!$E$10+1,1))-AVERAGE(OFFSET($H$3,0,0,'Données projet'!$E$10+1,1))</f>
        <v>121.4809205910002</v>
      </c>
      <c r="AO15" s="62">
        <f t="shared" si="36"/>
        <v>417.81353850766317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128.52000000000001</v>
      </c>
      <c r="BB15" s="13">
        <f>VLOOKUP(A15,'Données projet'!$A$87:$I$107,9,0)</f>
        <v>32.640000000000015</v>
      </c>
      <c r="BC15" s="13">
        <f t="array" ref="BC15">INDEX(BB:BB,MIN(IF(ISNUMBER(BB15:BB211),ROW(BB15:BB211),"")))</f>
        <v>32.640000000000015</v>
      </c>
      <c r="BD15" s="13">
        <f>IF('Données projet'!$A$88&gt;35,BD14+BC15-BL14,IF(A15&lt;'Données projet'!$A$88,$BA$205^A15,IF(A15='Données projet'!$A$88,'Données projet'!$B$88,BD14+BC15-BL14)))</f>
        <v>128.52000000000001</v>
      </c>
      <c r="BE15" s="14">
        <f>BD15*VLOOKUP('Données projet'!$B$11,Paramètres!$A$1:$I$89,3,0)*VLOOKUP('Données projet'!$B$11,Paramètres!$A$1:$I$89,5,0)</f>
        <v>72.176832000000005</v>
      </c>
      <c r="BF15" s="14">
        <f t="shared" si="37"/>
        <v>20.213074425286816</v>
      </c>
      <c r="BG15" s="22">
        <f t="shared" si="7"/>
        <v>160.91242035737454</v>
      </c>
      <c r="BH15" s="62">
        <f t="shared" si="8"/>
        <v>432.24575369070783</v>
      </c>
      <c r="BI15" s="62">
        <f ca="1">AVERAGE(OFFSET($BH$3,0,0,'Données projet'!$E$11+1,1))-AVERAGE(OFFSET($H$3,0,0,'Données projet'!$E$11+1,1))</f>
        <v>121.4809205910002</v>
      </c>
      <c r="BJ15" s="62">
        <f t="shared" si="38"/>
        <v>417.81353850766317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124.44</v>
      </c>
      <c r="L16" s="13">
        <f>VLOOKUP(A16,'Données projet'!$A$35:$I$55,9,0)</f>
        <v>24.480000000000004</v>
      </c>
      <c r="M16" s="13">
        <f t="array" ref="M16">INDEX(L:L,MIN(IF(ISNUMBER(L16:L212),ROW(L16:L212),"")))</f>
        <v>24.480000000000004</v>
      </c>
      <c r="N16" s="14">
        <f>IF('Données projet'!$A$36&gt;35,N15+M16-V15,IF(A16&lt;'Données projet'!$A$36,$K$205^A16,IF(A16='Données projet'!$A$36,'Données projet'!$B$36,N15+M16-V15)))</f>
        <v>124.44</v>
      </c>
      <c r="O16" s="14">
        <f>N16*VLOOKUP('Données projet'!$B$9,Paramètres!$A$1:$I$89,3,0)*VLOOKUP('Données projet'!$B$9,Paramètres!$A$1:$I$89,5,0)</f>
        <v>69.885503999999997</v>
      </c>
      <c r="P16" s="14">
        <f t="shared" si="33"/>
        <v>19.645021470860105</v>
      </c>
      <c r="Q16" s="22">
        <f t="shared" si="2"/>
        <v>155.932331861748</v>
      </c>
      <c r="R16" s="62">
        <f t="shared" si="0"/>
        <v>428.48788741730357</v>
      </c>
      <c r="S16" s="62">
        <f ca="1">AVERAGE(OFFSET($R$3,0,0,'Données projet'!$E$9+1,1))-AVERAGE(OFFSET($H$3,0,0,'Données projet'!$E$9+1,1))</f>
        <v>91.70915087440892</v>
      </c>
      <c r="T16" s="62">
        <f t="shared" si="34"/>
        <v>300.33269076608968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165.24</v>
      </c>
      <c r="AG16" s="13">
        <f>VLOOKUP(A16,'Données projet'!$A$61:$I$81,9,0)</f>
        <v>36.72</v>
      </c>
      <c r="AH16" s="13">
        <f t="array" ref="AH16">INDEX(AG:AG,MIN(IF(ISNUMBER(AG16:AG212),ROW(AG16:AG212),"")))</f>
        <v>36.72</v>
      </c>
      <c r="AI16" s="14">
        <f>IF('Données projet'!$A$62&gt;35,AI15+AH16-AQ15,IF(A16&lt;'Données projet'!$A$62,$AF$205^A16,IF(A16='Données projet'!$A$62,'Données projet'!$B$62,AI15+AH16-AQ15)))</f>
        <v>165.24</v>
      </c>
      <c r="AJ16" s="14">
        <f>AI16*VLOOKUP('Données projet'!$B$10,Paramètres!$A$1:$I$89,3,0)*VLOOKUP('Données projet'!$B$10,Paramètres!$A$1:$I$89,5,0)</f>
        <v>92.798784000000012</v>
      </c>
      <c r="AK16" s="14">
        <f t="shared" si="35"/>
        <v>25.239016541666405</v>
      </c>
      <c r="AL16" s="22">
        <f t="shared" si="4"/>
        <v>205.58250261006901</v>
      </c>
      <c r="AM16" s="62">
        <f t="shared" si="5"/>
        <v>478.13805816562456</v>
      </c>
      <c r="AN16" s="62">
        <f ca="1">AVERAGE(OFFSET($AM$3,0,0,'Données projet'!$E$10+1,1))-AVERAGE(OFFSET($H$3,0,0,'Données projet'!$E$10+1,1))</f>
        <v>121.4809205910002</v>
      </c>
      <c r="AO16" s="62">
        <f t="shared" si="36"/>
        <v>417.81353850766317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165.24</v>
      </c>
      <c r="BB16" s="13">
        <f>VLOOKUP(A16,'Données projet'!$A$87:$I$107,9,0)</f>
        <v>36.72</v>
      </c>
      <c r="BC16" s="13">
        <f t="array" ref="BC16">INDEX(BB:BB,MIN(IF(ISNUMBER(BB16:BB212),ROW(BB16:BB212),"")))</f>
        <v>36.72</v>
      </c>
      <c r="BD16" s="13">
        <f>IF('Données projet'!$A$88&gt;35,BD15+BC16-BL15,IF(A16&lt;'Données projet'!$A$88,$BA$205^A16,IF(A16='Données projet'!$A$88,'Données projet'!$B$88,BD15+BC16-BL15)))</f>
        <v>165.24</v>
      </c>
      <c r="BE16" s="14">
        <f>BD16*VLOOKUP('Données projet'!$B$11,Paramètres!$A$1:$I$89,3,0)*VLOOKUP('Données projet'!$B$11,Paramètres!$A$1:$I$89,5,0)</f>
        <v>92.798784000000012</v>
      </c>
      <c r="BF16" s="14">
        <f t="shared" si="37"/>
        <v>25.239016541666405</v>
      </c>
      <c r="BG16" s="22">
        <f t="shared" si="7"/>
        <v>205.58250261006901</v>
      </c>
      <c r="BH16" s="62">
        <f t="shared" si="8"/>
        <v>478.13805816562456</v>
      </c>
      <c r="BI16" s="62">
        <f ca="1">AVERAGE(OFFSET($BH$3,0,0,'Données projet'!$E$11+1,1))-AVERAGE(OFFSET($H$3,0,0,'Données projet'!$E$11+1,1))</f>
        <v>121.4809205910002</v>
      </c>
      <c r="BJ16" s="62">
        <f t="shared" si="38"/>
        <v>417.81353850766317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150.96</v>
      </c>
      <c r="L17" s="13">
        <f>VLOOKUP(A17,'Données projet'!$A$35:$I$55,9,0)</f>
        <v>26.52000000000001</v>
      </c>
      <c r="M17" s="13">
        <f t="array" ref="M17">INDEX(L:L,MIN(IF(ISNUMBER(L17:L213),ROW(L17:L213),"")))</f>
        <v>26.52000000000001</v>
      </c>
      <c r="N17" s="14">
        <f>IF('Données projet'!$A$36&gt;35,N16+M17-V16,IF(A17&lt;'Données projet'!$A$36,$K$205^A17,IF(A17='Données projet'!$A$36,'Données projet'!$B$36,N16+M17-V16)))</f>
        <v>150.96</v>
      </c>
      <c r="O17" s="14">
        <f>N17*VLOOKUP('Données projet'!$B$9,Paramètres!$A$1:$I$89,3,0)*VLOOKUP('Données projet'!$B$9,Paramètres!$A$1:$I$89,5,0)</f>
        <v>84.779135999999994</v>
      </c>
      <c r="P17" s="14">
        <f t="shared" si="33"/>
        <v>23.301732544126192</v>
      </c>
      <c r="Q17" s="22">
        <f t="shared" si="2"/>
        <v>188.24084604768643</v>
      </c>
      <c r="R17" s="62">
        <f t="shared" si="0"/>
        <v>462.0186238254642</v>
      </c>
      <c r="S17" s="62">
        <f ca="1">AVERAGE(OFFSET($R$3,0,0,'Données projet'!$E$9+1,1))-AVERAGE(OFFSET($H$3,0,0,'Données projet'!$E$9+1,1))</f>
        <v>91.70915087440892</v>
      </c>
      <c r="T17" s="62">
        <f t="shared" si="34"/>
        <v>300.33269076608968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204</v>
      </c>
      <c r="AG17" s="13">
        <f>VLOOKUP(A17,'Données projet'!$A$61:$I$81,9,0)</f>
        <v>38.759999999999991</v>
      </c>
      <c r="AH17" s="13">
        <f t="array" ref="AH17">INDEX(AG:AG,MIN(IF(ISNUMBER(AG17:AG213),ROW(AG17:AG213),"")))</f>
        <v>38.759999999999991</v>
      </c>
      <c r="AI17" s="14">
        <f>IF('Données projet'!$A$62&gt;35,AI16+AH17-AQ16,IF(A17&lt;'Données projet'!$A$62,$AF$205^A17,IF(A17='Données projet'!$A$62,'Données projet'!$B$62,AI16+AH17-AQ16)))</f>
        <v>204</v>
      </c>
      <c r="AJ17" s="14">
        <f>AI17*VLOOKUP('Données projet'!$B$10,Paramètres!$A$1:$I$89,3,0)*VLOOKUP('Données projet'!$B$10,Paramètres!$A$1:$I$89,5,0)</f>
        <v>114.5664</v>
      </c>
      <c r="AK17" s="14">
        <f t="shared" si="35"/>
        <v>30.404303956519186</v>
      </c>
      <c r="AL17" s="22">
        <f t="shared" si="4"/>
        <v>252.49064272427088</v>
      </c>
      <c r="AM17" s="62">
        <f t="shared" si="5"/>
        <v>526.26842050204868</v>
      </c>
      <c r="AN17" s="62">
        <f ca="1">AVERAGE(OFFSET($AM$3,0,0,'Données projet'!$E$10+1,1))-AVERAGE(OFFSET($H$3,0,0,'Données projet'!$E$10+1,1))</f>
        <v>121.4809205910002</v>
      </c>
      <c r="AO17" s="62">
        <f t="shared" si="36"/>
        <v>417.81353850766317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204</v>
      </c>
      <c r="BB17" s="13">
        <f>VLOOKUP(A17,'Données projet'!$A$87:$I$107,9,0)</f>
        <v>38.759999999999991</v>
      </c>
      <c r="BC17" s="13">
        <f t="array" ref="BC17">INDEX(BB:BB,MIN(IF(ISNUMBER(BB17:BB213),ROW(BB17:BB213),"")))</f>
        <v>38.759999999999991</v>
      </c>
      <c r="BD17" s="13">
        <f>IF('Données projet'!$A$88&gt;35,BD16+BC17-BL16,IF(A17&lt;'Données projet'!$A$88,$BA$205^A17,IF(A17='Données projet'!$A$88,'Données projet'!$B$88,BD16+BC17-BL16)))</f>
        <v>204</v>
      </c>
      <c r="BE17" s="14">
        <f>BD17*VLOOKUP('Données projet'!$B$11,Paramètres!$A$1:$I$89,3,0)*VLOOKUP('Données projet'!$B$11,Paramètres!$A$1:$I$89,5,0)</f>
        <v>114.5664</v>
      </c>
      <c r="BF17" s="14">
        <f t="shared" si="37"/>
        <v>30.404303956519186</v>
      </c>
      <c r="BG17" s="22">
        <f t="shared" si="7"/>
        <v>252.49064272427088</v>
      </c>
      <c r="BH17" s="62">
        <f t="shared" si="8"/>
        <v>526.26842050204868</v>
      </c>
      <c r="BI17" s="62">
        <f ca="1">AVERAGE(OFFSET($BH$3,0,0,'Données projet'!$E$11+1,1))-AVERAGE(OFFSET($H$3,0,0,'Données projet'!$E$11+1,1))</f>
        <v>121.4809205910002</v>
      </c>
      <c r="BJ17" s="62">
        <f t="shared" si="38"/>
        <v>417.81353850766317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177.48</v>
      </c>
      <c r="L18" s="13">
        <f>VLOOKUP(A18,'Données projet'!$A$35:$I$55,9,0)</f>
        <v>26.519999999999982</v>
      </c>
      <c r="M18" s="13">
        <f t="array" ref="M18">INDEX(L:L,MIN(IF(ISNUMBER(L18:L214),ROW(L18:L214),"")))</f>
        <v>26.519999999999982</v>
      </c>
      <c r="N18" s="14">
        <f>IF('Données projet'!$A$36&gt;35,N17+M18-V17,IF(A18&lt;'Données projet'!$A$36,$K$205^A18,IF(A18='Données projet'!$A$36,'Données projet'!$B$36,N17+M18-V17)))</f>
        <v>177.48</v>
      </c>
      <c r="O18" s="14">
        <f>N18*VLOOKUP('Données projet'!$B$9,Paramètres!$A$1:$I$89,3,0)*VLOOKUP('Données projet'!$B$9,Paramètres!$A$1:$I$89,5,0)</f>
        <v>99.672767999999991</v>
      </c>
      <c r="P18" s="14">
        <f t="shared" si="33"/>
        <v>26.884024171536176</v>
      </c>
      <c r="Q18" s="22">
        <f t="shared" si="2"/>
        <v>220.41974636542548</v>
      </c>
      <c r="R18" s="62">
        <f t="shared" si="0"/>
        <v>495.41974636542545</v>
      </c>
      <c r="S18" s="62">
        <f ca="1">AVERAGE(OFFSET($R$3,0,0,'Données projet'!$E$9+1,1))-AVERAGE(OFFSET($H$3,0,0,'Données projet'!$E$9+1,1))</f>
        <v>91.70915087440892</v>
      </c>
      <c r="T18" s="62">
        <f t="shared" si="34"/>
        <v>300.33269076608968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242.76</v>
      </c>
      <c r="AG18" s="13">
        <f>VLOOKUP(A18,'Données projet'!$A$61:$I$81,9,0)</f>
        <v>38.759999999999991</v>
      </c>
      <c r="AH18" s="13">
        <f t="array" ref="AH18">INDEX(AG:AG,MIN(IF(ISNUMBER(AG18:AG214),ROW(AG18:AG214),"")))</f>
        <v>38.759999999999991</v>
      </c>
      <c r="AI18" s="14">
        <f>IF('Données projet'!$A$62&gt;35,AI17+AH18-AQ17,IF(A18&lt;'Données projet'!$A$62,$AF$205^A18,IF(A18='Données projet'!$A$62,'Données projet'!$B$62,AI17+AH18-AQ17)))</f>
        <v>242.76</v>
      </c>
      <c r="AJ18" s="14">
        <f>AI18*VLOOKUP('Données projet'!$B$10,Paramètres!$A$1:$I$89,3,0)*VLOOKUP('Données projet'!$B$10,Paramètres!$A$1:$I$89,5,0)</f>
        <v>136.33401599999999</v>
      </c>
      <c r="AK18" s="14">
        <f t="shared" si="35"/>
        <v>35.4558874967856</v>
      </c>
      <c r="AL18" s="22">
        <f t="shared" si="4"/>
        <v>299.20074859023487</v>
      </c>
      <c r="AM18" s="62">
        <f t="shared" si="5"/>
        <v>574.20074859023487</v>
      </c>
      <c r="AN18" s="62">
        <f ca="1">AVERAGE(OFFSET($AM$3,0,0,'Données projet'!$E$10+1,1))-AVERAGE(OFFSET($H$3,0,0,'Données projet'!$E$10+1,1))</f>
        <v>121.4809205910002</v>
      </c>
      <c r="AO18" s="62">
        <f t="shared" si="36"/>
        <v>417.81353850766317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242.76</v>
      </c>
      <c r="BB18" s="13">
        <f>VLOOKUP(A18,'Données projet'!$A$87:$I$107,9,0)</f>
        <v>38.759999999999991</v>
      </c>
      <c r="BC18" s="13">
        <f t="array" ref="BC18">INDEX(BB:BB,MIN(IF(ISNUMBER(BB18:BB214),ROW(BB18:BB214),"")))</f>
        <v>38.759999999999991</v>
      </c>
      <c r="BD18" s="13">
        <f>IF('Données projet'!$A$88&gt;35,BD17+BC18-BL17,IF(A18&lt;'Données projet'!$A$88,$BA$205^A18,IF(A18='Données projet'!$A$88,'Données projet'!$B$88,BD17+BC18-BL17)))</f>
        <v>242.76</v>
      </c>
      <c r="BE18" s="14">
        <f>BD18*VLOOKUP('Données projet'!$B$11,Paramètres!$A$1:$I$89,3,0)*VLOOKUP('Données projet'!$B$11,Paramètres!$A$1:$I$89,5,0)</f>
        <v>136.33401599999999</v>
      </c>
      <c r="BF18" s="14">
        <f t="shared" si="37"/>
        <v>35.4558874967856</v>
      </c>
      <c r="BG18" s="22">
        <f t="shared" si="7"/>
        <v>299.20074859023487</v>
      </c>
      <c r="BH18" s="62">
        <f t="shared" si="8"/>
        <v>574.20074859023487</v>
      </c>
      <c r="BI18" s="62">
        <f ca="1">AVERAGE(OFFSET($BH$3,0,0,'Données projet'!$E$11+1,1))-AVERAGE(OFFSET($H$3,0,0,'Données projet'!$E$11+1,1))</f>
        <v>121.4809205910002</v>
      </c>
      <c r="BJ18" s="62">
        <f t="shared" si="38"/>
        <v>417.81353850766317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201.96</v>
      </c>
      <c r="L19" s="13">
        <f>VLOOKUP(A19,'Données projet'!$A$35:$I$55,9,0)</f>
        <v>24.480000000000018</v>
      </c>
      <c r="M19" s="13">
        <f t="array" ref="M19">INDEX(L:L,MIN(IF(ISNUMBER(L19:L215),ROW(L19:L215),"")))</f>
        <v>24.480000000000018</v>
      </c>
      <c r="N19" s="14">
        <f>IF('Données projet'!$A$36&gt;35,N18+M19-V18,IF(A19&lt;'Données projet'!$A$36,$K$205^A19,IF(A19='Données projet'!$A$36,'Données projet'!$B$36,N18+M19-V18)))</f>
        <v>201.96</v>
      </c>
      <c r="O19" s="14">
        <f>N19*VLOOKUP('Données projet'!$B$9,Paramètres!$A$1:$I$89,3,0)*VLOOKUP('Données projet'!$B$9,Paramètres!$A$1:$I$89,5,0)</f>
        <v>113.42073600000001</v>
      </c>
      <c r="P19" s="14">
        <f t="shared" si="33"/>
        <v>30.135494586095643</v>
      </c>
      <c r="Q19" s="22">
        <f t="shared" si="2"/>
        <v>250.02710160411655</v>
      </c>
      <c r="R19" s="62">
        <f t="shared" si="0"/>
        <v>526.24932382633881</v>
      </c>
      <c r="S19" s="62">
        <f ca="1">AVERAGE(OFFSET($R$3,0,0,'Données projet'!$E$9+1,1))-AVERAGE(OFFSET($H$3,0,0,'Données projet'!$E$9+1,1))</f>
        <v>91.70915087440892</v>
      </c>
      <c r="T19" s="62">
        <f t="shared" si="34"/>
        <v>300.33269076608968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283.56</v>
      </c>
      <c r="AG19" s="13">
        <f>VLOOKUP(A19,'Données projet'!$A$61:$I$81,9,0)</f>
        <v>40.800000000000011</v>
      </c>
      <c r="AH19" s="13">
        <f t="array" ref="AH19">INDEX(AG:AG,MIN(IF(ISNUMBER(AG19:AG215),ROW(AG19:AG215),"")))</f>
        <v>40.800000000000011</v>
      </c>
      <c r="AI19" s="14">
        <f>IF('Données projet'!$A$62&gt;35,AI18+AH19-AQ18,IF(A19&lt;'Données projet'!$A$62,$AF$205^A19,IF(A19='Données projet'!$A$62,'Données projet'!$B$62,AI18+AH19-AQ18)))</f>
        <v>283.56</v>
      </c>
      <c r="AJ19" s="14">
        <f>AI19*VLOOKUP('Données projet'!$B$10,Paramètres!$A$1:$I$89,3,0)*VLOOKUP('Données projet'!$B$10,Paramètres!$A$1:$I$89,5,0)</f>
        <v>159.24729600000001</v>
      </c>
      <c r="AK19" s="14">
        <f t="shared" si="35"/>
        <v>40.672694353278303</v>
      </c>
      <c r="AL19" s="22">
        <f t="shared" si="4"/>
        <v>348.19398319862631</v>
      </c>
      <c r="AM19" s="62">
        <f t="shared" si="5"/>
        <v>624.41620542084854</v>
      </c>
      <c r="AN19" s="62">
        <f ca="1">AVERAGE(OFFSET($AM$3,0,0,'Données projet'!$E$10+1,1))-AVERAGE(OFFSET($H$3,0,0,'Données projet'!$E$10+1,1))</f>
        <v>121.4809205910002</v>
      </c>
      <c r="AO19" s="62">
        <f t="shared" si="36"/>
        <v>417.81353850766317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283.56</v>
      </c>
      <c r="BB19" s="13">
        <f>VLOOKUP(A19,'Données projet'!$A$87:$I$107,9,0)</f>
        <v>40.800000000000011</v>
      </c>
      <c r="BC19" s="13">
        <f t="array" ref="BC19">INDEX(BB:BB,MIN(IF(ISNUMBER(BB19:BB215),ROW(BB19:BB215),"")))</f>
        <v>40.800000000000011</v>
      </c>
      <c r="BD19" s="13">
        <f>IF('Données projet'!$A$88&gt;35,BD18+BC19-BL18,IF(A19&lt;'Données projet'!$A$88,$BA$205^A19,IF(A19='Données projet'!$A$88,'Données projet'!$B$88,BD18+BC19-BL18)))</f>
        <v>283.56</v>
      </c>
      <c r="BE19" s="14">
        <f>BD19*VLOOKUP('Données projet'!$B$11,Paramètres!$A$1:$I$89,3,0)*VLOOKUP('Données projet'!$B$11,Paramètres!$A$1:$I$89,5,0)</f>
        <v>159.24729600000001</v>
      </c>
      <c r="BF19" s="14">
        <f t="shared" si="37"/>
        <v>40.672694353278303</v>
      </c>
      <c r="BG19" s="22">
        <f t="shared" si="7"/>
        <v>348.19398319862631</v>
      </c>
      <c r="BH19" s="62">
        <f t="shared" si="8"/>
        <v>624.41620542084854</v>
      </c>
      <c r="BI19" s="62">
        <f ca="1">AVERAGE(OFFSET($BH$3,0,0,'Données projet'!$E$11+1,1))-AVERAGE(OFFSET($H$3,0,0,'Données projet'!$E$11+1,1))</f>
        <v>121.4809205910002</v>
      </c>
      <c r="BJ19" s="62">
        <f t="shared" si="38"/>
        <v>417.81353850766317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226.44</v>
      </c>
      <c r="L20" s="13">
        <f>VLOOKUP(A20,'Données projet'!$A$35:$I$55,9,0)</f>
        <v>24.47999999999999</v>
      </c>
      <c r="M20" s="13">
        <f t="array" ref="M20">INDEX(L:L,MIN(IF(ISNUMBER(L20:L216),ROW(L20:L216),"")))</f>
        <v>24.47999999999999</v>
      </c>
      <c r="N20" s="14">
        <f>IF('Données projet'!$A$36&gt;35,N19+M20-V19,IF(A20&lt;'Données projet'!$A$36,$K$205^A20,IF(A20='Données projet'!$A$36,'Données projet'!$B$36,N19+M20-V19)))</f>
        <v>226.44</v>
      </c>
      <c r="O20" s="14">
        <f>N20*VLOOKUP('Données projet'!$B$9,Paramètres!$A$1:$I$89,3,0)*VLOOKUP('Données projet'!$B$9,Paramètres!$A$1:$I$89,5,0)</f>
        <v>127.16870400000001</v>
      </c>
      <c r="P20" s="14">
        <f t="shared" si="33"/>
        <v>33.34129388802593</v>
      </c>
      <c r="Q20" s="22">
        <f t="shared" si="2"/>
        <v>279.55491298831186</v>
      </c>
      <c r="R20" s="62">
        <f t="shared" si="0"/>
        <v>556.99935743275637</v>
      </c>
      <c r="S20" s="62">
        <f ca="1">AVERAGE(OFFSET($R$3,0,0,'Données projet'!$E$9+1,1))-AVERAGE(OFFSET($H$3,0,0,'Données projet'!$E$9+1,1))</f>
        <v>91.70915087440892</v>
      </c>
      <c r="T20" s="62">
        <f t="shared" si="34"/>
        <v>300.33269076608968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226.44</v>
      </c>
      <c r="W20" s="17">
        <f>IF(ISNA(VLOOKUP(A20,'Données projet'!$A$35:$I$55,5,0)),0%,VLOOKUP(A20,'Données projet'!$A$35:$I$55,5,0)*VLOOKUP('Données projet'!$B$9,Paramètres!$A$1:$I$89,7,0))</f>
        <v>0.46799999999999997</v>
      </c>
      <c r="X20" s="17">
        <f>IF(ISNA(VLOOKUP(A20,'Données projet'!$A$35:$I$55,6,0)),0%,VLOOKUP(A20,'Données projet'!$A$35:$I$55,6,0)*VLOOKUP('Données projet'!$B$9,Paramètres!$A$1:$I$89,7,0))</f>
        <v>6.6000000000000003E-2</v>
      </c>
      <c r="Y20" s="17">
        <f>IF(ISNA(VLOOKUP(A20,'Données projet'!$A$35:$I$55,7,0)),0%,VLOOKUP(A20,'Données projet'!$A$35:$I$55,7,0))</f>
        <v>0.11</v>
      </c>
      <c r="Z20" s="23">
        <f>EXP(-LN(2)/35)*Z19+(1-EXP(-LN(2)/35))/(LN(2)/35)*V20*W20*VLOOKUP('Données projet'!$B$9,Paramètres!$A$1:$I$89,3,0)*0.475*44/12</f>
        <v>65.792018202577694</v>
      </c>
      <c r="AA20" s="23">
        <f>EXP(-LN(2)/25)*AA19+(1-EXP(-LN(2)/25))/(LN(2)/25)*Calculateur!V20*Calculateur!X20*VLOOKUP('Données projet'!$B$9,Paramètres!$A$1:$I$89,3,0)*0.475*44/12</f>
        <v>9.2418290966678018</v>
      </c>
      <c r="AB20" s="23">
        <f>EXP(-LN(2)/2)*AB19+(1-EXP(-LN(2)/2))/(LN(2)/2)*V20*Y20*VLOOKUP('Données projet'!$B$9,Paramètres!$A$1:$I$89,3,0)*0.475*44/12</f>
        <v>13.198580441143447</v>
      </c>
      <c r="AC20" s="24">
        <f t="shared" si="3"/>
        <v>88.232427740388943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324.36</v>
      </c>
      <c r="AG20" s="13">
        <f>VLOOKUP(A20,'Données projet'!$A$61:$I$81,9,0)</f>
        <v>40.800000000000011</v>
      </c>
      <c r="AH20" s="13">
        <f t="array" ref="AH20">INDEX(AG:AG,MIN(IF(ISNUMBER(AG20:AG216),ROW(AG20:AG216),"")))</f>
        <v>40.800000000000011</v>
      </c>
      <c r="AI20" s="14">
        <f>IF('Données projet'!$A$62&gt;35,AI19+AH20-AQ19,IF(A20&lt;'Données projet'!$A$62,$AF$205^A20,IF(A20='Données projet'!$A$62,'Données projet'!$B$62,AI19+AH20-AQ19)))</f>
        <v>324.36</v>
      </c>
      <c r="AJ20" s="14">
        <f>AI20*VLOOKUP('Données projet'!$B$10,Paramètres!$A$1:$I$89,3,0)*VLOOKUP('Données projet'!$B$10,Paramètres!$A$1:$I$89,5,0)</f>
        <v>182.16057599999999</v>
      </c>
      <c r="AK20" s="14">
        <f t="shared" si="35"/>
        <v>45.802540208546631</v>
      </c>
      <c r="AL20" s="22">
        <f t="shared" si="4"/>
        <v>397.0357607298854</v>
      </c>
      <c r="AM20" s="62">
        <f t="shared" si="5"/>
        <v>674.48020517432985</v>
      </c>
      <c r="AN20" s="62">
        <f ca="1">AVERAGE(OFFSET($AM$3,0,0,'Données projet'!$E$10+1,1))-AVERAGE(OFFSET($H$3,0,0,'Données projet'!$E$10+1,1))</f>
        <v>121.4809205910002</v>
      </c>
      <c r="AO20" s="62">
        <f t="shared" si="36"/>
        <v>417.81353850766317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324.36</v>
      </c>
      <c r="AR20" s="17">
        <f>IF(ISNA(VLOOKUP(A20,'Données projet'!$A$61:$I$81,5,0)),0%,VLOOKUP(A20,'Données projet'!$A$61:$I$81,5,0)*VLOOKUP('Données projet'!$B$10,Paramètres!$A$1:$I$89,7,0))</f>
        <v>0.46799999999999997</v>
      </c>
      <c r="AS20" s="17">
        <f>IF(ISNA(VLOOKUP(A20,'Données projet'!$A$61:$I$81,6,0)),0%,VLOOKUP(A20,'Données projet'!$A$61:$I$81,6,0)*VLOOKUP('Données projet'!$B$10,Paramètres!$A$1:$I$89,7,0))</f>
        <v>6.6000000000000003E-2</v>
      </c>
      <c r="AT20" s="17">
        <f>IF(ISNA(VLOOKUP(A20,'Données projet'!$A$61:$I$81,7,0)),0%,VLOOKUP(A20,'Données projet'!$A$61:$I$81,7,0))</f>
        <v>0.11</v>
      </c>
      <c r="AU20" s="23">
        <f>EXP(-LN(2)/35)*AU19+(1-EXP(-LN(2)/35))/(LN(2)/35)*AQ20*AR20*VLOOKUP('Données projet'!$B$10,Paramètres!$A$1:$I$89,3,0)*0.475*44/12</f>
        <v>94.242620668557265</v>
      </c>
      <c r="AV20" s="23">
        <f>EXP(-LN(2)/25)*AV19+(1-EXP(-LN(2)/25))/(LN(2)/25)*Calculateur!AQ20*Calculateur!AS20*VLOOKUP('Données projet'!$B$10,Paramètres!$A$1:$I$89,3,0)*0.475*44/12</f>
        <v>13.238295733064691</v>
      </c>
      <c r="AW20" s="23">
        <f>EXP(-LN(2)/2)*AW19+(1-EXP(-LN(2)/2))/(LN(2)/2)*AQ20*AT20*VLOOKUP('Données projet'!$B$10,Paramètres!$A$1:$I$89,3,0)*0.475*44/12</f>
        <v>18.906074685962235</v>
      </c>
      <c r="AX20" s="23">
        <f t="shared" si="6"/>
        <v>126.38699108758419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324.36</v>
      </c>
      <c r="BB20" s="13">
        <f>VLOOKUP(A20,'Données projet'!$A$87:$I$107,9,0)</f>
        <v>40.800000000000011</v>
      </c>
      <c r="BC20" s="13">
        <f t="array" ref="BC20">INDEX(BB:BB,MIN(IF(ISNUMBER(BB20:BB216),ROW(BB20:BB216),"")))</f>
        <v>40.800000000000011</v>
      </c>
      <c r="BD20" s="13">
        <f>IF('Données projet'!$A$88&gt;35,BD19+BC20-BL19,IF(A20&lt;'Données projet'!$A$88,$BA$205^A20,IF(A20='Données projet'!$A$88,'Données projet'!$B$88,BD19+BC20-BL19)))</f>
        <v>324.36</v>
      </c>
      <c r="BE20" s="14">
        <f>BD20*VLOOKUP('Données projet'!$B$11,Paramètres!$A$1:$I$89,3,0)*VLOOKUP('Données projet'!$B$11,Paramètres!$A$1:$I$89,5,0)</f>
        <v>182.16057599999999</v>
      </c>
      <c r="BF20" s="14">
        <f t="shared" si="37"/>
        <v>45.802540208546631</v>
      </c>
      <c r="BG20" s="22">
        <f t="shared" si="7"/>
        <v>397.0357607298854</v>
      </c>
      <c r="BH20" s="62">
        <f t="shared" si="8"/>
        <v>674.48020517432985</v>
      </c>
      <c r="BI20" s="62">
        <f ca="1">AVERAGE(OFFSET($BH$3,0,0,'Données projet'!$E$11+1,1))-AVERAGE(OFFSET($H$3,0,0,'Données projet'!$E$11+1,1))</f>
        <v>121.4809205910002</v>
      </c>
      <c r="BJ20" s="62">
        <f t="shared" si="38"/>
        <v>417.81353850766317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324.36</v>
      </c>
      <c r="BM20" s="17">
        <f>IF(ISNA(VLOOKUP(A20,'Données projet'!$A$87:$I$107,5,0)),0%,VLOOKUP(A20,'Données projet'!$A$87:$I$107,5,0)*VLOOKUP('Données projet'!$B$11,Paramètres!$A$1:$I$89,7,0))</f>
        <v>0.46799999999999997</v>
      </c>
      <c r="BN20" s="17">
        <f>IF(ISNA(VLOOKUP(A20,'Données projet'!$A$87:$I$107,6,0)),0%,VLOOKUP(A20,'Données projet'!$A$87:$I$107,6,0)*VLOOKUP('Données projet'!$B$11,Paramètres!$A$1:$I$89,7,0))</f>
        <v>6.6000000000000003E-2</v>
      </c>
      <c r="BO20" s="17">
        <f>IF(ISNA(VLOOKUP(A20,'Données projet'!$A$87:$I$107,7,0)),0%,VLOOKUP(A20,'Données projet'!$A$87:$I$107,7,0))</f>
        <v>0.11</v>
      </c>
      <c r="BP20" s="23">
        <f>EXP(-LN(2)/35)*BP19+(1-EXP(-LN(2)/35))/(LN(2)/35)*BL20*BM20*VLOOKUP('Données projet'!$B$11,Paramètres!$A$1:$I$89,3,0)*0.475*44/12</f>
        <v>94.242620668557265</v>
      </c>
      <c r="BQ20" s="23">
        <f>EXP(-LN(2)/25)*BQ19+(1-EXP(-LN(2)/25))/(LN(2)/25)*Calculateur!BL20*Calculateur!BN20*VLOOKUP('Données projet'!$B$11,Paramètres!$A$1:$I$89,3,0)*0.475*44/12</f>
        <v>13.238295733064691</v>
      </c>
      <c r="BR20" s="23">
        <f>EXP(-LN(2)/2)*BR19+(1-EXP(-LN(2)/2))/(LN(2)/2)*BL20*BO20*VLOOKUP('Données projet'!$B$11,Paramètres!$A$1:$I$89,3,0)*0.475*44/12</f>
        <v>18.906074685962235</v>
      </c>
      <c r="BS20" s="24">
        <f t="shared" si="9"/>
        <v>126.38699108758419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91.70915087440892</v>
      </c>
      <c r="T21" s="62">
        <f t="shared" si="34"/>
        <v>300.33269076608968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64.501876854793821</v>
      </c>
      <c r="AA21" s="23">
        <f>EXP(-LN(2)/25)*AA20+(1-EXP(-LN(2)/25))/(LN(2)/25)*Calculateur!V21*Calculateur!X21*VLOOKUP('Données projet'!$B$9,Paramètres!$A$1:$I$89,3,0)*0.475*44/12</f>
        <v>8.9891107940127508</v>
      </c>
      <c r="AB21" s="23">
        <f>EXP(-LN(2)/2)*AB20+(1-EXP(-LN(2)/2))/(LN(2)/2)*V21*Y21*VLOOKUP('Données projet'!$B$9,Paramètres!$A$1:$I$89,3,0)*0.475*44/12</f>
        <v>9.3328057319686657</v>
      </c>
      <c r="AC21" s="24">
        <f t="shared" si="3"/>
        <v>82.823793380775228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121.4809205910002</v>
      </c>
      <c r="AO21" s="62">
        <f t="shared" si="36"/>
        <v>417.81353850766317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92.394580359569559</v>
      </c>
      <c r="AV21" s="23">
        <f>EXP(-LN(2)/25)*AV20+(1-EXP(-LN(2)/25))/(LN(2)/25)*Calculateur!AQ21*Calculateur!AS21*VLOOKUP('Données projet'!$B$10,Paramètres!$A$1:$I$89,3,0)*0.475*44/12</f>
        <v>12.876293840072321</v>
      </c>
      <c r="AW21" s="23">
        <f>EXP(-LN(2)/2)*AW20+(1-EXP(-LN(2)/2))/(LN(2)/2)*AQ21*AT21*VLOOKUP('Données projet'!$B$10,Paramètres!$A$1:$I$89,3,0)*0.475*44/12</f>
        <v>13.368613616063223</v>
      </c>
      <c r="AX21" s="23">
        <f t="shared" si="6"/>
        <v>118.63948781570511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>
        <f>BD21*VLOOKUP('Données projet'!$B$11,Paramètres!$A$1:$I$89,3,0)*VLOOKUP('Données projet'!$B$11,Paramètres!$A$1:$I$89,5,0)</f>
        <v>0</v>
      </c>
      <c r="BF21" s="14" t="e">
        <f t="shared" si="37"/>
        <v>#NUM!</v>
      </c>
      <c r="BG21" s="22" t="e">
        <f t="shared" si="7"/>
        <v>#NUM!</v>
      </c>
      <c r="BH21" s="62" t="e">
        <f t="shared" si="8"/>
        <v>#NUM!</v>
      </c>
      <c r="BI21" s="62">
        <f ca="1">AVERAGE(OFFSET($BH$3,0,0,'Données projet'!$E$11+1,1))-AVERAGE(OFFSET($H$3,0,0,'Données projet'!$E$11+1,1))</f>
        <v>121.4809205910002</v>
      </c>
      <c r="BJ21" s="62">
        <f t="shared" si="38"/>
        <v>417.81353850766317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92.394580359569559</v>
      </c>
      <c r="BQ21" s="23">
        <f>EXP(-LN(2)/25)*BQ20+(1-EXP(-LN(2)/25))/(LN(2)/25)*Calculateur!BL21*Calculateur!BN21*VLOOKUP('Données projet'!$B$11,Paramètres!$A$1:$I$89,3,0)*0.475*44/12</f>
        <v>12.876293840072321</v>
      </c>
      <c r="BR21" s="23">
        <f>EXP(-LN(2)/2)*BR20+(1-EXP(-LN(2)/2))/(LN(2)/2)*BL21*BO21*VLOOKUP('Données projet'!$B$11,Paramètres!$A$1:$I$89,3,0)*0.475*44/12</f>
        <v>13.368613616063223</v>
      </c>
      <c r="BS21" s="24">
        <f t="shared" si="9"/>
        <v>118.63948781570511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91.70915087440892</v>
      </c>
      <c r="T22" s="62">
        <f t="shared" si="34"/>
        <v>300.33269076608968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63.237034391931466</v>
      </c>
      <c r="AA22" s="23">
        <f>EXP(-LN(2)/25)*AA21+(1-EXP(-LN(2)/25))/(LN(2)/25)*Calculateur!V22*Calculateur!X22*VLOOKUP('Données projet'!$B$9,Paramètres!$A$1:$I$89,3,0)*0.475*44/12</f>
        <v>8.7433030866336807</v>
      </c>
      <c r="AB22" s="23">
        <f>EXP(-LN(2)/2)*AB21+(1-EXP(-LN(2)/2))/(LN(2)/2)*V22*Y22*VLOOKUP('Données projet'!$B$9,Paramètres!$A$1:$I$89,3,0)*0.475*44/12</f>
        <v>6.5992902205717243</v>
      </c>
      <c r="AC22" s="24">
        <f t="shared" si="3"/>
        <v>78.579627699136864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121.4809205910002</v>
      </c>
      <c r="AO22" s="62">
        <f t="shared" si="36"/>
        <v>417.81353850766317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90.582778993847811</v>
      </c>
      <c r="AV22" s="23">
        <f>EXP(-LN(2)/25)*AV21+(1-EXP(-LN(2)/25))/(LN(2)/25)*Calculateur!AQ22*Calculateur!AS22*VLOOKUP('Données projet'!$B$10,Paramètres!$A$1:$I$89,3,0)*0.475*44/12</f>
        <v>12.52419090788068</v>
      </c>
      <c r="AW22" s="23">
        <f>EXP(-LN(2)/2)*AW21+(1-EXP(-LN(2)/2))/(LN(2)/2)*AQ22*AT22*VLOOKUP('Données projet'!$B$10,Paramètres!$A$1:$I$89,3,0)*0.475*44/12</f>
        <v>9.4530373429811174</v>
      </c>
      <c r="AX22" s="23">
        <f t="shared" si="6"/>
        <v>112.56000724470961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121.4809205910002</v>
      </c>
      <c r="BJ22" s="62">
        <f t="shared" si="38"/>
        <v>417.81353850766317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90.582778993847811</v>
      </c>
      <c r="BQ22" s="23">
        <f>EXP(-LN(2)/25)*BQ21+(1-EXP(-LN(2)/25))/(LN(2)/25)*Calculateur!BL22*Calculateur!BN22*VLOOKUP('Données projet'!$B$11,Paramètres!$A$1:$I$89,3,0)*0.475*44/12</f>
        <v>12.52419090788068</v>
      </c>
      <c r="BR22" s="23">
        <f>EXP(-LN(2)/2)*BR21+(1-EXP(-LN(2)/2))/(LN(2)/2)*BL22*BO22*VLOOKUP('Données projet'!$B$11,Paramètres!$A$1:$I$89,3,0)*0.475*44/12</f>
        <v>9.4530373429811174</v>
      </c>
      <c r="BS22" s="24">
        <f t="shared" si="9"/>
        <v>112.56000724470961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91.70915087440892</v>
      </c>
      <c r="T23" s="62">
        <f t="shared" si="34"/>
        <v>300.33269076608968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61.996994718288121</v>
      </c>
      <c r="AA23" s="23">
        <f>EXP(-LN(2)/25)*AA22+(1-EXP(-LN(2)/25))/(LN(2)/25)*Calculateur!V23*Calculateur!X23*VLOOKUP('Données projet'!$B$9,Paramètres!$A$1:$I$89,3,0)*0.475*44/12</f>
        <v>8.5042170039393561</v>
      </c>
      <c r="AB23" s="23">
        <f>EXP(-LN(2)/2)*AB22+(1-EXP(-LN(2)/2))/(LN(2)/2)*V23*Y23*VLOOKUP('Données projet'!$B$9,Paramètres!$A$1:$I$89,3,0)*0.475*44/12</f>
        <v>4.6664028659843337</v>
      </c>
      <c r="AC23" s="24">
        <f t="shared" si="3"/>
        <v>75.167614588211819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121.4809205910002</v>
      </c>
      <c r="AO23" s="62">
        <f t="shared" si="36"/>
        <v>417.81353850766317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88.806505947818152</v>
      </c>
      <c r="AV23" s="23">
        <f>EXP(-LN(2)/25)*AV22+(1-EXP(-LN(2)/25))/(LN(2)/25)*Calculateur!AQ23*Calculateur!AS23*VLOOKUP('Données projet'!$B$10,Paramètres!$A$1:$I$89,3,0)*0.475*44/12</f>
        <v>12.181716248886108</v>
      </c>
      <c r="AW23" s="23">
        <f>EXP(-LN(2)/2)*AW22+(1-EXP(-LN(2)/2))/(LN(2)/2)*AQ23*AT23*VLOOKUP('Données projet'!$B$10,Paramètres!$A$1:$I$89,3,0)*0.475*44/12</f>
        <v>6.6843068080316117</v>
      </c>
      <c r="AX23" s="23">
        <f t="shared" si="6"/>
        <v>107.67252900473586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121.4809205910002</v>
      </c>
      <c r="BJ23" s="62">
        <f t="shared" si="38"/>
        <v>417.81353850766317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88.806505947818152</v>
      </c>
      <c r="BQ23" s="23">
        <f>EXP(-LN(2)/25)*BQ22+(1-EXP(-LN(2)/25))/(LN(2)/25)*Calculateur!BL23*Calculateur!BN23*VLOOKUP('Données projet'!$B$11,Paramètres!$A$1:$I$89,3,0)*0.475*44/12</f>
        <v>12.181716248886108</v>
      </c>
      <c r="BR23" s="23">
        <f>EXP(-LN(2)/2)*BR22+(1-EXP(-LN(2)/2))/(LN(2)/2)*BL23*BO23*VLOOKUP('Données projet'!$B$11,Paramètres!$A$1:$I$89,3,0)*0.475*44/12</f>
        <v>6.6843068080316117</v>
      </c>
      <c r="BS23" s="24">
        <f t="shared" si="9"/>
        <v>107.67252900473586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91.70915087440892</v>
      </c>
      <c r="T24" s="62">
        <f t="shared" si="34"/>
        <v>300.33269076608968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60.781271466295408</v>
      </c>
      <c r="AA24" s="23">
        <f>EXP(-LN(2)/25)*AA23+(1-EXP(-LN(2)/25))/(LN(2)/25)*Calculateur!V24*Calculateur!X24*VLOOKUP('Données projet'!$B$9,Paramètres!$A$1:$I$89,3,0)*0.475*44/12</f>
        <v>8.2716687427492985</v>
      </c>
      <c r="AB24" s="23">
        <f>EXP(-LN(2)/2)*AB23+(1-EXP(-LN(2)/2))/(LN(2)/2)*V24*Y24*VLOOKUP('Données projet'!$B$9,Paramètres!$A$1:$I$89,3,0)*0.475*44/12</f>
        <v>3.2996451102858626</v>
      </c>
      <c r="AC24" s="24">
        <f t="shared" si="3"/>
        <v>72.352585319330572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121.4809205910002</v>
      </c>
      <c r="AO24" s="62">
        <f t="shared" si="36"/>
        <v>417.81353850766317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87.065064532801557</v>
      </c>
      <c r="AV24" s="23">
        <f>EXP(-LN(2)/25)*AV23+(1-EXP(-LN(2)/25))/(LN(2)/25)*Calculateur!AQ24*Calculateur!AS24*VLOOKUP('Données projet'!$B$10,Paramètres!$A$1:$I$89,3,0)*0.475*44/12</f>
        <v>11.848606577451701</v>
      </c>
      <c r="AW24" s="23">
        <f>EXP(-LN(2)/2)*AW23+(1-EXP(-LN(2)/2))/(LN(2)/2)*AQ24*AT24*VLOOKUP('Données projet'!$B$10,Paramètres!$A$1:$I$89,3,0)*0.475*44/12</f>
        <v>4.7265186714905587</v>
      </c>
      <c r="AX24" s="23">
        <f t="shared" si="6"/>
        <v>103.64018978174381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121.4809205910002</v>
      </c>
      <c r="BJ24" s="62">
        <f t="shared" si="38"/>
        <v>417.81353850766317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87.065064532801557</v>
      </c>
      <c r="BQ24" s="23">
        <f>EXP(-LN(2)/25)*BQ23+(1-EXP(-LN(2)/25))/(LN(2)/25)*Calculateur!BL24*Calculateur!BN24*VLOOKUP('Données projet'!$B$11,Paramètres!$A$1:$I$89,3,0)*0.475*44/12</f>
        <v>11.848606577451701</v>
      </c>
      <c r="BR24" s="23">
        <f>EXP(-LN(2)/2)*BR23+(1-EXP(-LN(2)/2))/(LN(2)/2)*BL24*BO24*VLOOKUP('Données projet'!$B$11,Paramètres!$A$1:$I$89,3,0)*0.475*44/12</f>
        <v>4.7265186714905587</v>
      </c>
      <c r="BS24" s="24">
        <f t="shared" si="9"/>
        <v>103.64018978174381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91.70915087440892</v>
      </c>
      <c r="T25" s="62">
        <f t="shared" si="34"/>
        <v>300.33269076608968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59.589387805756303</v>
      </c>
      <c r="AA25" s="23">
        <f>EXP(-LN(2)/25)*AA24+(1-EXP(-LN(2)/25))/(LN(2)/25)*Calculateur!V25*Calculateur!X25*VLOOKUP('Données projet'!$B$9,Paramètres!$A$1:$I$89,3,0)*0.475*44/12</f>
        <v>8.0454795259906646</v>
      </c>
      <c r="AB25" s="23">
        <f>EXP(-LN(2)/2)*AB24+(1-EXP(-LN(2)/2))/(LN(2)/2)*V25*Y25*VLOOKUP('Données projet'!$B$9,Paramètres!$A$1:$I$89,3,0)*0.475*44/12</f>
        <v>2.3332014329921669</v>
      </c>
      <c r="AC25" s="24">
        <f t="shared" si="3"/>
        <v>69.96806876473913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121.4809205910002</v>
      </c>
      <c r="AO25" s="62">
        <f t="shared" si="36"/>
        <v>417.81353850766317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85.35777172175905</v>
      </c>
      <c r="AV25" s="23">
        <f>EXP(-LN(2)/25)*AV24+(1-EXP(-LN(2)/25))/(LN(2)/25)*Calculateur!AQ25*Calculateur!AS25*VLOOKUP('Données projet'!$B$10,Paramètres!$A$1:$I$89,3,0)*0.475*44/12</f>
        <v>11.524605807500144</v>
      </c>
      <c r="AW25" s="23">
        <f>EXP(-LN(2)/2)*AW24+(1-EXP(-LN(2)/2))/(LN(2)/2)*AQ25*AT25*VLOOKUP('Données projet'!$B$10,Paramètres!$A$1:$I$89,3,0)*0.475*44/12</f>
        <v>3.3421534040158059</v>
      </c>
      <c r="AX25" s="23">
        <f t="shared" si="6"/>
        <v>100.22453093327501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121.4809205910002</v>
      </c>
      <c r="BJ25" s="62">
        <f t="shared" si="38"/>
        <v>417.81353850766317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85.35777172175905</v>
      </c>
      <c r="BQ25" s="23">
        <f>EXP(-LN(2)/25)*BQ24+(1-EXP(-LN(2)/25))/(LN(2)/25)*Calculateur!BL25*Calculateur!BN25*VLOOKUP('Données projet'!$B$11,Paramètres!$A$1:$I$89,3,0)*0.475*44/12</f>
        <v>11.524605807500144</v>
      </c>
      <c r="BR25" s="23">
        <f>EXP(-LN(2)/2)*BR24+(1-EXP(-LN(2)/2))/(LN(2)/2)*BL25*BO25*VLOOKUP('Données projet'!$B$11,Paramètres!$A$1:$I$89,3,0)*0.475*44/12</f>
        <v>3.3421534040158059</v>
      </c>
      <c r="BS25" s="24">
        <f t="shared" si="9"/>
        <v>100.22453093327501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91.70915087440892</v>
      </c>
      <c r="T26" s="62">
        <f t="shared" si="34"/>
        <v>300.33269076608968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58.420876256823121</v>
      </c>
      <c r="AA26" s="23">
        <f>EXP(-LN(2)/25)*AA25+(1-EXP(-LN(2)/25))/(LN(2)/25)*Calculateur!V26*Calculateur!X26*VLOOKUP('Données projet'!$B$9,Paramètres!$A$1:$I$89,3,0)*0.475*44/12</f>
        <v>7.8254754652590695</v>
      </c>
      <c r="AB26" s="23">
        <f>EXP(-LN(2)/2)*AB25+(1-EXP(-LN(2)/2))/(LN(2)/2)*V26*Y26*VLOOKUP('Données projet'!$B$9,Paramètres!$A$1:$I$89,3,0)*0.475*44/12</f>
        <v>1.6498225551429313</v>
      </c>
      <c r="AC26" s="24">
        <f t="shared" si="3"/>
        <v>67.896174277225128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121.4809205910002</v>
      </c>
      <c r="AO26" s="62">
        <f t="shared" si="36"/>
        <v>417.81353850766317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83.683957881395301</v>
      </c>
      <c r="AV26" s="23">
        <f>EXP(-LN(2)/25)*AV25+(1-EXP(-LN(2)/25))/(LN(2)/25)*Calculateur!AQ26*Calculateur!AS26*VLOOKUP('Données projet'!$B$10,Paramètres!$A$1:$I$89,3,0)*0.475*44/12</f>
        <v>11.209464855641373</v>
      </c>
      <c r="AW26" s="23">
        <f>EXP(-LN(2)/2)*AW25+(1-EXP(-LN(2)/2))/(LN(2)/2)*AQ26*AT26*VLOOKUP('Données projet'!$B$10,Paramètres!$A$1:$I$89,3,0)*0.475*44/12</f>
        <v>2.3632593357452794</v>
      </c>
      <c r="AX26" s="23">
        <f t="shared" si="6"/>
        <v>97.256682072781956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121.4809205910002</v>
      </c>
      <c r="BJ26" s="62">
        <f t="shared" si="38"/>
        <v>417.81353850766317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83.683957881395301</v>
      </c>
      <c r="BQ26" s="23">
        <f>EXP(-LN(2)/25)*BQ25+(1-EXP(-LN(2)/25))/(LN(2)/25)*Calculateur!BL26*Calculateur!BN26*VLOOKUP('Données projet'!$B$11,Paramètres!$A$1:$I$89,3,0)*0.475*44/12</f>
        <v>11.209464855641373</v>
      </c>
      <c r="BR26" s="23">
        <f>EXP(-LN(2)/2)*BR25+(1-EXP(-LN(2)/2))/(LN(2)/2)*BL26*BO26*VLOOKUP('Données projet'!$B$11,Paramètres!$A$1:$I$89,3,0)*0.475*44/12</f>
        <v>2.3632593357452794</v>
      </c>
      <c r="BS26" s="24">
        <f t="shared" si="9"/>
        <v>97.256682072781956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91.70915087440892</v>
      </c>
      <c r="T27" s="62">
        <f t="shared" si="34"/>
        <v>300.33269076608968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57.275278506642849</v>
      </c>
      <c r="AA27" s="23">
        <f>EXP(-LN(2)/25)*AA26+(1-EXP(-LN(2)/25))/(LN(2)/25)*Calculateur!V27*Calculateur!X27*VLOOKUP('Données projet'!$B$9,Paramètres!$A$1:$I$89,3,0)*0.475*44/12</f>
        <v>7.6114874271376909</v>
      </c>
      <c r="AB27" s="23">
        <f>EXP(-LN(2)/2)*AB26+(1-EXP(-LN(2)/2))/(LN(2)/2)*V27*Y27*VLOOKUP('Données projet'!$B$9,Paramètres!$A$1:$I$89,3,0)*0.475*44/12</f>
        <v>1.1666007164960834</v>
      </c>
      <c r="AC27" s="24">
        <f t="shared" si="3"/>
        <v>66.053366650276615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121.4809205910002</v>
      </c>
      <c r="AO27" s="62">
        <f t="shared" si="36"/>
        <v>417.81353850766317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82.042966509515452</v>
      </c>
      <c r="AV27" s="23">
        <f>EXP(-LN(2)/25)*AV26+(1-EXP(-LN(2)/25))/(LN(2)/25)*Calculateur!AQ27*Calculateur!AS27*VLOOKUP('Données projet'!$B$10,Paramètres!$A$1:$I$89,3,0)*0.475*44/12</f>
        <v>10.902941449683723</v>
      </c>
      <c r="AW27" s="23">
        <f>EXP(-LN(2)/2)*AW26+(1-EXP(-LN(2)/2))/(LN(2)/2)*AQ27*AT27*VLOOKUP('Données projet'!$B$10,Paramètres!$A$1:$I$89,3,0)*0.475*44/12</f>
        <v>1.6710767020079029</v>
      </c>
      <c r="AX27" s="23">
        <f t="shared" si="6"/>
        <v>94.616984661207084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121.4809205910002</v>
      </c>
      <c r="BJ27" s="62">
        <f t="shared" si="38"/>
        <v>417.81353850766317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82.042966509515452</v>
      </c>
      <c r="BQ27" s="23">
        <f>EXP(-LN(2)/25)*BQ26+(1-EXP(-LN(2)/25))/(LN(2)/25)*Calculateur!BL27*Calculateur!BN27*VLOOKUP('Données projet'!$B$11,Paramètres!$A$1:$I$89,3,0)*0.475*44/12</f>
        <v>10.902941449683723</v>
      </c>
      <c r="BR27" s="23">
        <f>EXP(-LN(2)/2)*BR26+(1-EXP(-LN(2)/2))/(LN(2)/2)*BL27*BO27*VLOOKUP('Données projet'!$B$11,Paramètres!$A$1:$I$89,3,0)*0.475*44/12</f>
        <v>1.6710767020079029</v>
      </c>
      <c r="BS27" s="24">
        <f t="shared" si="9"/>
        <v>94.616984661207084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91.70915087440892</v>
      </c>
      <c r="T28" s="62">
        <f t="shared" si="34"/>
        <v>300.33269076608968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56.152145229597977</v>
      </c>
      <c r="AA28" s="23">
        <f>EXP(-LN(2)/25)*AA27+(1-EXP(-LN(2)/25))/(LN(2)/25)*Calculateur!V28*Calculateur!X28*VLOOKUP('Données projet'!$B$9,Paramètres!$A$1:$I$89,3,0)*0.475*44/12</f>
        <v>7.4033509031718836</v>
      </c>
      <c r="AB28" s="23">
        <f>EXP(-LN(2)/2)*AB27+(1-EXP(-LN(2)/2))/(LN(2)/2)*V28*Y28*VLOOKUP('Données projet'!$B$9,Paramètres!$A$1:$I$89,3,0)*0.475*44/12</f>
        <v>0.82491127757146565</v>
      </c>
      <c r="AC28" s="24">
        <f t="shared" si="3"/>
        <v>64.38040741034132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121.4809205910002</v>
      </c>
      <c r="AO28" s="62">
        <f t="shared" si="36"/>
        <v>417.81353850766317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80.434153977532262</v>
      </c>
      <c r="AV28" s="23">
        <f>EXP(-LN(2)/25)*AV27+(1-EXP(-LN(2)/25))/(LN(2)/25)*Calculateur!AQ28*Calculateur!AS28*VLOOKUP('Données projet'!$B$10,Paramètres!$A$1:$I$89,3,0)*0.475*44/12</f>
        <v>10.60479994238135</v>
      </c>
      <c r="AW28" s="23">
        <f>EXP(-LN(2)/2)*AW27+(1-EXP(-LN(2)/2))/(LN(2)/2)*AQ28*AT28*VLOOKUP('Données projet'!$B$10,Paramètres!$A$1:$I$89,3,0)*0.475*44/12</f>
        <v>1.1816296678726397</v>
      </c>
      <c r="AX28" s="23">
        <f t="shared" si="6"/>
        <v>92.220583587786251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121.4809205910002</v>
      </c>
      <c r="BJ28" s="62">
        <f t="shared" si="38"/>
        <v>417.81353850766317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80.434153977532262</v>
      </c>
      <c r="BQ28" s="23">
        <f>EXP(-LN(2)/25)*BQ27+(1-EXP(-LN(2)/25))/(LN(2)/25)*Calculateur!BL28*Calculateur!BN28*VLOOKUP('Données projet'!$B$11,Paramètres!$A$1:$I$89,3,0)*0.475*44/12</f>
        <v>10.60479994238135</v>
      </c>
      <c r="BR28" s="23">
        <f>EXP(-LN(2)/2)*BR27+(1-EXP(-LN(2)/2))/(LN(2)/2)*BL28*BO28*VLOOKUP('Données projet'!$B$11,Paramètres!$A$1:$I$89,3,0)*0.475*44/12</f>
        <v>1.1816296678726397</v>
      </c>
      <c r="BS28" s="24">
        <f t="shared" si="9"/>
        <v>92.220583587786251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91.70915087440892</v>
      </c>
      <c r="T29" s="62">
        <f t="shared" si="34"/>
        <v>300.33269076608968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55.051035911072297</v>
      </c>
      <c r="AA29" s="23">
        <f>EXP(-LN(2)/25)*AA28+(1-EXP(-LN(2)/25))/(LN(2)/25)*Calculateur!V29*Calculateur!X29*VLOOKUP('Données projet'!$B$9,Paramètres!$A$1:$I$89,3,0)*0.475*44/12</f>
        <v>7.2009058833993453</v>
      </c>
      <c r="AB29" s="23">
        <f>EXP(-LN(2)/2)*AB28+(1-EXP(-LN(2)/2))/(LN(2)/2)*V29*Y29*VLOOKUP('Données projet'!$B$9,Paramètres!$A$1:$I$89,3,0)*0.475*44/12</f>
        <v>0.58330035824804172</v>
      </c>
      <c r="AC29" s="24">
        <f t="shared" si="3"/>
        <v>62.83524215271968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121.4809205910002</v>
      </c>
      <c r="AO29" s="62">
        <f t="shared" si="36"/>
        <v>417.81353850766317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78.856889278022507</v>
      </c>
      <c r="AV29" s="23">
        <f>EXP(-LN(2)/25)*AV28+(1-EXP(-LN(2)/25))/(LN(2)/25)*Calculateur!AQ29*Calculateur!AS29*VLOOKUP('Données projet'!$B$10,Paramètres!$A$1:$I$89,3,0)*0.475*44/12</f>
        <v>10.314811130274741</v>
      </c>
      <c r="AW29" s="23">
        <f>EXP(-LN(2)/2)*AW28+(1-EXP(-LN(2)/2))/(LN(2)/2)*AQ29*AT29*VLOOKUP('Données projet'!$B$10,Paramètres!$A$1:$I$89,3,0)*0.475*44/12</f>
        <v>0.83553835100395146</v>
      </c>
      <c r="AX29" s="23">
        <f t="shared" si="6"/>
        <v>90.007238759301202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121.4809205910002</v>
      </c>
      <c r="BJ29" s="62">
        <f t="shared" si="38"/>
        <v>417.81353850766317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78.856889278022507</v>
      </c>
      <c r="BQ29" s="23">
        <f>EXP(-LN(2)/25)*BQ28+(1-EXP(-LN(2)/25))/(LN(2)/25)*Calculateur!BL29*Calculateur!BN29*VLOOKUP('Données projet'!$B$11,Paramètres!$A$1:$I$89,3,0)*0.475*44/12</f>
        <v>10.314811130274741</v>
      </c>
      <c r="BR29" s="23">
        <f>EXP(-LN(2)/2)*BR28+(1-EXP(-LN(2)/2))/(LN(2)/2)*BL29*BO29*VLOOKUP('Données projet'!$B$11,Paramètres!$A$1:$I$89,3,0)*0.475*44/12</f>
        <v>0.83553835100395146</v>
      </c>
      <c r="BS29" s="24">
        <f t="shared" si="9"/>
        <v>90.007238759301202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91.70915087440892</v>
      </c>
      <c r="T30" s="62">
        <f t="shared" si="34"/>
        <v>300.33269076608968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53.971518674672538</v>
      </c>
      <c r="AA30" s="23">
        <f>EXP(-LN(2)/25)*AA29+(1-EXP(-LN(2)/25))/(LN(2)/25)*Calculateur!V30*Calculateur!X30*VLOOKUP('Données projet'!$B$9,Paramètres!$A$1:$I$89,3,0)*0.475*44/12</f>
        <v>7.0039967333386075</v>
      </c>
      <c r="AB30" s="23">
        <f>EXP(-LN(2)/2)*AB29+(1-EXP(-LN(2)/2))/(LN(2)/2)*V30*Y30*VLOOKUP('Données projet'!$B$9,Paramètres!$A$1:$I$89,3,0)*0.475*44/12</f>
        <v>0.41245563878573283</v>
      </c>
      <c r="AC30" s="24">
        <f t="shared" si="3"/>
        <v>61.387971046796878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121.4809205910002</v>
      </c>
      <c r="AO30" s="62">
        <f t="shared" si="36"/>
        <v>417.81353850766317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77.310553777233665</v>
      </c>
      <c r="AV30" s="23">
        <f>EXP(-LN(2)/25)*AV29+(1-EXP(-LN(2)/25))/(LN(2)/25)*Calculateur!AQ30*Calculateur!AS30*VLOOKUP('Données projet'!$B$10,Paramètres!$A$1:$I$89,3,0)*0.475*44/12</f>
        <v>10.032752077485036</v>
      </c>
      <c r="AW30" s="23">
        <f>EXP(-LN(2)/2)*AW29+(1-EXP(-LN(2)/2))/(LN(2)/2)*AQ30*AT30*VLOOKUP('Données projet'!$B$10,Paramètres!$A$1:$I$89,3,0)*0.475*44/12</f>
        <v>0.59081483393631984</v>
      </c>
      <c r="AX30" s="23">
        <f t="shared" si="6"/>
        <v>87.934120688655014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121.4809205910002</v>
      </c>
      <c r="BJ30" s="62">
        <f t="shared" si="38"/>
        <v>417.81353850766317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77.310553777233665</v>
      </c>
      <c r="BQ30" s="23">
        <f>EXP(-LN(2)/25)*BQ29+(1-EXP(-LN(2)/25))/(LN(2)/25)*Calculateur!BL30*Calculateur!BN30*VLOOKUP('Données projet'!$B$11,Paramètres!$A$1:$I$89,3,0)*0.475*44/12</f>
        <v>10.032752077485036</v>
      </c>
      <c r="BR30" s="23">
        <f>EXP(-LN(2)/2)*BR29+(1-EXP(-LN(2)/2))/(LN(2)/2)*BL30*BO30*VLOOKUP('Données projet'!$B$11,Paramètres!$A$1:$I$89,3,0)*0.475*44/12</f>
        <v>0.59081483393631984</v>
      </c>
      <c r="BS30" s="24">
        <f t="shared" si="9"/>
        <v>87.934120688655014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91.70915087440892</v>
      </c>
      <c r="T31" s="62">
        <f t="shared" si="34"/>
        <v>300.33269076608968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52.913170112838081</v>
      </c>
      <c r="AA31" s="23">
        <f>EXP(-LN(2)/25)*AA30+(1-EXP(-LN(2)/25))/(LN(2)/25)*Calculateur!V31*Calculateur!X31*VLOOKUP('Données projet'!$B$9,Paramètres!$A$1:$I$89,3,0)*0.475*44/12</f>
        <v>6.812472074341283</v>
      </c>
      <c r="AB31" s="23">
        <f>EXP(-LN(2)/2)*AB30+(1-EXP(-LN(2)/2))/(LN(2)/2)*V31*Y31*VLOOKUP('Données projet'!$B$9,Paramètres!$A$1:$I$89,3,0)*0.475*44/12</f>
        <v>0.29165017912402086</v>
      </c>
      <c r="AC31" s="24">
        <f t="shared" si="3"/>
        <v>60.01729236630338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121.4809205910002</v>
      </c>
      <c r="AO31" s="62">
        <f t="shared" si="36"/>
        <v>417.81353850766317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75.79454097244377</v>
      </c>
      <c r="AV31" s="23">
        <f>EXP(-LN(2)/25)*AV30+(1-EXP(-LN(2)/25))/(LN(2)/25)*Calculateur!AQ31*Calculateur!AS31*VLOOKUP('Données projet'!$B$10,Paramètres!$A$1:$I$89,3,0)*0.475*44/12</f>
        <v>9.7584059443267055</v>
      </c>
      <c r="AW31" s="23">
        <f>EXP(-LN(2)/2)*AW30+(1-EXP(-LN(2)/2))/(LN(2)/2)*AQ31*AT31*VLOOKUP('Données projet'!$B$10,Paramètres!$A$1:$I$89,3,0)*0.475*44/12</f>
        <v>0.41776917550197573</v>
      </c>
      <c r="AX31" s="23">
        <f t="shared" si="6"/>
        <v>85.970716092272454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121.4809205910002</v>
      </c>
      <c r="BJ31" s="62">
        <f t="shared" si="38"/>
        <v>417.81353850766317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75.79454097244377</v>
      </c>
      <c r="BQ31" s="23">
        <f>EXP(-LN(2)/25)*BQ30+(1-EXP(-LN(2)/25))/(LN(2)/25)*Calculateur!BL31*Calculateur!BN31*VLOOKUP('Données projet'!$B$11,Paramètres!$A$1:$I$89,3,0)*0.475*44/12</f>
        <v>9.7584059443267055</v>
      </c>
      <c r="BR31" s="23">
        <f>EXP(-LN(2)/2)*BR30+(1-EXP(-LN(2)/2))/(LN(2)/2)*BL31*BO31*VLOOKUP('Données projet'!$B$11,Paramètres!$A$1:$I$89,3,0)*0.475*44/12</f>
        <v>0.41776917550197573</v>
      </c>
      <c r="BS31" s="24">
        <f t="shared" si="9"/>
        <v>85.970716092272454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91.70915087440892</v>
      </c>
      <c r="T32" s="62">
        <f t="shared" si="34"/>
        <v>300.33269076608968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51.875575120772318</v>
      </c>
      <c r="AA32" s="23">
        <f>EXP(-LN(2)/25)*AA31+(1-EXP(-LN(2)/25))/(LN(2)/25)*Calculateur!V32*Calculateur!X32*VLOOKUP('Données projet'!$B$9,Paramètres!$A$1:$I$89,3,0)*0.475*44/12</f>
        <v>6.6261846672160845</v>
      </c>
      <c r="AB32" s="23">
        <f>EXP(-LN(2)/2)*AB31+(1-EXP(-LN(2)/2))/(LN(2)/2)*V32*Y32*VLOOKUP('Données projet'!$B$9,Paramètres!$A$1:$I$89,3,0)*0.475*44/12</f>
        <v>0.20622781939286641</v>
      </c>
      <c r="AC32" s="24">
        <f t="shared" si="3"/>
        <v>58.70798760738127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121.4809205910002</v>
      </c>
      <c r="AO32" s="62">
        <f t="shared" si="36"/>
        <v>417.81353850766317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74.308256254079296</v>
      </c>
      <c r="AV32" s="23">
        <f>EXP(-LN(2)/25)*AV31+(1-EXP(-LN(2)/25))/(LN(2)/25)*Calculateur!AQ32*Calculateur!AS32*VLOOKUP('Données projet'!$B$10,Paramètres!$A$1:$I$89,3,0)*0.475*44/12</f>
        <v>9.491561820606826</v>
      </c>
      <c r="AW32" s="23">
        <f>EXP(-LN(2)/2)*AW31+(1-EXP(-LN(2)/2))/(LN(2)/2)*AQ32*AT32*VLOOKUP('Données projet'!$B$10,Paramètres!$A$1:$I$89,3,0)*0.475*44/12</f>
        <v>0.29540741696815992</v>
      </c>
      <c r="AX32" s="23">
        <f t="shared" si="6"/>
        <v>84.09522549165429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121.4809205910002</v>
      </c>
      <c r="BJ32" s="62">
        <f t="shared" si="38"/>
        <v>417.81353850766317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74.308256254079296</v>
      </c>
      <c r="BQ32" s="23">
        <f>EXP(-LN(2)/25)*BQ31+(1-EXP(-LN(2)/25))/(LN(2)/25)*Calculateur!BL32*Calculateur!BN32*VLOOKUP('Données projet'!$B$11,Paramètres!$A$1:$I$89,3,0)*0.475*44/12</f>
        <v>9.491561820606826</v>
      </c>
      <c r="BR32" s="23">
        <f>EXP(-LN(2)/2)*BR31+(1-EXP(-LN(2)/2))/(LN(2)/2)*BL32*BO32*VLOOKUP('Données projet'!$B$11,Paramètres!$A$1:$I$89,3,0)*0.475*44/12</f>
        <v>0.29540741696815992</v>
      </c>
      <c r="BS32" s="24">
        <f t="shared" si="9"/>
        <v>84.09522549165429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91.70915087440892</v>
      </c>
      <c r="T33" s="62">
        <f t="shared" si="34"/>
        <v>300.33269076608968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50.858326733630513</v>
      </c>
      <c r="AA33" s="23">
        <f>EXP(-LN(2)/25)*AA32+(1-EXP(-LN(2)/25))/(LN(2)/25)*Calculateur!V33*Calculateur!X33*VLOOKUP('Données projet'!$B$9,Paramètres!$A$1:$I$89,3,0)*0.475*44/12</f>
        <v>6.444991299035153</v>
      </c>
      <c r="AB33" s="23">
        <f>EXP(-LN(2)/2)*AB32+(1-EXP(-LN(2)/2))/(LN(2)/2)*V33*Y33*VLOOKUP('Données projet'!$B$9,Paramètres!$A$1:$I$89,3,0)*0.475*44/12</f>
        <v>0.14582508956201043</v>
      </c>
      <c r="AC33" s="24">
        <f t="shared" si="3"/>
        <v>57.449143122227674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121.4809205910002</v>
      </c>
      <c r="AO33" s="62">
        <f t="shared" si="36"/>
        <v>417.81353850766317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72.851116672497781</v>
      </c>
      <c r="AV33" s="23">
        <f>EXP(-LN(2)/25)*AV32+(1-EXP(-LN(2)/25))/(LN(2)/25)*Calculateur!AQ33*Calculateur!AS33*VLOOKUP('Données projet'!$B$10,Paramètres!$A$1:$I$89,3,0)*0.475*44/12</f>
        <v>9.2320145634827888</v>
      </c>
      <c r="AW33" s="23">
        <f>EXP(-LN(2)/2)*AW32+(1-EXP(-LN(2)/2))/(LN(2)/2)*AQ33*AT33*VLOOKUP('Données projet'!$B$10,Paramètres!$A$1:$I$89,3,0)*0.475*44/12</f>
        <v>0.20888458775098787</v>
      </c>
      <c r="AX33" s="23">
        <f t="shared" si="6"/>
        <v>82.29201582373156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121.4809205910002</v>
      </c>
      <c r="BJ33" s="62">
        <f t="shared" si="38"/>
        <v>417.81353850766317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72.851116672497781</v>
      </c>
      <c r="BQ33" s="23">
        <f>EXP(-LN(2)/25)*BQ32+(1-EXP(-LN(2)/25))/(LN(2)/25)*Calculateur!BL33*Calculateur!BN33*VLOOKUP('Données projet'!$B$11,Paramètres!$A$1:$I$89,3,0)*0.475*44/12</f>
        <v>9.2320145634827888</v>
      </c>
      <c r="BR33" s="23">
        <f>EXP(-LN(2)/2)*BR32+(1-EXP(-LN(2)/2))/(LN(2)/2)*BL33*BO33*VLOOKUP('Données projet'!$B$11,Paramètres!$A$1:$I$89,3,0)*0.475*44/12</f>
        <v>0.20888458775098787</v>
      </c>
      <c r="BS33" s="24">
        <f t="shared" si="9"/>
        <v>82.29201582373156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91.70915087440892</v>
      </c>
      <c r="T34" s="62">
        <f t="shared" si="34"/>
        <v>300.33269076608968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49.861025966900307</v>
      </c>
      <c r="AA34" s="23">
        <f>EXP(-LN(2)/25)*AA33+(1-EXP(-LN(2)/25))/(LN(2)/25)*Calculateur!V34*Calculateur!X34*VLOOKUP('Données projet'!$B$9,Paramètres!$A$1:$I$89,3,0)*0.475*44/12</f>
        <v>6.2687526730356744</v>
      </c>
      <c r="AB34" s="23">
        <f>EXP(-LN(2)/2)*AB33+(1-EXP(-LN(2)/2))/(LN(2)/2)*V34*Y34*VLOOKUP('Données projet'!$B$9,Paramètres!$A$1:$I$89,3,0)*0.475*44/12</f>
        <v>0.10311390969643321</v>
      </c>
      <c r="AC34" s="24">
        <f t="shared" si="3"/>
        <v>56.23289254963241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121.4809205910002</v>
      </c>
      <c r="AO34" s="62">
        <f t="shared" si="36"/>
        <v>417.81353850766317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71.422550709343696</v>
      </c>
      <c r="AV34" s="23">
        <f>EXP(-LN(2)/25)*AV33+(1-EXP(-LN(2)/25))/(LN(2)/25)*Calculateur!AQ34*Calculateur!AS34*VLOOKUP('Données projet'!$B$10,Paramètres!$A$1:$I$89,3,0)*0.475*44/12</f>
        <v>8.9795646397538054</v>
      </c>
      <c r="AW34" s="23">
        <f>EXP(-LN(2)/2)*AW33+(1-EXP(-LN(2)/2))/(LN(2)/2)*AQ34*AT34*VLOOKUP('Données projet'!$B$10,Paramètres!$A$1:$I$89,3,0)*0.475*44/12</f>
        <v>0.14770370848407996</v>
      </c>
      <c r="AX34" s="23">
        <f t="shared" si="6"/>
        <v>80.549819057581573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121.4809205910002</v>
      </c>
      <c r="BJ34" s="62">
        <f t="shared" si="38"/>
        <v>417.81353850766317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71.422550709343696</v>
      </c>
      <c r="BQ34" s="23">
        <f>EXP(-LN(2)/25)*BQ33+(1-EXP(-LN(2)/25))/(LN(2)/25)*Calculateur!BL34*Calculateur!BN34*VLOOKUP('Données projet'!$B$11,Paramètres!$A$1:$I$89,3,0)*0.475*44/12</f>
        <v>8.9795646397538054</v>
      </c>
      <c r="BR34" s="23">
        <f>EXP(-LN(2)/2)*BR33+(1-EXP(-LN(2)/2))/(LN(2)/2)*BL34*BO34*VLOOKUP('Données projet'!$B$11,Paramètres!$A$1:$I$89,3,0)*0.475*44/12</f>
        <v>0.14770370848407996</v>
      </c>
      <c r="BS34" s="24">
        <f t="shared" si="9"/>
        <v>80.549819057581573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91.70915087440892</v>
      </c>
      <c r="T35" s="62">
        <f t="shared" si="34"/>
        <v>300.33269076608968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48.883281659912271</v>
      </c>
      <c r="AA35" s="23">
        <f>EXP(-LN(2)/25)*AA34+(1-EXP(-LN(2)/25))/(LN(2)/25)*Calculateur!V35*Calculateur!X35*VLOOKUP('Données projet'!$B$9,Paramètres!$A$1:$I$89,3,0)*0.475*44/12</f>
        <v>6.0973333015321378</v>
      </c>
      <c r="AB35" s="23">
        <f>EXP(-LN(2)/2)*AB34+(1-EXP(-LN(2)/2))/(LN(2)/2)*V35*Y35*VLOOKUP('Données projet'!$B$9,Paramètres!$A$1:$I$89,3,0)*0.475*44/12</f>
        <v>7.2912544781005215E-2</v>
      </c>
      <c r="AC35" s="24">
        <f t="shared" si="3"/>
        <v>55.053527506225414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121.4809205910002</v>
      </c>
      <c r="AO35" s="62">
        <f t="shared" si="36"/>
        <v>417.81353850766317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70.021998053387861</v>
      </c>
      <c r="AV35" s="23">
        <f>EXP(-LN(2)/25)*AV34+(1-EXP(-LN(2)/25))/(LN(2)/25)*Calculateur!AQ35*Calculateur!AS35*VLOOKUP('Données projet'!$B$10,Paramètres!$A$1:$I$89,3,0)*0.475*44/12</f>
        <v>8.7340179724649563</v>
      </c>
      <c r="AW35" s="23">
        <f>EXP(-LN(2)/2)*AW34+(1-EXP(-LN(2)/2))/(LN(2)/2)*AQ35*AT35*VLOOKUP('Données projet'!$B$10,Paramètres!$A$1:$I$89,3,0)*0.475*44/12</f>
        <v>0.10444229387549393</v>
      </c>
      <c r="AX35" s="23">
        <f t="shared" si="6"/>
        <v>78.860458319728309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121.4809205910002</v>
      </c>
      <c r="BJ35" s="62">
        <f t="shared" si="38"/>
        <v>417.81353850766317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70.021998053387861</v>
      </c>
      <c r="BQ35" s="23">
        <f>EXP(-LN(2)/25)*BQ34+(1-EXP(-LN(2)/25))/(LN(2)/25)*Calculateur!BL35*Calculateur!BN35*VLOOKUP('Données projet'!$B$11,Paramètres!$A$1:$I$89,3,0)*0.475*44/12</f>
        <v>8.7340179724649563</v>
      </c>
      <c r="BR35" s="23">
        <f>EXP(-LN(2)/2)*BR34+(1-EXP(-LN(2)/2))/(LN(2)/2)*BL35*BO35*VLOOKUP('Données projet'!$B$11,Paramètres!$A$1:$I$89,3,0)*0.475*44/12</f>
        <v>0.10444229387549393</v>
      </c>
      <c r="BS35" s="24">
        <f t="shared" si="9"/>
        <v>78.860458319728309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91.70915087440892</v>
      </c>
      <c r="T36" s="62">
        <f t="shared" si="34"/>
        <v>300.33269076608968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47.924710322419131</v>
      </c>
      <c r="AA36" s="23">
        <f>EXP(-LN(2)/25)*AA35+(1-EXP(-LN(2)/25))/(LN(2)/25)*Calculateur!V36*Calculateur!X36*VLOOKUP('Données projet'!$B$9,Paramètres!$A$1:$I$89,3,0)*0.475*44/12</f>
        <v>5.9306014017569186</v>
      </c>
      <c r="AB36" s="23">
        <f>EXP(-LN(2)/2)*AB35+(1-EXP(-LN(2)/2))/(LN(2)/2)*V36*Y36*VLOOKUP('Données projet'!$B$9,Paramètres!$A$1:$I$89,3,0)*0.475*44/12</f>
        <v>5.1556954848216603E-2</v>
      </c>
      <c r="AC36" s="24">
        <f t="shared" si="3"/>
        <v>53.906868679024264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121.4809205910002</v>
      </c>
      <c r="AO36" s="62">
        <f t="shared" si="36"/>
        <v>417.81353850766317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68.648909380762561</v>
      </c>
      <c r="AV36" s="23">
        <f>EXP(-LN(2)/25)*AV35+(1-EXP(-LN(2)/25))/(LN(2)/25)*Calculateur!AQ36*Calculateur!AS36*VLOOKUP('Données projet'!$B$10,Paramètres!$A$1:$I$89,3,0)*0.475*44/12</f>
        <v>8.4951857917058593</v>
      </c>
      <c r="AW36" s="23">
        <f>EXP(-LN(2)/2)*AW35+(1-EXP(-LN(2)/2))/(LN(2)/2)*AQ36*AT36*VLOOKUP('Données projet'!$B$10,Paramètres!$A$1:$I$89,3,0)*0.475*44/12</f>
        <v>7.385185424203998E-2</v>
      </c>
      <c r="AX36" s="23">
        <f t="shared" si="6"/>
        <v>77.217947026710462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121.4809205910002</v>
      </c>
      <c r="BJ36" s="62">
        <f t="shared" si="38"/>
        <v>417.81353850766317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68.648909380762561</v>
      </c>
      <c r="BQ36" s="23">
        <f>EXP(-LN(2)/25)*BQ35+(1-EXP(-LN(2)/25))/(LN(2)/25)*Calculateur!BL36*Calculateur!BN36*VLOOKUP('Données projet'!$B$11,Paramètres!$A$1:$I$89,3,0)*0.475*44/12</f>
        <v>8.4951857917058593</v>
      </c>
      <c r="BR36" s="23">
        <f>EXP(-LN(2)/2)*BR35+(1-EXP(-LN(2)/2))/(LN(2)/2)*BL36*BO36*VLOOKUP('Données projet'!$B$11,Paramètres!$A$1:$I$89,3,0)*0.475*44/12</f>
        <v>7.385185424203998E-2</v>
      </c>
      <c r="BS36" s="24">
        <f t="shared" si="9"/>
        <v>77.217947026710462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91.70915087440892</v>
      </c>
      <c r="T37" s="62">
        <f t="shared" si="34"/>
        <v>300.33269076608968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46.984935984183451</v>
      </c>
      <c r="AA37" s="23">
        <f>EXP(-LN(2)/25)*AA36+(1-EXP(-LN(2)/25))/(LN(2)/25)*Calculateur!V37*Calculateur!X37*VLOOKUP('Données projet'!$B$9,Paramètres!$A$1:$I$89,3,0)*0.475*44/12</f>
        <v>5.7684287945491022</v>
      </c>
      <c r="AB37" s="23">
        <f>EXP(-LN(2)/2)*AB36+(1-EXP(-LN(2)/2))/(LN(2)/2)*V37*Y37*VLOOKUP('Données projet'!$B$9,Paramètres!$A$1:$I$89,3,0)*0.475*44/12</f>
        <v>3.6456272390502607E-2</v>
      </c>
      <c r="AC37" s="24">
        <f t="shared" si="3"/>
        <v>52.789821051123056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121.4809205910002</v>
      </c>
      <c r="AO37" s="62">
        <f t="shared" si="36"/>
        <v>417.81353850766317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67.302746139506041</v>
      </c>
      <c r="AV37" s="23">
        <f>EXP(-LN(2)/25)*AV36+(1-EXP(-LN(2)/25))/(LN(2)/25)*Calculateur!AQ37*Calculateur!AS37*VLOOKUP('Données projet'!$B$10,Paramètres!$A$1:$I$89,3,0)*0.475*44/12</f>
        <v>8.2628844894892577</v>
      </c>
      <c r="AW37" s="23">
        <f>EXP(-LN(2)/2)*AW36+(1-EXP(-LN(2)/2))/(LN(2)/2)*AQ37*AT37*VLOOKUP('Données projet'!$B$10,Paramètres!$A$1:$I$89,3,0)*0.475*44/12</f>
        <v>5.2221146937746966E-2</v>
      </c>
      <c r="AX37" s="23">
        <f t="shared" si="6"/>
        <v>75.617851775933048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121.4809205910002</v>
      </c>
      <c r="BJ37" s="62">
        <f t="shared" si="38"/>
        <v>417.81353850766317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67.302746139506041</v>
      </c>
      <c r="BQ37" s="23">
        <f>EXP(-LN(2)/25)*BQ36+(1-EXP(-LN(2)/25))/(LN(2)/25)*Calculateur!BL37*Calculateur!BN37*VLOOKUP('Données projet'!$B$11,Paramètres!$A$1:$I$89,3,0)*0.475*44/12</f>
        <v>8.2628844894892577</v>
      </c>
      <c r="BR37" s="23">
        <f>EXP(-LN(2)/2)*BR36+(1-EXP(-LN(2)/2))/(LN(2)/2)*BL37*BO37*VLOOKUP('Données projet'!$B$11,Paramètres!$A$1:$I$89,3,0)*0.475*44/12</f>
        <v>5.2221146937746966E-2</v>
      </c>
      <c r="BS37" s="24">
        <f t="shared" si="9"/>
        <v>75.617851775933048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91.70915087440892</v>
      </c>
      <c r="T38" s="62">
        <f t="shared" si="34"/>
        <v>300.33269076608968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46.063590047514822</v>
      </c>
      <c r="AA38" s="23">
        <f>EXP(-LN(2)/25)*AA37+(1-EXP(-LN(2)/25))/(LN(2)/25)*Calculateur!V38*Calculateur!X38*VLOOKUP('Données projet'!$B$9,Paramètres!$A$1:$I$89,3,0)*0.475*44/12</f>
        <v>5.6106908058136709</v>
      </c>
      <c r="AB38" s="23">
        <f>EXP(-LN(2)/2)*AB37+(1-EXP(-LN(2)/2))/(LN(2)/2)*V38*Y38*VLOOKUP('Données projet'!$B$9,Paramètres!$A$1:$I$89,3,0)*0.475*44/12</f>
        <v>2.5778477424108302E-2</v>
      </c>
      <c r="AC38" s="24">
        <f t="shared" si="3"/>
        <v>51.700059330752602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121.4809205910002</v>
      </c>
      <c r="AO38" s="62">
        <f t="shared" si="36"/>
        <v>417.81353850766317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65.982980338332055</v>
      </c>
      <c r="AV38" s="23">
        <f>EXP(-LN(2)/25)*AV37+(1-EXP(-LN(2)/25))/(LN(2)/25)*Calculateur!AQ38*Calculateur!AS38*VLOOKUP('Données projet'!$B$10,Paramètres!$A$1:$I$89,3,0)*0.475*44/12</f>
        <v>8.0369354785979645</v>
      </c>
      <c r="AW38" s="23">
        <f>EXP(-LN(2)/2)*AW37+(1-EXP(-LN(2)/2))/(LN(2)/2)*AQ38*AT38*VLOOKUP('Données projet'!$B$10,Paramètres!$A$1:$I$89,3,0)*0.475*44/12</f>
        <v>3.692592712101999E-2</v>
      </c>
      <c r="AX38" s="23">
        <f t="shared" si="6"/>
        <v>74.056841744051042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121.4809205910002</v>
      </c>
      <c r="BJ38" s="62">
        <f t="shared" si="38"/>
        <v>417.81353850766317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65.982980338332055</v>
      </c>
      <c r="BQ38" s="23">
        <f>EXP(-LN(2)/25)*BQ37+(1-EXP(-LN(2)/25))/(LN(2)/25)*Calculateur!BL38*Calculateur!BN38*VLOOKUP('Données projet'!$B$11,Paramètres!$A$1:$I$89,3,0)*0.475*44/12</f>
        <v>8.0369354785979645</v>
      </c>
      <c r="BR38" s="23">
        <f>EXP(-LN(2)/2)*BR37+(1-EXP(-LN(2)/2))/(LN(2)/2)*BL38*BO38*VLOOKUP('Données projet'!$B$11,Paramètres!$A$1:$I$89,3,0)*0.475*44/12</f>
        <v>3.692592712101999E-2</v>
      </c>
      <c r="BS38" s="24">
        <f t="shared" si="9"/>
        <v>74.056841744051042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91.70915087440892</v>
      </c>
      <c r="T39" s="62">
        <f t="shared" si="34"/>
        <v>300.33269076608968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45.160311142698731</v>
      </c>
      <c r="AA39" s="23">
        <f>EXP(-LN(2)/25)*AA38+(1-EXP(-LN(2)/25))/(LN(2)/25)*Calculateur!V39*Calculateur!X39*VLOOKUP('Données projet'!$B$9,Paramètres!$A$1:$I$89,3,0)*0.475*44/12</f>
        <v>5.4572661706752896</v>
      </c>
      <c r="AB39" s="23">
        <f>EXP(-LN(2)/2)*AB38+(1-EXP(-LN(2)/2))/(LN(2)/2)*V39*Y39*VLOOKUP('Données projet'!$B$9,Paramètres!$A$1:$I$89,3,0)*0.475*44/12</f>
        <v>1.8228136195251304E-2</v>
      </c>
      <c r="AC39" s="24">
        <f t="shared" si="3"/>
        <v>50.635805449569276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121.4809205910002</v>
      </c>
      <c r="AO39" s="62">
        <f t="shared" si="36"/>
        <v>417.81353850766317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64.689094339541441</v>
      </c>
      <c r="AV39" s="23">
        <f>EXP(-LN(2)/25)*AV38+(1-EXP(-LN(2)/25))/(LN(2)/25)*Calculateur!AQ39*Calculateur!AS39*VLOOKUP('Données projet'!$B$10,Paramètres!$A$1:$I$89,3,0)*0.475*44/12</f>
        <v>7.8171650552916354</v>
      </c>
      <c r="AW39" s="23">
        <f>EXP(-LN(2)/2)*AW38+(1-EXP(-LN(2)/2))/(LN(2)/2)*AQ39*AT39*VLOOKUP('Données projet'!$B$10,Paramètres!$A$1:$I$89,3,0)*0.475*44/12</f>
        <v>2.6110573468873483E-2</v>
      </c>
      <c r="AX39" s="23">
        <f t="shared" si="6"/>
        <v>72.53236996830195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121.4809205910002</v>
      </c>
      <c r="BJ39" s="62">
        <f t="shared" si="38"/>
        <v>417.81353850766317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64.689094339541441</v>
      </c>
      <c r="BQ39" s="23">
        <f>EXP(-LN(2)/25)*BQ38+(1-EXP(-LN(2)/25))/(LN(2)/25)*Calculateur!BL39*Calculateur!BN39*VLOOKUP('Données projet'!$B$11,Paramètres!$A$1:$I$89,3,0)*0.475*44/12</f>
        <v>7.8171650552916354</v>
      </c>
      <c r="BR39" s="23">
        <f>EXP(-LN(2)/2)*BR38+(1-EXP(-LN(2)/2))/(LN(2)/2)*BL39*BO39*VLOOKUP('Données projet'!$B$11,Paramètres!$A$1:$I$89,3,0)*0.475*44/12</f>
        <v>2.6110573468873483E-2</v>
      </c>
      <c r="BS39" s="24">
        <f t="shared" si="9"/>
        <v>72.53236996830195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91.70915087440892</v>
      </c>
      <c r="T40" s="62">
        <f t="shared" si="34"/>
        <v>300.33269076608968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44.274744986260359</v>
      </c>
      <c r="AA40" s="23">
        <f>EXP(-LN(2)/25)*AA39+(1-EXP(-LN(2)/25))/(LN(2)/25)*Calculateur!V40*Calculateur!X40*VLOOKUP('Données projet'!$B$9,Paramètres!$A$1:$I$89,3,0)*0.475*44/12</f>
        <v>5.308036940253019</v>
      </c>
      <c r="AB40" s="23">
        <f>EXP(-LN(2)/2)*AB39+(1-EXP(-LN(2)/2))/(LN(2)/2)*V40*Y40*VLOOKUP('Données projet'!$B$9,Paramètres!$A$1:$I$89,3,0)*0.475*44/12</f>
        <v>1.2889238712054151E-2</v>
      </c>
      <c r="AC40" s="24">
        <f t="shared" si="3"/>
        <v>49.595671165225433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121.4809205910002</v>
      </c>
      <c r="AO40" s="62">
        <f t="shared" si="36"/>
        <v>417.81353850766317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63.420580655994577</v>
      </c>
      <c r="AV40" s="23">
        <f>EXP(-LN(2)/25)*AV39+(1-EXP(-LN(2)/25))/(LN(2)/25)*Calculateur!AQ40*Calculateur!AS40*VLOOKUP('Données projet'!$B$10,Paramètres!$A$1:$I$89,3,0)*0.475*44/12</f>
        <v>7.6034042657678418</v>
      </c>
      <c r="AW40" s="23">
        <f>EXP(-LN(2)/2)*AW39+(1-EXP(-LN(2)/2))/(LN(2)/2)*AQ40*AT40*VLOOKUP('Données projet'!$B$10,Paramètres!$A$1:$I$89,3,0)*0.475*44/12</f>
        <v>1.8462963560509995E-2</v>
      </c>
      <c r="AX40" s="23">
        <f t="shared" si="6"/>
        <v>71.042447885322929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121.4809205910002</v>
      </c>
      <c r="BJ40" s="62">
        <f t="shared" si="38"/>
        <v>417.81353850766317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63.420580655994577</v>
      </c>
      <c r="BQ40" s="23">
        <f>EXP(-LN(2)/25)*BQ39+(1-EXP(-LN(2)/25))/(LN(2)/25)*Calculateur!BL40*Calculateur!BN40*VLOOKUP('Données projet'!$B$11,Paramètres!$A$1:$I$89,3,0)*0.475*44/12</f>
        <v>7.6034042657678418</v>
      </c>
      <c r="BR40" s="23">
        <f>EXP(-LN(2)/2)*BR39+(1-EXP(-LN(2)/2))/(LN(2)/2)*BL40*BO40*VLOOKUP('Données projet'!$B$11,Paramètres!$A$1:$I$89,3,0)*0.475*44/12</f>
        <v>1.8462963560509995E-2</v>
      </c>
      <c r="BS40" s="24">
        <f t="shared" si="9"/>
        <v>71.042447885322929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91.70915087440892</v>
      </c>
      <c r="T41" s="62">
        <f t="shared" si="34"/>
        <v>300.33269076608968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43.406544242007719</v>
      </c>
      <c r="AA41" s="23">
        <f>EXP(-LN(2)/25)*AA40+(1-EXP(-LN(2)/25))/(LN(2)/25)*Calculateur!V41*Calculateur!X41*VLOOKUP('Données projet'!$B$9,Paramètres!$A$1:$I$89,3,0)*0.475*44/12</f>
        <v>5.1628883909842695</v>
      </c>
      <c r="AB41" s="23">
        <f>EXP(-LN(2)/2)*AB40+(1-EXP(-LN(2)/2))/(LN(2)/2)*V41*Y41*VLOOKUP('Données projet'!$B$9,Paramètres!$A$1:$I$89,3,0)*0.475*44/12</f>
        <v>9.1140680976256518E-3</v>
      </c>
      <c r="AC41" s="24">
        <f t="shared" si="3"/>
        <v>48.578546701089614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121.4809205910002</v>
      </c>
      <c r="AO41" s="62">
        <f t="shared" si="36"/>
        <v>417.81353850766317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62.176941752065119</v>
      </c>
      <c r="AV41" s="23">
        <f>EXP(-LN(2)/25)*AV40+(1-EXP(-LN(2)/25))/(LN(2)/25)*Calculateur!AQ41*Calculateur!AS41*VLOOKUP('Données projet'!$B$10,Paramètres!$A$1:$I$89,3,0)*0.475*44/12</f>
        <v>7.3954887762747674</v>
      </c>
      <c r="AW41" s="23">
        <f>EXP(-LN(2)/2)*AW40+(1-EXP(-LN(2)/2))/(LN(2)/2)*AQ41*AT41*VLOOKUP('Données projet'!$B$10,Paramètres!$A$1:$I$89,3,0)*0.475*44/12</f>
        <v>1.3055286734436742E-2</v>
      </c>
      <c r="AX41" s="23">
        <f t="shared" si="6"/>
        <v>69.585485815074321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121.4809205910002</v>
      </c>
      <c r="BJ41" s="62">
        <f t="shared" si="38"/>
        <v>417.81353850766317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62.176941752065119</v>
      </c>
      <c r="BQ41" s="23">
        <f>EXP(-LN(2)/25)*BQ40+(1-EXP(-LN(2)/25))/(LN(2)/25)*Calculateur!BL41*Calculateur!BN41*VLOOKUP('Données projet'!$B$11,Paramètres!$A$1:$I$89,3,0)*0.475*44/12</f>
        <v>7.3954887762747674</v>
      </c>
      <c r="BR41" s="23">
        <f>EXP(-LN(2)/2)*BR40+(1-EXP(-LN(2)/2))/(LN(2)/2)*BL41*BO41*VLOOKUP('Données projet'!$B$11,Paramètres!$A$1:$I$89,3,0)*0.475*44/12</f>
        <v>1.3055286734436742E-2</v>
      </c>
      <c r="BS41" s="24">
        <f t="shared" si="9"/>
        <v>69.585485815074321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91.70915087440892</v>
      </c>
      <c r="T42" s="62">
        <f t="shared" si="34"/>
        <v>300.33269076608968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42.555368384799706</v>
      </c>
      <c r="AA42" s="23">
        <f>EXP(-LN(2)/25)*AA41+(1-EXP(-LN(2)/25))/(LN(2)/25)*Calculateur!V42*Calculateur!X42*VLOOKUP('Données projet'!$B$9,Paramètres!$A$1:$I$89,3,0)*0.475*44/12</f>
        <v>5.0217089364283041</v>
      </c>
      <c r="AB42" s="23">
        <f>EXP(-LN(2)/2)*AB41+(1-EXP(-LN(2)/2))/(LN(2)/2)*V42*Y42*VLOOKUP('Données projet'!$B$9,Paramètres!$A$1:$I$89,3,0)*0.475*44/12</f>
        <v>6.4446193560270754E-3</v>
      </c>
      <c r="AC42" s="24">
        <f t="shared" si="3"/>
        <v>47.583521940584035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121.4809205910002</v>
      </c>
      <c r="AO42" s="62">
        <f t="shared" si="36"/>
        <v>417.81353850766317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60.957689848496891</v>
      </c>
      <c r="AV42" s="23">
        <f>EXP(-LN(2)/25)*AV41+(1-EXP(-LN(2)/25))/(LN(2)/25)*Calculateur!AQ42*Calculateur!AS42*VLOOKUP('Données projet'!$B$10,Paramètres!$A$1:$I$89,3,0)*0.475*44/12</f>
        <v>7.1932587467756814</v>
      </c>
      <c r="AW42" s="23">
        <f>EXP(-LN(2)/2)*AW41+(1-EXP(-LN(2)/2))/(LN(2)/2)*AQ42*AT42*VLOOKUP('Données projet'!$B$10,Paramètres!$A$1:$I$89,3,0)*0.475*44/12</f>
        <v>9.2314817802549975E-3</v>
      </c>
      <c r="AX42" s="23">
        <f t="shared" si="6"/>
        <v>68.160180077052829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121.4809205910002</v>
      </c>
      <c r="BJ42" s="62">
        <f t="shared" si="38"/>
        <v>417.81353850766317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60.957689848496891</v>
      </c>
      <c r="BQ42" s="23">
        <f>EXP(-LN(2)/25)*BQ41+(1-EXP(-LN(2)/25))/(LN(2)/25)*Calculateur!BL42*Calculateur!BN42*VLOOKUP('Données projet'!$B$11,Paramètres!$A$1:$I$89,3,0)*0.475*44/12</f>
        <v>7.1932587467756814</v>
      </c>
      <c r="BR42" s="23">
        <f>EXP(-LN(2)/2)*BR41+(1-EXP(-LN(2)/2))/(LN(2)/2)*BL42*BO42*VLOOKUP('Données projet'!$B$11,Paramètres!$A$1:$I$89,3,0)*0.475*44/12</f>
        <v>9.2314817802549975E-3</v>
      </c>
      <c r="BS42" s="24">
        <f t="shared" si="9"/>
        <v>68.160180077052829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91.70915087440892</v>
      </c>
      <c r="T43" s="62">
        <f t="shared" si="34"/>
        <v>300.33269076608968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41.720883566985535</v>
      </c>
      <c r="AA43" s="23">
        <f>EXP(-LN(2)/25)*AA42+(1-EXP(-LN(2)/25))/(LN(2)/25)*Calculateur!V43*Calculateur!X43*VLOOKUP('Données projet'!$B$9,Paramètres!$A$1:$I$89,3,0)*0.475*44/12</f>
        <v>4.8843900414814767</v>
      </c>
      <c r="AB43" s="23">
        <f>EXP(-LN(2)/2)*AB42+(1-EXP(-LN(2)/2))/(LN(2)/2)*V43*Y43*VLOOKUP('Données projet'!$B$9,Paramètres!$A$1:$I$89,3,0)*0.475*44/12</f>
        <v>4.5570340488128259E-3</v>
      </c>
      <c r="AC43" s="24">
        <f t="shared" si="3"/>
        <v>46.609830642515824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121.4809205910002</v>
      </c>
      <c r="AO43" s="62">
        <f t="shared" si="36"/>
        <v>417.81353850766317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59.762346731087405</v>
      </c>
      <c r="AV43" s="23">
        <f>EXP(-LN(2)/25)*AV42+(1-EXP(-LN(2)/25))/(LN(2)/25)*Calculateur!AQ43*Calculateur!AS43*VLOOKUP('Données projet'!$B$10,Paramètres!$A$1:$I$89,3,0)*0.475*44/12</f>
        <v>6.9965587080680631</v>
      </c>
      <c r="AW43" s="23">
        <f>EXP(-LN(2)/2)*AW42+(1-EXP(-LN(2)/2))/(LN(2)/2)*AQ43*AT43*VLOOKUP('Données projet'!$B$10,Paramètres!$A$1:$I$89,3,0)*0.475*44/12</f>
        <v>6.5276433672183708E-3</v>
      </c>
      <c r="AX43" s="23">
        <f t="shared" si="6"/>
        <v>66.765433082522691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121.4809205910002</v>
      </c>
      <c r="BJ43" s="62">
        <f t="shared" si="38"/>
        <v>417.81353850766317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59.762346731087405</v>
      </c>
      <c r="BQ43" s="23">
        <f>EXP(-LN(2)/25)*BQ42+(1-EXP(-LN(2)/25))/(LN(2)/25)*Calculateur!BL43*Calculateur!BN43*VLOOKUP('Données projet'!$B$11,Paramètres!$A$1:$I$89,3,0)*0.475*44/12</f>
        <v>6.9965587080680631</v>
      </c>
      <c r="BR43" s="23">
        <f>EXP(-LN(2)/2)*BR42+(1-EXP(-LN(2)/2))/(LN(2)/2)*BL43*BO43*VLOOKUP('Données projet'!$B$11,Paramètres!$A$1:$I$89,3,0)*0.475*44/12</f>
        <v>6.5276433672183708E-3</v>
      </c>
      <c r="BS43" s="24">
        <f t="shared" si="9"/>
        <v>66.765433082522691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91.70915087440892</v>
      </c>
      <c r="T44" s="62">
        <f t="shared" si="34"/>
        <v>300.33269076608968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40.902762487463221</v>
      </c>
      <c r="AA44" s="23">
        <f>EXP(-LN(2)/25)*AA43+(1-EXP(-LN(2)/25))/(LN(2)/25)*Calculateur!V44*Calculateur!X44*VLOOKUP('Données projet'!$B$9,Paramètres!$A$1:$I$89,3,0)*0.475*44/12</f>
        <v>4.7508261389382564</v>
      </c>
      <c r="AB44" s="23">
        <f>EXP(-LN(2)/2)*AB43+(1-EXP(-LN(2)/2))/(LN(2)/2)*V44*Y44*VLOOKUP('Données projet'!$B$9,Paramètres!$A$1:$I$89,3,0)*0.475*44/12</f>
        <v>3.2223096780135377E-3</v>
      </c>
      <c r="AC44" s="24">
        <f t="shared" si="3"/>
        <v>45.656810936079495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121.4809205910002</v>
      </c>
      <c r="AO44" s="62">
        <f t="shared" si="36"/>
        <v>417.81353850766317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58.59044356312301</v>
      </c>
      <c r="AV44" s="23">
        <f>EXP(-LN(2)/25)*AV43+(1-EXP(-LN(2)/25))/(LN(2)/25)*Calculateur!AQ44*Calculateur!AS44*VLOOKUP('Données projet'!$B$10,Paramètres!$A$1:$I$89,3,0)*0.475*44/12</f>
        <v>6.8052374422629107</v>
      </c>
      <c r="AW44" s="23">
        <f>EXP(-LN(2)/2)*AW43+(1-EXP(-LN(2)/2))/(LN(2)/2)*AQ44*AT44*VLOOKUP('Données projet'!$B$10,Paramètres!$A$1:$I$89,3,0)*0.475*44/12</f>
        <v>4.6157408901274987E-3</v>
      </c>
      <c r="AX44" s="23">
        <f t="shared" si="6"/>
        <v>65.400296746276055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121.4809205910002</v>
      </c>
      <c r="BJ44" s="62">
        <f t="shared" si="38"/>
        <v>417.81353850766317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58.59044356312301</v>
      </c>
      <c r="BQ44" s="23">
        <f>EXP(-LN(2)/25)*BQ43+(1-EXP(-LN(2)/25))/(LN(2)/25)*Calculateur!BL44*Calculateur!BN44*VLOOKUP('Données projet'!$B$11,Paramètres!$A$1:$I$89,3,0)*0.475*44/12</f>
        <v>6.8052374422629107</v>
      </c>
      <c r="BR44" s="23">
        <f>EXP(-LN(2)/2)*BR43+(1-EXP(-LN(2)/2))/(LN(2)/2)*BL44*BO44*VLOOKUP('Données projet'!$B$11,Paramètres!$A$1:$I$89,3,0)*0.475*44/12</f>
        <v>4.6157408901274987E-3</v>
      </c>
      <c r="BS44" s="24">
        <f t="shared" si="9"/>
        <v>65.400296746276055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91.70915087440892</v>
      </c>
      <c r="T45" s="62">
        <f t="shared" si="34"/>
        <v>300.33269076608968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40.100684263305752</v>
      </c>
      <c r="AA45" s="23">
        <f>EXP(-LN(2)/25)*AA44+(1-EXP(-LN(2)/25))/(LN(2)/25)*Calculateur!V45*Calculateur!X45*VLOOKUP('Données projet'!$B$9,Paramètres!$A$1:$I$89,3,0)*0.475*44/12</f>
        <v>4.6209145483339009</v>
      </c>
      <c r="AB45" s="23">
        <f>EXP(-LN(2)/2)*AB44+(1-EXP(-LN(2)/2))/(LN(2)/2)*V45*Y45*VLOOKUP('Données projet'!$B$9,Paramètres!$A$1:$I$89,3,0)*0.475*44/12</f>
        <v>2.278517024406413E-3</v>
      </c>
      <c r="AC45" s="24">
        <f t="shared" si="3"/>
        <v>44.723877328664059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121.4809205910002</v>
      </c>
      <c r="AO45" s="62">
        <f t="shared" si="36"/>
        <v>417.81353850766317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57.441520701492038</v>
      </c>
      <c r="AV45" s="23">
        <f>EXP(-LN(2)/25)*AV44+(1-EXP(-LN(2)/25))/(LN(2)/25)*Calculateur!AQ45*Calculateur!AS45*VLOOKUP('Données projet'!$B$10,Paramètres!$A$1:$I$89,3,0)*0.475*44/12</f>
        <v>6.619147866532348</v>
      </c>
      <c r="AW45" s="23">
        <f>EXP(-LN(2)/2)*AW44+(1-EXP(-LN(2)/2))/(LN(2)/2)*AQ45*AT45*VLOOKUP('Données projet'!$B$10,Paramètres!$A$1:$I$89,3,0)*0.475*44/12</f>
        <v>3.2638216836091854E-3</v>
      </c>
      <c r="AX45" s="23">
        <f t="shared" si="6"/>
        <v>64.063932389707986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121.4809205910002</v>
      </c>
      <c r="BJ45" s="62">
        <f t="shared" si="38"/>
        <v>417.81353850766317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57.441520701492038</v>
      </c>
      <c r="BQ45" s="23">
        <f>EXP(-LN(2)/25)*BQ44+(1-EXP(-LN(2)/25))/(LN(2)/25)*Calculateur!BL45*Calculateur!BN45*VLOOKUP('Données projet'!$B$11,Paramètres!$A$1:$I$89,3,0)*0.475*44/12</f>
        <v>6.619147866532348</v>
      </c>
      <c r="BR45" s="23">
        <f>EXP(-LN(2)/2)*BR44+(1-EXP(-LN(2)/2))/(LN(2)/2)*BL45*BO45*VLOOKUP('Données projet'!$B$11,Paramètres!$A$1:$I$89,3,0)*0.475*44/12</f>
        <v>3.2638216836091854E-3</v>
      </c>
      <c r="BS45" s="24">
        <f t="shared" si="9"/>
        <v>64.063932389707986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91.70915087440892</v>
      </c>
      <c r="T46" s="62">
        <f t="shared" si="34"/>
        <v>300.33269076608968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39.314334303904602</v>
      </c>
      <c r="AA46" s="23">
        <f>EXP(-LN(2)/25)*AA45+(1-EXP(-LN(2)/25))/(LN(2)/25)*Calculateur!V46*Calculateur!X46*VLOOKUP('Données projet'!$B$9,Paramètres!$A$1:$I$89,3,0)*0.475*44/12</f>
        <v>4.4945553970063754</v>
      </c>
      <c r="AB46" s="23">
        <f>EXP(-LN(2)/2)*AB45+(1-EXP(-LN(2)/2))/(LN(2)/2)*V46*Y46*VLOOKUP('Données projet'!$B$9,Paramètres!$A$1:$I$89,3,0)*0.475*44/12</f>
        <v>1.6111548390067688E-3</v>
      </c>
      <c r="AC46" s="24">
        <f t="shared" si="3"/>
        <v>43.810500855749979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121.4809205910002</v>
      </c>
      <c r="AO46" s="62">
        <f t="shared" si="36"/>
        <v>417.81353850766317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56.315127516403905</v>
      </c>
      <c r="AV46" s="23">
        <f>EXP(-LN(2)/25)*AV45+(1-EXP(-LN(2)/25))/(LN(2)/25)*Calculateur!AQ46*Calculateur!AS46*VLOOKUP('Données projet'!$B$10,Paramètres!$A$1:$I$89,3,0)*0.475*44/12</f>
        <v>6.4381469200361625</v>
      </c>
      <c r="AW46" s="23">
        <f>EXP(-LN(2)/2)*AW45+(1-EXP(-LN(2)/2))/(LN(2)/2)*AQ46*AT46*VLOOKUP('Données projet'!$B$10,Paramètres!$A$1:$I$89,3,0)*0.475*44/12</f>
        <v>2.3078704450637494E-3</v>
      </c>
      <c r="AX46" s="23">
        <f t="shared" si="6"/>
        <v>62.755582306885131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121.4809205910002</v>
      </c>
      <c r="BJ46" s="62">
        <f t="shared" si="38"/>
        <v>417.81353850766317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56.315127516403905</v>
      </c>
      <c r="BQ46" s="23">
        <f>EXP(-LN(2)/25)*BQ45+(1-EXP(-LN(2)/25))/(LN(2)/25)*Calculateur!BL46*Calculateur!BN46*VLOOKUP('Données projet'!$B$11,Paramètres!$A$1:$I$89,3,0)*0.475*44/12</f>
        <v>6.4381469200361625</v>
      </c>
      <c r="BR46" s="23">
        <f>EXP(-LN(2)/2)*BR45+(1-EXP(-LN(2)/2))/(LN(2)/2)*BL46*BO46*VLOOKUP('Données projet'!$B$11,Paramètres!$A$1:$I$89,3,0)*0.475*44/12</f>
        <v>2.3078704450637494E-3</v>
      </c>
      <c r="BS46" s="24">
        <f t="shared" si="9"/>
        <v>62.755582306885131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91.70915087440892</v>
      </c>
      <c r="T47" s="62">
        <f t="shared" si="34"/>
        <v>300.33269076608968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38.543404187581189</v>
      </c>
      <c r="AA47" s="23">
        <f>EXP(-LN(2)/25)*AA46+(1-EXP(-LN(2)/25))/(LN(2)/25)*Calculateur!V47*Calculateur!X47*VLOOKUP('Données projet'!$B$9,Paramètres!$A$1:$I$89,3,0)*0.475*44/12</f>
        <v>4.3716515433168404</v>
      </c>
      <c r="AB47" s="23">
        <f>EXP(-LN(2)/2)*AB46+(1-EXP(-LN(2)/2))/(LN(2)/2)*V47*Y47*VLOOKUP('Données projet'!$B$9,Paramètres!$A$1:$I$89,3,0)*0.475*44/12</f>
        <v>1.1392585122032065E-3</v>
      </c>
      <c r="AC47" s="24">
        <f t="shared" si="3"/>
        <v>42.916194989410236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121.4809205910002</v>
      </c>
      <c r="AO47" s="62">
        <f t="shared" si="36"/>
        <v>417.81353850766317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55.210822214643343</v>
      </c>
      <c r="AV47" s="23">
        <f>EXP(-LN(2)/25)*AV46+(1-EXP(-LN(2)/25))/(LN(2)/25)*Calculateur!AQ47*Calculateur!AS47*VLOOKUP('Données projet'!$B$10,Paramètres!$A$1:$I$89,3,0)*0.475*44/12</f>
        <v>6.2620954539403417</v>
      </c>
      <c r="AW47" s="23">
        <f>EXP(-LN(2)/2)*AW46+(1-EXP(-LN(2)/2))/(LN(2)/2)*AQ47*AT47*VLOOKUP('Données projet'!$B$10,Paramètres!$A$1:$I$89,3,0)*0.475*44/12</f>
        <v>1.6319108418045927E-3</v>
      </c>
      <c r="AX47" s="23">
        <f t="shared" si="6"/>
        <v>61.474549579425485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121.4809205910002</v>
      </c>
      <c r="BJ47" s="62">
        <f t="shared" si="38"/>
        <v>417.81353850766317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55.210822214643343</v>
      </c>
      <c r="BQ47" s="23">
        <f>EXP(-LN(2)/25)*BQ46+(1-EXP(-LN(2)/25))/(LN(2)/25)*Calculateur!BL47*Calculateur!BN47*VLOOKUP('Données projet'!$B$11,Paramètres!$A$1:$I$89,3,0)*0.475*44/12</f>
        <v>6.2620954539403417</v>
      </c>
      <c r="BR47" s="23">
        <f>EXP(-LN(2)/2)*BR46+(1-EXP(-LN(2)/2))/(LN(2)/2)*BL47*BO47*VLOOKUP('Données projet'!$B$11,Paramètres!$A$1:$I$89,3,0)*0.475*44/12</f>
        <v>1.6319108418045927E-3</v>
      </c>
      <c r="BS47" s="24">
        <f t="shared" si="9"/>
        <v>61.474549579425485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91.70915087440892</v>
      </c>
      <c r="T48" s="62">
        <f t="shared" si="34"/>
        <v>300.33269076608968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37.787591540617939</v>
      </c>
      <c r="AA48" s="23">
        <f>EXP(-LN(2)/25)*AA47+(1-EXP(-LN(2)/25))/(LN(2)/25)*Calculateur!V48*Calculateur!X48*VLOOKUP('Données projet'!$B$9,Paramètres!$A$1:$I$89,3,0)*0.475*44/12</f>
        <v>4.252108501969678</v>
      </c>
      <c r="AB48" s="23">
        <f>EXP(-LN(2)/2)*AB47+(1-EXP(-LN(2)/2))/(LN(2)/2)*V48*Y48*VLOOKUP('Données projet'!$B$9,Paramètres!$A$1:$I$89,3,0)*0.475*44/12</f>
        <v>8.0557741950338442E-4</v>
      </c>
      <c r="AC48" s="24">
        <f t="shared" si="3"/>
        <v>42.040505620007124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121.4809205910002</v>
      </c>
      <c r="AO48" s="62">
        <f t="shared" si="36"/>
        <v>417.81353850766317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54.128171666290584</v>
      </c>
      <c r="AV48" s="23">
        <f>EXP(-LN(2)/25)*AV47+(1-EXP(-LN(2)/25))/(LN(2)/25)*Calculateur!AQ48*Calculateur!AS48*VLOOKUP('Données projet'!$B$10,Paramètres!$A$1:$I$89,3,0)*0.475*44/12</f>
        <v>6.0908581244430557</v>
      </c>
      <c r="AW48" s="23">
        <f>EXP(-LN(2)/2)*AW47+(1-EXP(-LN(2)/2))/(LN(2)/2)*AQ48*AT48*VLOOKUP('Données projet'!$B$10,Paramètres!$A$1:$I$89,3,0)*0.475*44/12</f>
        <v>1.1539352225318747E-3</v>
      </c>
      <c r="AX48" s="23">
        <f t="shared" si="6"/>
        <v>60.220183725956176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121.4809205910002</v>
      </c>
      <c r="BJ48" s="62">
        <f t="shared" si="38"/>
        <v>417.81353850766317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54.128171666290584</v>
      </c>
      <c r="BQ48" s="23">
        <f>EXP(-LN(2)/25)*BQ47+(1-EXP(-LN(2)/25))/(LN(2)/25)*Calculateur!BL48*Calculateur!BN48*VLOOKUP('Données projet'!$B$11,Paramètres!$A$1:$I$89,3,0)*0.475*44/12</f>
        <v>6.0908581244430557</v>
      </c>
      <c r="BR48" s="23">
        <f>EXP(-LN(2)/2)*BR47+(1-EXP(-LN(2)/2))/(LN(2)/2)*BL48*BO48*VLOOKUP('Données projet'!$B$11,Paramètres!$A$1:$I$89,3,0)*0.475*44/12</f>
        <v>1.1539352225318747E-3</v>
      </c>
      <c r="BS48" s="24">
        <f t="shared" si="9"/>
        <v>60.220183725956176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91.70915087440892</v>
      </c>
      <c r="T49" s="62">
        <f t="shared" si="34"/>
        <v>300.33269076608968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37.046599918661443</v>
      </c>
      <c r="AA49" s="23">
        <f>EXP(-LN(2)/25)*AA48+(1-EXP(-LN(2)/25))/(LN(2)/25)*Calculateur!V49*Calculateur!X49*VLOOKUP('Données projet'!$B$9,Paramètres!$A$1:$I$89,3,0)*0.475*44/12</f>
        <v>4.1358343713746493</v>
      </c>
      <c r="AB49" s="23">
        <f>EXP(-LN(2)/2)*AB48+(1-EXP(-LN(2)/2))/(LN(2)/2)*V49*Y49*VLOOKUP('Données projet'!$B$9,Paramètres!$A$1:$I$89,3,0)*0.475*44/12</f>
        <v>5.6962925610160324E-4</v>
      </c>
      <c r="AC49" s="24">
        <f t="shared" si="3"/>
        <v>41.18300391929219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121.4809205910002</v>
      </c>
      <c r="AO49" s="62">
        <f t="shared" si="36"/>
        <v>417.81353850766317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53.066751234839387</v>
      </c>
      <c r="AV49" s="23">
        <f>EXP(-LN(2)/25)*AV48+(1-EXP(-LN(2)/25))/(LN(2)/25)*Calculateur!AQ49*Calculateur!AS49*VLOOKUP('Données projet'!$B$10,Paramètres!$A$1:$I$89,3,0)*0.475*44/12</f>
        <v>5.9243032887258522</v>
      </c>
      <c r="AW49" s="23">
        <f>EXP(-LN(2)/2)*AW48+(1-EXP(-LN(2)/2))/(LN(2)/2)*AQ49*AT49*VLOOKUP('Données projet'!$B$10,Paramètres!$A$1:$I$89,3,0)*0.475*44/12</f>
        <v>8.1595542090229635E-4</v>
      </c>
      <c r="AX49" s="23">
        <f t="shared" si="6"/>
        <v>58.991870478986144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121.4809205910002</v>
      </c>
      <c r="BJ49" s="62">
        <f t="shared" si="38"/>
        <v>417.81353850766317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53.066751234839387</v>
      </c>
      <c r="BQ49" s="23">
        <f>EXP(-LN(2)/25)*BQ48+(1-EXP(-LN(2)/25))/(LN(2)/25)*Calculateur!BL49*Calculateur!BN49*VLOOKUP('Données projet'!$B$11,Paramètres!$A$1:$I$89,3,0)*0.475*44/12</f>
        <v>5.9243032887258522</v>
      </c>
      <c r="BR49" s="23">
        <f>EXP(-LN(2)/2)*BR48+(1-EXP(-LN(2)/2))/(LN(2)/2)*BL49*BO49*VLOOKUP('Données projet'!$B$11,Paramètres!$A$1:$I$89,3,0)*0.475*44/12</f>
        <v>8.1595542090229635E-4</v>
      </c>
      <c r="BS49" s="24">
        <f t="shared" si="9"/>
        <v>58.991870478986144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91.70915087440892</v>
      </c>
      <c r="T50" s="62">
        <f t="shared" si="34"/>
        <v>300.33269076608968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36.320138690451252</v>
      </c>
      <c r="AA50" s="23">
        <f>EXP(-LN(2)/25)*AA49+(1-EXP(-LN(2)/25))/(LN(2)/25)*Calculateur!V50*Calculateur!X50*VLOOKUP('Données projet'!$B$9,Paramètres!$A$1:$I$89,3,0)*0.475*44/12</f>
        <v>4.0227397629953323</v>
      </c>
      <c r="AB50" s="23">
        <f>EXP(-LN(2)/2)*AB49+(1-EXP(-LN(2)/2))/(LN(2)/2)*V50*Y50*VLOOKUP('Données projet'!$B$9,Paramètres!$A$1:$I$89,3,0)*0.475*44/12</f>
        <v>4.0278870975169221E-4</v>
      </c>
      <c r="AC50" s="24">
        <f t="shared" si="3"/>
        <v>40.343281242156337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121.4809205910002</v>
      </c>
      <c r="AO50" s="62">
        <f t="shared" si="36"/>
        <v>417.81353850766317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52.026144610646412</v>
      </c>
      <c r="AV50" s="23">
        <f>EXP(-LN(2)/25)*AV49+(1-EXP(-LN(2)/25))/(LN(2)/25)*Calculateur!AQ50*Calculateur!AS50*VLOOKUP('Données projet'!$B$10,Paramètres!$A$1:$I$89,3,0)*0.475*44/12</f>
        <v>5.7623029037500739</v>
      </c>
      <c r="AW50" s="23">
        <f>EXP(-LN(2)/2)*AW49+(1-EXP(-LN(2)/2))/(LN(2)/2)*AQ50*AT50*VLOOKUP('Données projet'!$B$10,Paramètres!$A$1:$I$89,3,0)*0.475*44/12</f>
        <v>5.7696761126593734E-4</v>
      </c>
      <c r="AX50" s="23">
        <f t="shared" si="6"/>
        <v>57.789024482007754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121.4809205910002</v>
      </c>
      <c r="BJ50" s="62">
        <f t="shared" si="38"/>
        <v>417.81353850766317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52.026144610646412</v>
      </c>
      <c r="BQ50" s="23">
        <f>EXP(-LN(2)/25)*BQ49+(1-EXP(-LN(2)/25))/(LN(2)/25)*Calculateur!BL50*Calculateur!BN50*VLOOKUP('Données projet'!$B$11,Paramètres!$A$1:$I$89,3,0)*0.475*44/12</f>
        <v>5.7623029037500739</v>
      </c>
      <c r="BR50" s="23">
        <f>EXP(-LN(2)/2)*BR49+(1-EXP(-LN(2)/2))/(LN(2)/2)*BL50*BO50*VLOOKUP('Données projet'!$B$11,Paramètres!$A$1:$I$89,3,0)*0.475*44/12</f>
        <v>5.7696761126593734E-4</v>
      </c>
      <c r="BS50" s="24">
        <f t="shared" si="9"/>
        <v>57.789024482007754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91.70915087440892</v>
      </c>
      <c r="T51" s="62">
        <f t="shared" si="34"/>
        <v>300.33269076608968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35.607922923828667</v>
      </c>
      <c r="AA51" s="23">
        <f>EXP(-LN(2)/25)*AA50+(1-EXP(-LN(2)/25))/(LN(2)/25)*Calculateur!V51*Calculateur!X51*VLOOKUP('Données projet'!$B$9,Paramètres!$A$1:$I$89,3,0)*0.475*44/12</f>
        <v>3.9127377326295347</v>
      </c>
      <c r="AB51" s="23">
        <f>EXP(-LN(2)/2)*AB50+(1-EXP(-LN(2)/2))/(LN(2)/2)*V51*Y51*VLOOKUP('Données projet'!$B$9,Paramètres!$A$1:$I$89,3,0)*0.475*44/12</f>
        <v>2.8481462805080162E-4</v>
      </c>
      <c r="AC51" s="24">
        <f t="shared" si="3"/>
        <v>39.520945471086257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121.4809205910002</v>
      </c>
      <c r="AO51" s="62">
        <f t="shared" si="36"/>
        <v>417.81353850766317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51.005943647646497</v>
      </c>
      <c r="AV51" s="23">
        <f>EXP(-LN(2)/25)*AV50+(1-EXP(-LN(2)/25))/(LN(2)/25)*Calculateur!AQ51*Calculateur!AS51*VLOOKUP('Données projet'!$B$10,Paramètres!$A$1:$I$89,3,0)*0.475*44/12</f>
        <v>5.6047324278206885</v>
      </c>
      <c r="AW51" s="23">
        <f>EXP(-LN(2)/2)*AW50+(1-EXP(-LN(2)/2))/(LN(2)/2)*AQ51*AT51*VLOOKUP('Données projet'!$B$10,Paramètres!$A$1:$I$89,3,0)*0.475*44/12</f>
        <v>4.0797771045114818E-4</v>
      </c>
      <c r="AX51" s="23">
        <f t="shared" si="6"/>
        <v>56.611084053177635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121.4809205910002</v>
      </c>
      <c r="BJ51" s="62">
        <f t="shared" si="38"/>
        <v>417.81353850766317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51.005943647646497</v>
      </c>
      <c r="BQ51" s="23">
        <f>EXP(-LN(2)/25)*BQ50+(1-EXP(-LN(2)/25))/(LN(2)/25)*Calculateur!BL51*Calculateur!BN51*VLOOKUP('Données projet'!$B$11,Paramètres!$A$1:$I$89,3,0)*0.475*44/12</f>
        <v>5.6047324278206885</v>
      </c>
      <c r="BR51" s="23">
        <f>EXP(-LN(2)/2)*BR50+(1-EXP(-LN(2)/2))/(LN(2)/2)*BL51*BO51*VLOOKUP('Données projet'!$B$11,Paramètres!$A$1:$I$89,3,0)*0.475*44/12</f>
        <v>4.0797771045114818E-4</v>
      </c>
      <c r="BS51" s="24">
        <f t="shared" si="9"/>
        <v>56.611084053177635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91.70915087440892</v>
      </c>
      <c r="T52" s="62">
        <f t="shared" si="34"/>
        <v>300.33269076608968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34.909673273980829</v>
      </c>
      <c r="AA52" s="23">
        <f>EXP(-LN(2)/25)*AA51+(1-EXP(-LN(2)/25))/(LN(2)/25)*Calculateur!V52*Calculateur!X52*VLOOKUP('Données projet'!$B$9,Paramètres!$A$1:$I$89,3,0)*0.475*44/12</f>
        <v>3.8057437135688454</v>
      </c>
      <c r="AB52" s="23">
        <f>EXP(-LN(2)/2)*AB51+(1-EXP(-LN(2)/2))/(LN(2)/2)*V52*Y52*VLOOKUP('Données projet'!$B$9,Paramètres!$A$1:$I$89,3,0)*0.475*44/12</f>
        <v>2.0139435487584611E-4</v>
      </c>
      <c r="AC52" s="24">
        <f t="shared" si="3"/>
        <v>38.715618381904548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121.4809205910002</v>
      </c>
      <c r="AO52" s="62">
        <f t="shared" si="36"/>
        <v>417.81353850766317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50.00574820326986</v>
      </c>
      <c r="AV52" s="23">
        <f>EXP(-LN(2)/25)*AV51+(1-EXP(-LN(2)/25))/(LN(2)/25)*Calculateur!AQ52*Calculateur!AS52*VLOOKUP('Données projet'!$B$10,Paramètres!$A$1:$I$89,3,0)*0.475*44/12</f>
        <v>5.4514707248418635</v>
      </c>
      <c r="AW52" s="23">
        <f>EXP(-LN(2)/2)*AW51+(1-EXP(-LN(2)/2))/(LN(2)/2)*AQ52*AT52*VLOOKUP('Données projet'!$B$10,Paramètres!$A$1:$I$89,3,0)*0.475*44/12</f>
        <v>2.8848380563296867E-4</v>
      </c>
      <c r="AX52" s="23">
        <f t="shared" si="6"/>
        <v>55.457507411917355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121.4809205910002</v>
      </c>
      <c r="BJ52" s="62">
        <f t="shared" si="38"/>
        <v>417.81353850766317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50.00574820326986</v>
      </c>
      <c r="BQ52" s="23">
        <f>EXP(-LN(2)/25)*BQ51+(1-EXP(-LN(2)/25))/(LN(2)/25)*Calculateur!BL52*Calculateur!BN52*VLOOKUP('Données projet'!$B$11,Paramètres!$A$1:$I$89,3,0)*0.475*44/12</f>
        <v>5.4514707248418635</v>
      </c>
      <c r="BR52" s="23">
        <f>EXP(-LN(2)/2)*BR51+(1-EXP(-LN(2)/2))/(LN(2)/2)*BL52*BO52*VLOOKUP('Données projet'!$B$11,Paramètres!$A$1:$I$89,3,0)*0.475*44/12</f>
        <v>2.8848380563296867E-4</v>
      </c>
      <c r="BS52" s="24">
        <f t="shared" si="9"/>
        <v>55.457507411917355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91.70915087440892</v>
      </c>
      <c r="T53" s="62">
        <f t="shared" si="34"/>
        <v>300.33269076608968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34.22511587387627</v>
      </c>
      <c r="AA53" s="23">
        <f>EXP(-LN(2)/25)*AA52+(1-EXP(-LN(2)/25))/(LN(2)/25)*Calculateur!V53*Calculateur!X53*VLOOKUP('Données projet'!$B$9,Paramètres!$A$1:$I$89,3,0)*0.475*44/12</f>
        <v>3.7016754515859418</v>
      </c>
      <c r="AB53" s="23">
        <f>EXP(-LN(2)/2)*AB52+(1-EXP(-LN(2)/2))/(LN(2)/2)*V53*Y53*VLOOKUP('Données projet'!$B$9,Paramètres!$A$1:$I$89,3,0)*0.475*44/12</f>
        <v>1.4240731402540081E-4</v>
      </c>
      <c r="AC53" s="24">
        <f t="shared" si="3"/>
        <v>37.926933732776234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121.4809205910002</v>
      </c>
      <c r="AO53" s="62">
        <f t="shared" si="36"/>
        <v>417.81353850766317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49.025165981498468</v>
      </c>
      <c r="AV53" s="23">
        <f>EXP(-LN(2)/25)*AV52+(1-EXP(-LN(2)/25))/(LN(2)/25)*Calculateur!AQ53*Calculateur!AS53*VLOOKUP('Données projet'!$B$10,Paramètres!$A$1:$I$89,3,0)*0.475*44/12</f>
        <v>5.3023999711906766</v>
      </c>
      <c r="AW53" s="23">
        <f>EXP(-LN(2)/2)*AW52+(1-EXP(-LN(2)/2))/(LN(2)/2)*AQ53*AT53*VLOOKUP('Données projet'!$B$10,Paramètres!$A$1:$I$89,3,0)*0.475*44/12</f>
        <v>2.0398885522557409E-4</v>
      </c>
      <c r="AX53" s="23">
        <f t="shared" si="6"/>
        <v>54.327769941544368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121.4809205910002</v>
      </c>
      <c r="BJ53" s="62">
        <f t="shared" si="38"/>
        <v>417.81353850766317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49.025165981498468</v>
      </c>
      <c r="BQ53" s="23">
        <f>EXP(-LN(2)/25)*BQ52+(1-EXP(-LN(2)/25))/(LN(2)/25)*Calculateur!BL53*Calculateur!BN53*VLOOKUP('Données projet'!$B$11,Paramètres!$A$1:$I$89,3,0)*0.475*44/12</f>
        <v>5.3023999711906766</v>
      </c>
      <c r="BR53" s="23">
        <f>EXP(-LN(2)/2)*BR52+(1-EXP(-LN(2)/2))/(LN(2)/2)*BL53*BO53*VLOOKUP('Données projet'!$B$11,Paramètres!$A$1:$I$89,3,0)*0.475*44/12</f>
        <v>2.0398885522557409E-4</v>
      </c>
      <c r="BS53" s="24">
        <f t="shared" si="9"/>
        <v>54.327769941544368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91.70915087440892</v>
      </c>
      <c r="T54" s="62">
        <f t="shared" si="34"/>
        <v>300.33269076608968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33.55398222684898</v>
      </c>
      <c r="AA54" s="23">
        <f>EXP(-LN(2)/25)*AA53+(1-EXP(-LN(2)/25))/(LN(2)/25)*Calculateur!V54*Calculateur!X54*VLOOKUP('Données projet'!$B$9,Paramètres!$A$1:$I$89,3,0)*0.475*44/12</f>
        <v>3.6004529416996727</v>
      </c>
      <c r="AB54" s="23">
        <f>EXP(-LN(2)/2)*AB53+(1-EXP(-LN(2)/2))/(LN(2)/2)*V54*Y54*VLOOKUP('Données projet'!$B$9,Paramètres!$A$1:$I$89,3,0)*0.475*44/12</f>
        <v>1.0069717743792305E-4</v>
      </c>
      <c r="AC54" s="24">
        <f t="shared" si="3"/>
        <v>37.154535865726089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121.4809205910002</v>
      </c>
      <c r="AO54" s="62">
        <f t="shared" si="36"/>
        <v>417.81353850766317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48.063812378999913</v>
      </c>
      <c r="AV54" s="23">
        <f>EXP(-LN(2)/25)*AV53+(1-EXP(-LN(2)/25))/(LN(2)/25)*Calculateur!AQ54*Calculateur!AS54*VLOOKUP('Données projet'!$B$10,Paramètres!$A$1:$I$89,3,0)*0.475*44/12</f>
        <v>5.1574055651373722</v>
      </c>
      <c r="AW54" s="23">
        <f>EXP(-LN(2)/2)*AW53+(1-EXP(-LN(2)/2))/(LN(2)/2)*AQ54*AT54*VLOOKUP('Données projet'!$B$10,Paramètres!$A$1:$I$89,3,0)*0.475*44/12</f>
        <v>1.4424190281648434E-4</v>
      </c>
      <c r="AX54" s="23">
        <f t="shared" si="6"/>
        <v>53.221362186040103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121.4809205910002</v>
      </c>
      <c r="BJ54" s="62">
        <f t="shared" si="38"/>
        <v>417.81353850766317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48.063812378999913</v>
      </c>
      <c r="BQ54" s="23">
        <f>EXP(-LN(2)/25)*BQ53+(1-EXP(-LN(2)/25))/(LN(2)/25)*Calculateur!BL54*Calculateur!BN54*VLOOKUP('Données projet'!$B$11,Paramètres!$A$1:$I$89,3,0)*0.475*44/12</f>
        <v>5.1574055651373722</v>
      </c>
      <c r="BR54" s="23">
        <f>EXP(-LN(2)/2)*BR53+(1-EXP(-LN(2)/2))/(LN(2)/2)*BL54*BO54*VLOOKUP('Données projet'!$B$11,Paramètres!$A$1:$I$89,3,0)*0.475*44/12</f>
        <v>1.4424190281648434E-4</v>
      </c>
      <c r="BS54" s="24">
        <f t="shared" si="9"/>
        <v>53.221362186040103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91.70915087440892</v>
      </c>
      <c r="T55" s="62">
        <f t="shared" si="34"/>
        <v>300.33269076608968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32.89600910128879</v>
      </c>
      <c r="AA55" s="23">
        <f>EXP(-LN(2)/25)*AA54+(1-EXP(-LN(2)/25))/(LN(2)/25)*Calculateur!V55*Calculateur!X55*VLOOKUP('Données projet'!$B$9,Paramètres!$A$1:$I$89,3,0)*0.475*44/12</f>
        <v>3.5019983666693038</v>
      </c>
      <c r="AB55" s="23">
        <f>EXP(-LN(2)/2)*AB54+(1-EXP(-LN(2)/2))/(LN(2)/2)*V55*Y55*VLOOKUP('Données projet'!$B$9,Paramètres!$A$1:$I$89,3,0)*0.475*44/12</f>
        <v>7.1203657012700405E-5</v>
      </c>
      <c r="AC55" s="24">
        <f t="shared" si="3"/>
        <v>36.39807867161511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121.4809205910002</v>
      </c>
      <c r="AO55" s="62">
        <f t="shared" si="36"/>
        <v>417.81353850766317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47.121310334278562</v>
      </c>
      <c r="AV55" s="23">
        <f>EXP(-LN(2)/25)*AV54+(1-EXP(-LN(2)/25))/(LN(2)/25)*Calculateur!AQ55*Calculateur!AS55*VLOOKUP('Données projet'!$B$10,Paramètres!$A$1:$I$89,3,0)*0.475*44/12</f>
        <v>5.0163760387425196</v>
      </c>
      <c r="AW55" s="23">
        <f>EXP(-LN(2)/2)*AW54+(1-EXP(-LN(2)/2))/(LN(2)/2)*AQ55*AT55*VLOOKUP('Données projet'!$B$10,Paramètres!$A$1:$I$89,3,0)*0.475*44/12</f>
        <v>1.0199442761278704E-4</v>
      </c>
      <c r="AX55" s="23">
        <f t="shared" si="6"/>
        <v>52.137788367448692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121.4809205910002</v>
      </c>
      <c r="BJ55" s="62">
        <f t="shared" si="38"/>
        <v>417.81353850766317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47.121310334278562</v>
      </c>
      <c r="BQ55" s="23">
        <f>EXP(-LN(2)/25)*BQ54+(1-EXP(-LN(2)/25))/(LN(2)/25)*Calculateur!BL55*Calculateur!BN55*VLOOKUP('Données projet'!$B$11,Paramètres!$A$1:$I$89,3,0)*0.475*44/12</f>
        <v>5.0163760387425196</v>
      </c>
      <c r="BR55" s="23">
        <f>EXP(-LN(2)/2)*BR54+(1-EXP(-LN(2)/2))/(LN(2)/2)*BL55*BO55*VLOOKUP('Données projet'!$B$11,Paramètres!$A$1:$I$89,3,0)*0.475*44/12</f>
        <v>1.0199442761278704E-4</v>
      </c>
      <c r="BS55" s="24">
        <f t="shared" si="9"/>
        <v>52.137788367448692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91.70915087440892</v>
      </c>
      <c r="T56" s="62">
        <f t="shared" si="34"/>
        <v>300.33269076608968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32.250938427396854</v>
      </c>
      <c r="AA56" s="23">
        <f>EXP(-LN(2)/25)*AA55+(1-EXP(-LN(2)/25))/(LN(2)/25)*Calculateur!V56*Calculateur!X56*VLOOKUP('Données projet'!$B$9,Paramètres!$A$1:$I$89,3,0)*0.475*44/12</f>
        <v>3.4062360371706415</v>
      </c>
      <c r="AB56" s="23">
        <f>EXP(-LN(2)/2)*AB55+(1-EXP(-LN(2)/2))/(LN(2)/2)*V56*Y56*VLOOKUP('Données projet'!$B$9,Paramètres!$A$1:$I$89,3,0)*0.475*44/12</f>
        <v>5.0348588718961527E-5</v>
      </c>
      <c r="AC56" s="24">
        <f t="shared" si="3"/>
        <v>35.657224813156219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121.4809205910002</v>
      </c>
      <c r="AO56" s="62">
        <f t="shared" si="36"/>
        <v>417.81353850766317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46.197290179784709</v>
      </c>
      <c r="AV56" s="23">
        <f>EXP(-LN(2)/25)*AV55+(1-EXP(-LN(2)/25))/(LN(2)/25)*Calculateur!AQ56*Calculateur!AS56*VLOOKUP('Données projet'!$B$10,Paramètres!$A$1:$I$89,3,0)*0.475*44/12</f>
        <v>4.8792029721633545</v>
      </c>
      <c r="AW56" s="23">
        <f>EXP(-LN(2)/2)*AW55+(1-EXP(-LN(2)/2))/(LN(2)/2)*AQ56*AT56*VLOOKUP('Données projet'!$B$10,Paramètres!$A$1:$I$89,3,0)*0.475*44/12</f>
        <v>7.2120951408242168E-5</v>
      </c>
      <c r="AX56" s="23">
        <f t="shared" si="6"/>
        <v>51.076565272899472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121.4809205910002</v>
      </c>
      <c r="BJ56" s="62">
        <f t="shared" si="38"/>
        <v>417.81353850766317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46.197290179784709</v>
      </c>
      <c r="BQ56" s="23">
        <f>EXP(-LN(2)/25)*BQ55+(1-EXP(-LN(2)/25))/(LN(2)/25)*Calculateur!BL56*Calculateur!BN56*VLOOKUP('Données projet'!$B$11,Paramètres!$A$1:$I$89,3,0)*0.475*44/12</f>
        <v>4.8792029721633545</v>
      </c>
      <c r="BR56" s="23">
        <f>EXP(-LN(2)/2)*BR55+(1-EXP(-LN(2)/2))/(LN(2)/2)*BL56*BO56*VLOOKUP('Données projet'!$B$11,Paramètres!$A$1:$I$89,3,0)*0.475*44/12</f>
        <v>7.2120951408242168E-5</v>
      </c>
      <c r="BS56" s="24">
        <f t="shared" si="9"/>
        <v>51.076565272899472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91.70915087440892</v>
      </c>
      <c r="T57" s="62">
        <f t="shared" si="34"/>
        <v>300.33269076608968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31.61851719596568</v>
      </c>
      <c r="AA57" s="23">
        <f>EXP(-LN(2)/25)*AA56+(1-EXP(-LN(2)/25))/(LN(2)/25)*Calculateur!V57*Calculateur!X57*VLOOKUP('Données projet'!$B$9,Paramètres!$A$1:$I$89,3,0)*0.475*44/12</f>
        <v>3.3130923336080422</v>
      </c>
      <c r="AB57" s="23">
        <f>EXP(-LN(2)/2)*AB56+(1-EXP(-LN(2)/2))/(LN(2)/2)*V57*Y57*VLOOKUP('Données projet'!$B$9,Paramètres!$A$1:$I$89,3,0)*0.475*44/12</f>
        <v>3.5601828506350202E-5</v>
      </c>
      <c r="AC57" s="24">
        <f t="shared" si="3"/>
        <v>34.931645131402227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121.4809205910002</v>
      </c>
      <c r="AO57" s="62">
        <f t="shared" si="36"/>
        <v>417.81353850766317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45.291389496923834</v>
      </c>
      <c r="AV57" s="23">
        <f>EXP(-LN(2)/25)*AV56+(1-EXP(-LN(2)/25))/(LN(2)/25)*Calculateur!AQ57*Calculateur!AS57*VLOOKUP('Données projet'!$B$10,Paramètres!$A$1:$I$89,3,0)*0.475*44/12</f>
        <v>4.7457809103034148</v>
      </c>
      <c r="AW57" s="23">
        <f>EXP(-LN(2)/2)*AW56+(1-EXP(-LN(2)/2))/(LN(2)/2)*AQ57*AT57*VLOOKUP('Données projet'!$B$10,Paramètres!$A$1:$I$89,3,0)*0.475*44/12</f>
        <v>5.0997213806393522E-5</v>
      </c>
      <c r="AX57" s="23">
        <f t="shared" si="6"/>
        <v>50.037221404441055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121.4809205910002</v>
      </c>
      <c r="BJ57" s="62">
        <f t="shared" si="38"/>
        <v>417.81353850766317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45.291389496923834</v>
      </c>
      <c r="BQ57" s="23">
        <f>EXP(-LN(2)/25)*BQ56+(1-EXP(-LN(2)/25))/(LN(2)/25)*Calculateur!BL57*Calculateur!BN57*VLOOKUP('Données projet'!$B$11,Paramètres!$A$1:$I$89,3,0)*0.475*44/12</f>
        <v>4.7457809103034148</v>
      </c>
      <c r="BR57" s="23">
        <f>EXP(-LN(2)/2)*BR56+(1-EXP(-LN(2)/2))/(LN(2)/2)*BL57*BO57*VLOOKUP('Données projet'!$B$11,Paramètres!$A$1:$I$89,3,0)*0.475*44/12</f>
        <v>5.0997213806393522E-5</v>
      </c>
      <c r="BS57" s="24">
        <f t="shared" si="9"/>
        <v>50.037221404441055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91.70915087440892</v>
      </c>
      <c r="T58" s="62">
        <f t="shared" si="34"/>
        <v>300.33269076608968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30.998497359144007</v>
      </c>
      <c r="AA58" s="23">
        <f>EXP(-LN(2)/25)*AA57+(1-EXP(-LN(2)/25))/(LN(2)/25)*Calculateur!V58*Calculateur!X58*VLOOKUP('Données projet'!$B$9,Paramètres!$A$1:$I$89,3,0)*0.475*44/12</f>
        <v>3.2224956495175765</v>
      </c>
      <c r="AB58" s="23">
        <f>EXP(-LN(2)/2)*AB57+(1-EXP(-LN(2)/2))/(LN(2)/2)*V58*Y58*VLOOKUP('Données projet'!$B$9,Paramètres!$A$1:$I$89,3,0)*0.475*44/12</f>
        <v>2.5174294359480763E-5</v>
      </c>
      <c r="AC58" s="24">
        <f t="shared" si="3"/>
        <v>34.221018182955945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121.4809205910002</v>
      </c>
      <c r="AO58" s="62">
        <f t="shared" si="36"/>
        <v>417.81353850766317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44.403252973909005</v>
      </c>
      <c r="AV58" s="23">
        <f>EXP(-LN(2)/25)*AV57+(1-EXP(-LN(2)/25))/(LN(2)/25)*Calculateur!AQ58*Calculateur!AS58*VLOOKUP('Données projet'!$B$10,Paramètres!$A$1:$I$89,3,0)*0.475*44/12</f>
        <v>4.6160072817413962</v>
      </c>
      <c r="AW58" s="23">
        <f>EXP(-LN(2)/2)*AW57+(1-EXP(-LN(2)/2))/(LN(2)/2)*AQ58*AT58*VLOOKUP('Données projet'!$B$10,Paramètres!$A$1:$I$89,3,0)*0.475*44/12</f>
        <v>3.6060475704121084E-5</v>
      </c>
      <c r="AX58" s="23">
        <f t="shared" si="6"/>
        <v>49.019296316126102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121.4809205910002</v>
      </c>
      <c r="BJ58" s="62">
        <f t="shared" si="38"/>
        <v>417.81353850766317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44.403252973909005</v>
      </c>
      <c r="BQ58" s="23">
        <f>EXP(-LN(2)/25)*BQ57+(1-EXP(-LN(2)/25))/(LN(2)/25)*Calculateur!BL58*Calculateur!BN58*VLOOKUP('Données projet'!$B$11,Paramètres!$A$1:$I$89,3,0)*0.475*44/12</f>
        <v>4.6160072817413962</v>
      </c>
      <c r="BR58" s="23">
        <f>EXP(-LN(2)/2)*BR57+(1-EXP(-LN(2)/2))/(LN(2)/2)*BL58*BO58*VLOOKUP('Données projet'!$B$11,Paramètres!$A$1:$I$89,3,0)*0.475*44/12</f>
        <v>3.6060475704121084E-5</v>
      </c>
      <c r="BS58" s="24">
        <f t="shared" si="9"/>
        <v>49.019296316126102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91.70915087440892</v>
      </c>
      <c r="T59" s="62">
        <f t="shared" si="34"/>
        <v>300.33269076608968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30.390635733147651</v>
      </c>
      <c r="AA59" s="23">
        <f>EXP(-LN(2)/25)*AA58+(1-EXP(-LN(2)/25))/(LN(2)/25)*Calculateur!V59*Calculateur!X59*VLOOKUP('Données projet'!$B$9,Paramètres!$A$1:$I$89,3,0)*0.475*44/12</f>
        <v>3.1343763365178372</v>
      </c>
      <c r="AB59" s="23">
        <f>EXP(-LN(2)/2)*AB58+(1-EXP(-LN(2)/2))/(LN(2)/2)*V59*Y59*VLOOKUP('Données projet'!$B$9,Paramètres!$A$1:$I$89,3,0)*0.475*44/12</f>
        <v>1.7800914253175101E-5</v>
      </c>
      <c r="AC59" s="24">
        <f t="shared" si="3"/>
        <v>33.525029870579736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121.4809205910002</v>
      </c>
      <c r="AO59" s="62">
        <f t="shared" si="36"/>
        <v>417.81353850766317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43.532532266400707</v>
      </c>
      <c r="AV59" s="23">
        <f>EXP(-LN(2)/25)*AV58+(1-EXP(-LN(2)/25))/(LN(2)/25)*Calculateur!AQ59*Calculateur!AS59*VLOOKUP('Données projet'!$B$10,Paramètres!$A$1:$I$89,3,0)*0.475*44/12</f>
        <v>4.4897823198769045</v>
      </c>
      <c r="AW59" s="23">
        <f>EXP(-LN(2)/2)*AW58+(1-EXP(-LN(2)/2))/(LN(2)/2)*AQ59*AT59*VLOOKUP('Données projet'!$B$10,Paramètres!$A$1:$I$89,3,0)*0.475*44/12</f>
        <v>2.5498606903196761E-5</v>
      </c>
      <c r="AX59" s="23">
        <f t="shared" si="6"/>
        <v>48.022340084884512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121.4809205910002</v>
      </c>
      <c r="BJ59" s="62">
        <f t="shared" si="38"/>
        <v>417.81353850766317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43.532532266400707</v>
      </c>
      <c r="BQ59" s="23">
        <f>EXP(-LN(2)/25)*BQ58+(1-EXP(-LN(2)/25))/(LN(2)/25)*Calculateur!BL59*Calculateur!BN59*VLOOKUP('Données projet'!$B$11,Paramètres!$A$1:$I$89,3,0)*0.475*44/12</f>
        <v>4.4897823198769045</v>
      </c>
      <c r="BR59" s="23">
        <f>EXP(-LN(2)/2)*BR58+(1-EXP(-LN(2)/2))/(LN(2)/2)*BL59*BO59*VLOOKUP('Données projet'!$B$11,Paramètres!$A$1:$I$89,3,0)*0.475*44/12</f>
        <v>2.5498606903196761E-5</v>
      </c>
      <c r="BS59" s="24">
        <f t="shared" si="9"/>
        <v>48.022340084884512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91.70915087440892</v>
      </c>
      <c r="T60" s="62">
        <f t="shared" si="34"/>
        <v>300.33269076608968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29.794693902878098</v>
      </c>
      <c r="AA60" s="23">
        <f>EXP(-LN(2)/25)*AA59+(1-EXP(-LN(2)/25))/(LN(2)/25)*Calculateur!V60*Calculateur!X60*VLOOKUP('Données projet'!$B$9,Paramètres!$A$1:$I$89,3,0)*0.475*44/12</f>
        <v>3.0486666507660689</v>
      </c>
      <c r="AB60" s="23">
        <f>EXP(-LN(2)/2)*AB59+(1-EXP(-LN(2)/2))/(LN(2)/2)*V60*Y60*VLOOKUP('Données projet'!$B$9,Paramètres!$A$1:$I$89,3,0)*0.475*44/12</f>
        <v>1.2587147179740382E-5</v>
      </c>
      <c r="AC60" s="24">
        <f t="shared" si="3"/>
        <v>32.84337314079135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121.4809205910002</v>
      </c>
      <c r="AO60" s="62">
        <f t="shared" si="36"/>
        <v>417.81353850766317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42.678885860879461</v>
      </c>
      <c r="AV60" s="23">
        <f>EXP(-LN(2)/25)*AV59+(1-EXP(-LN(2)/25))/(LN(2)/25)*Calculateur!AQ60*Calculateur!AS60*VLOOKUP('Données projet'!$B$10,Paramètres!$A$1:$I$89,3,0)*0.475*44/12</f>
        <v>4.3670089862324799</v>
      </c>
      <c r="AW60" s="23">
        <f>EXP(-LN(2)/2)*AW59+(1-EXP(-LN(2)/2))/(LN(2)/2)*AQ60*AT60*VLOOKUP('Données projet'!$B$10,Paramètres!$A$1:$I$89,3,0)*0.475*44/12</f>
        <v>1.8030237852060542E-5</v>
      </c>
      <c r="AX60" s="23">
        <f t="shared" si="6"/>
        <v>47.045912877349792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121.4809205910002</v>
      </c>
      <c r="BJ60" s="62">
        <f t="shared" si="38"/>
        <v>417.81353850766317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42.678885860879461</v>
      </c>
      <c r="BQ60" s="23">
        <f>EXP(-LN(2)/25)*BQ59+(1-EXP(-LN(2)/25))/(LN(2)/25)*Calculateur!BL60*Calculateur!BN60*VLOOKUP('Données projet'!$B$11,Paramètres!$A$1:$I$89,3,0)*0.475*44/12</f>
        <v>4.3670089862324799</v>
      </c>
      <c r="BR60" s="23">
        <f>EXP(-LN(2)/2)*BR59+(1-EXP(-LN(2)/2))/(LN(2)/2)*BL60*BO60*VLOOKUP('Données projet'!$B$11,Paramètres!$A$1:$I$89,3,0)*0.475*44/12</f>
        <v>1.8030237852060542E-5</v>
      </c>
      <c r="BS60" s="24">
        <f t="shared" si="9"/>
        <v>47.045912877349792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91.70915087440892</v>
      </c>
      <c r="T61" s="62">
        <f t="shared" si="34"/>
        <v>300.33269076608968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29.210438128411507</v>
      </c>
      <c r="AA61" s="23">
        <f>EXP(-LN(2)/25)*AA60+(1-EXP(-LN(2)/25))/(LN(2)/25)*Calculateur!V61*Calculateur!X61*VLOOKUP('Données projet'!$B$9,Paramètres!$A$1:$I$89,3,0)*0.475*44/12</f>
        <v>2.9653007008784593</v>
      </c>
      <c r="AB61" s="23">
        <f>EXP(-LN(2)/2)*AB60+(1-EXP(-LN(2)/2))/(LN(2)/2)*V61*Y61*VLOOKUP('Données projet'!$B$9,Paramètres!$A$1:$I$89,3,0)*0.475*44/12</f>
        <v>8.9004571265875506E-6</v>
      </c>
      <c r="AC61" s="24">
        <f t="shared" si="3"/>
        <v>32.175747729747094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121.4809205910002</v>
      </c>
      <c r="AO61" s="62">
        <f t="shared" si="36"/>
        <v>417.81353850766317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41.841978940697587</v>
      </c>
      <c r="AV61" s="23">
        <f>EXP(-LN(2)/25)*AV60+(1-EXP(-LN(2)/25))/(LN(2)/25)*Calculateur!AQ61*Calculateur!AS61*VLOOKUP('Données projet'!$B$10,Paramètres!$A$1:$I$89,3,0)*0.475*44/12</f>
        <v>4.2475928958529314</v>
      </c>
      <c r="AW61" s="23">
        <f>EXP(-LN(2)/2)*AW60+(1-EXP(-LN(2)/2))/(LN(2)/2)*AQ61*AT61*VLOOKUP('Données projet'!$B$10,Paramètres!$A$1:$I$89,3,0)*0.475*44/12</f>
        <v>1.274930345159838E-5</v>
      </c>
      <c r="AX61" s="23">
        <f t="shared" si="6"/>
        <v>46.08958458585397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121.4809205910002</v>
      </c>
      <c r="BJ61" s="62">
        <f t="shared" si="38"/>
        <v>417.81353850766317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41.841978940697587</v>
      </c>
      <c r="BQ61" s="23">
        <f>EXP(-LN(2)/25)*BQ60+(1-EXP(-LN(2)/25))/(LN(2)/25)*Calculateur!BL61*Calculateur!BN61*VLOOKUP('Données projet'!$B$11,Paramètres!$A$1:$I$89,3,0)*0.475*44/12</f>
        <v>4.2475928958529314</v>
      </c>
      <c r="BR61" s="23">
        <f>EXP(-LN(2)/2)*BR60+(1-EXP(-LN(2)/2))/(LN(2)/2)*BL61*BO61*VLOOKUP('Données projet'!$B$11,Paramètres!$A$1:$I$89,3,0)*0.475*44/12</f>
        <v>1.274930345159838E-5</v>
      </c>
      <c r="BS61" s="24">
        <f t="shared" si="9"/>
        <v>46.08958458585397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91.70915087440892</v>
      </c>
      <c r="T62" s="62">
        <f t="shared" si="34"/>
        <v>300.33269076608968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28.637639253321371</v>
      </c>
      <c r="AA62" s="23">
        <f>EXP(-LN(2)/25)*AA61+(1-EXP(-LN(2)/25))/(LN(2)/25)*Calculateur!V62*Calculateur!X62*VLOOKUP('Données projet'!$B$9,Paramètres!$A$1:$I$89,3,0)*0.475*44/12</f>
        <v>2.8842143972745511</v>
      </c>
      <c r="AB62" s="23">
        <f>EXP(-LN(2)/2)*AB61+(1-EXP(-LN(2)/2))/(LN(2)/2)*V62*Y62*VLOOKUP('Données projet'!$B$9,Paramètres!$A$1:$I$89,3,0)*0.475*44/12</f>
        <v>6.2935735898701908E-6</v>
      </c>
      <c r="AC62" s="24">
        <f t="shared" si="3"/>
        <v>31.521859944169513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121.4809205910002</v>
      </c>
      <c r="AO62" s="62">
        <f t="shared" si="36"/>
        <v>417.81353850766317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41.021483254757662</v>
      </c>
      <c r="AV62" s="23">
        <f>EXP(-LN(2)/25)*AV61+(1-EXP(-LN(2)/25))/(LN(2)/25)*Calculateur!AQ62*Calculateur!AS62*VLOOKUP('Données projet'!$B$10,Paramètres!$A$1:$I$89,3,0)*0.475*44/12</f>
        <v>4.1314422447446306</v>
      </c>
      <c r="AW62" s="23">
        <f>EXP(-LN(2)/2)*AW61+(1-EXP(-LN(2)/2))/(LN(2)/2)*AQ62*AT62*VLOOKUP('Données projet'!$B$10,Paramètres!$A$1:$I$89,3,0)*0.475*44/12</f>
        <v>9.015118926030271E-6</v>
      </c>
      <c r="AX62" s="23">
        <f t="shared" si="6"/>
        <v>45.152934514621222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121.4809205910002</v>
      </c>
      <c r="BJ62" s="62">
        <f t="shared" si="38"/>
        <v>417.81353850766317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41.021483254757662</v>
      </c>
      <c r="BQ62" s="23">
        <f>EXP(-LN(2)/25)*BQ61+(1-EXP(-LN(2)/25))/(LN(2)/25)*Calculateur!BL62*Calculateur!BN62*VLOOKUP('Données projet'!$B$11,Paramètres!$A$1:$I$89,3,0)*0.475*44/12</f>
        <v>4.1314422447446306</v>
      </c>
      <c r="BR62" s="23">
        <f>EXP(-LN(2)/2)*BR61+(1-EXP(-LN(2)/2))/(LN(2)/2)*BL62*BO62*VLOOKUP('Données projet'!$B$11,Paramètres!$A$1:$I$89,3,0)*0.475*44/12</f>
        <v>9.015118926030271E-6</v>
      </c>
      <c r="BS62" s="24">
        <f t="shared" si="9"/>
        <v>45.152934514621222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91.70915087440892</v>
      </c>
      <c r="T63" s="62">
        <f t="shared" si="34"/>
        <v>300.33269076608968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28.076072614798939</v>
      </c>
      <c r="AA63" s="23">
        <f>EXP(-LN(2)/25)*AA62+(1-EXP(-LN(2)/25))/(LN(2)/25)*Calculateur!V63*Calculateur!X63*VLOOKUP('Données projet'!$B$9,Paramètres!$A$1:$I$89,3,0)*0.475*44/12</f>
        <v>2.8053454029068354</v>
      </c>
      <c r="AB63" s="23">
        <f>EXP(-LN(2)/2)*AB62+(1-EXP(-LN(2)/2))/(LN(2)/2)*V63*Y63*VLOOKUP('Données projet'!$B$9,Paramètres!$A$1:$I$89,3,0)*0.475*44/12</f>
        <v>4.4502285632937753E-6</v>
      </c>
      <c r="AC63" s="24">
        <f t="shared" si="3"/>
        <v>30.881422467934335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121.4809205910002</v>
      </c>
      <c r="AO63" s="62">
        <f t="shared" si="36"/>
        <v>417.81353850766317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40.217076988766067</v>
      </c>
      <c r="AV63" s="23">
        <f>EXP(-LN(2)/25)*AV62+(1-EXP(-LN(2)/25))/(LN(2)/25)*Calculateur!AQ63*Calculateur!AS63*VLOOKUP('Données projet'!$B$10,Paramètres!$A$1:$I$89,3,0)*0.475*44/12</f>
        <v>4.0184677392989832</v>
      </c>
      <c r="AW63" s="23">
        <f>EXP(-LN(2)/2)*AW62+(1-EXP(-LN(2)/2))/(LN(2)/2)*AQ63*AT63*VLOOKUP('Données projet'!$B$10,Paramètres!$A$1:$I$89,3,0)*0.475*44/12</f>
        <v>6.3746517257991902E-6</v>
      </c>
      <c r="AX63" s="23">
        <f t="shared" si="6"/>
        <v>44.235551102716776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121.4809205910002</v>
      </c>
      <c r="BJ63" s="62">
        <f t="shared" si="38"/>
        <v>417.81353850766317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40.217076988766067</v>
      </c>
      <c r="BQ63" s="23">
        <f>EXP(-LN(2)/25)*BQ62+(1-EXP(-LN(2)/25))/(LN(2)/25)*Calculateur!BL63*Calculateur!BN63*VLOOKUP('Données projet'!$B$11,Paramètres!$A$1:$I$89,3,0)*0.475*44/12</f>
        <v>4.0184677392989832</v>
      </c>
      <c r="BR63" s="23">
        <f>EXP(-LN(2)/2)*BR62+(1-EXP(-LN(2)/2))/(LN(2)/2)*BL63*BO63*VLOOKUP('Données projet'!$B$11,Paramètres!$A$1:$I$89,3,0)*0.475*44/12</f>
        <v>6.3746517257991902E-6</v>
      </c>
      <c r="BS63" s="24">
        <f t="shared" si="9"/>
        <v>44.235551102716776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91.70915087440892</v>
      </c>
      <c r="T64" s="62">
        <f t="shared" si="34"/>
        <v>300.33269076608968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27.525517955536102</v>
      </c>
      <c r="AA64" s="23">
        <f>EXP(-LN(2)/25)*AA63+(1-EXP(-LN(2)/25))/(LN(2)/25)*Calculateur!V64*Calculateur!X64*VLOOKUP('Données projet'!$B$9,Paramètres!$A$1:$I$89,3,0)*0.475*44/12</f>
        <v>2.7286330853376448</v>
      </c>
      <c r="AB64" s="23">
        <f>EXP(-LN(2)/2)*AB63+(1-EXP(-LN(2)/2))/(LN(2)/2)*V64*Y64*VLOOKUP('Données projet'!$B$9,Paramètres!$A$1:$I$89,3,0)*0.475*44/12</f>
        <v>3.1467867949350954E-6</v>
      </c>
      <c r="AC64" s="24">
        <f t="shared" si="3"/>
        <v>30.254154187660543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121.4809205910002</v>
      </c>
      <c r="AO64" s="62">
        <f t="shared" si="36"/>
        <v>417.81353850766317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39.42844463901119</v>
      </c>
      <c r="AV64" s="23">
        <f>EXP(-LN(2)/25)*AV63+(1-EXP(-LN(2)/25))/(LN(2)/25)*Calculateur!AQ64*Calculateur!AS64*VLOOKUP('Données projet'!$B$10,Paramètres!$A$1:$I$89,3,0)*0.475*44/12</f>
        <v>3.9085825276458186</v>
      </c>
      <c r="AW64" s="23">
        <f>EXP(-LN(2)/2)*AW63+(1-EXP(-LN(2)/2))/(LN(2)/2)*AQ64*AT64*VLOOKUP('Données projet'!$B$10,Paramètres!$A$1:$I$89,3,0)*0.475*44/12</f>
        <v>4.5075594630151355E-6</v>
      </c>
      <c r="AX64" s="23">
        <f t="shared" si="6"/>
        <v>43.337031674216469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121.4809205910002</v>
      </c>
      <c r="BJ64" s="62">
        <f t="shared" si="38"/>
        <v>417.81353850766317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39.42844463901119</v>
      </c>
      <c r="BQ64" s="23">
        <f>EXP(-LN(2)/25)*BQ63+(1-EXP(-LN(2)/25))/(LN(2)/25)*Calculateur!BL64*Calculateur!BN64*VLOOKUP('Données projet'!$B$11,Paramètres!$A$1:$I$89,3,0)*0.475*44/12</f>
        <v>3.9085825276458186</v>
      </c>
      <c r="BR64" s="23">
        <f>EXP(-LN(2)/2)*BR63+(1-EXP(-LN(2)/2))/(LN(2)/2)*BL64*BO64*VLOOKUP('Données projet'!$B$11,Paramètres!$A$1:$I$89,3,0)*0.475*44/12</f>
        <v>4.5075594630151355E-6</v>
      </c>
      <c r="BS64" s="24">
        <f t="shared" si="9"/>
        <v>43.337031674216469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91.70915087440892</v>
      </c>
      <c r="T65" s="62">
        <f t="shared" si="34"/>
        <v>300.33269076608968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26.985759337336226</v>
      </c>
      <c r="AA65" s="23">
        <f>EXP(-LN(2)/25)*AA64+(1-EXP(-LN(2)/25))/(LN(2)/25)*Calculateur!V65*Calculateur!X65*VLOOKUP('Données projet'!$B$9,Paramètres!$A$1:$I$89,3,0)*0.475*44/12</f>
        <v>2.6540184701265095</v>
      </c>
      <c r="AB65" s="23">
        <f>EXP(-LN(2)/2)*AB64+(1-EXP(-LN(2)/2))/(LN(2)/2)*V65*Y65*VLOOKUP('Données projet'!$B$9,Paramètres!$A$1:$I$89,3,0)*0.475*44/12</f>
        <v>2.2251142816468877E-6</v>
      </c>
      <c r="AC65" s="24">
        <f t="shared" si="3"/>
        <v>29.639780032577018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121.4809205910002</v>
      </c>
      <c r="AO65" s="62">
        <f t="shared" si="36"/>
        <v>417.81353850766317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38.655276888616768</v>
      </c>
      <c r="AV65" s="23">
        <f>EXP(-LN(2)/25)*AV64+(1-EXP(-LN(2)/25))/(LN(2)/25)*Calculateur!AQ65*Calculateur!AS65*VLOOKUP('Données projet'!$B$10,Paramètres!$A$1:$I$89,3,0)*0.475*44/12</f>
        <v>3.8017021328839218</v>
      </c>
      <c r="AW65" s="23">
        <f>EXP(-LN(2)/2)*AW64+(1-EXP(-LN(2)/2))/(LN(2)/2)*AQ65*AT65*VLOOKUP('Données projet'!$B$10,Paramètres!$A$1:$I$89,3,0)*0.475*44/12</f>
        <v>3.1873258628995951E-6</v>
      </c>
      <c r="AX65" s="23">
        <f t="shared" si="6"/>
        <v>42.45698220882656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121.4809205910002</v>
      </c>
      <c r="BJ65" s="62">
        <f t="shared" si="38"/>
        <v>417.81353850766317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38.655276888616768</v>
      </c>
      <c r="BQ65" s="23">
        <f>EXP(-LN(2)/25)*BQ64+(1-EXP(-LN(2)/25))/(LN(2)/25)*Calculateur!BL65*Calculateur!BN65*VLOOKUP('Données projet'!$B$11,Paramètres!$A$1:$I$89,3,0)*0.475*44/12</f>
        <v>3.8017021328839218</v>
      </c>
      <c r="BR65" s="23">
        <f>EXP(-LN(2)/2)*BR64+(1-EXP(-LN(2)/2))/(LN(2)/2)*BL65*BO65*VLOOKUP('Données projet'!$B$11,Paramètres!$A$1:$I$89,3,0)*0.475*44/12</f>
        <v>3.1873258628995951E-6</v>
      </c>
      <c r="BS65" s="24">
        <f t="shared" si="9"/>
        <v>42.45698220882656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91.70915087440892</v>
      </c>
      <c r="T66" s="62">
        <f t="shared" si="34"/>
        <v>300.33269076608968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26.456585056418998</v>
      </c>
      <c r="AA66" s="23">
        <f>EXP(-LN(2)/25)*AA65+(1-EXP(-LN(2)/25))/(LN(2)/25)*Calculateur!V66*Calculateur!X66*VLOOKUP('Données projet'!$B$9,Paramètres!$A$1:$I$89,3,0)*0.475*44/12</f>
        <v>2.5814441954921348</v>
      </c>
      <c r="AB66" s="23">
        <f>EXP(-LN(2)/2)*AB65+(1-EXP(-LN(2)/2))/(LN(2)/2)*V66*Y66*VLOOKUP('Données projet'!$B$9,Paramètres!$A$1:$I$89,3,0)*0.475*44/12</f>
        <v>1.5733933974675477E-6</v>
      </c>
      <c r="AC66" s="24">
        <f t="shared" si="3"/>
        <v>29.038030825304531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121.4809205910002</v>
      </c>
      <c r="AO66" s="62">
        <f t="shared" si="36"/>
        <v>417.81353850766317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37.897270486221821</v>
      </c>
      <c r="AV66" s="23">
        <f>EXP(-LN(2)/25)*AV65+(1-EXP(-LN(2)/25))/(LN(2)/25)*Calculateur!AQ66*Calculateur!AS66*VLOOKUP('Données projet'!$B$10,Paramètres!$A$1:$I$89,3,0)*0.475*44/12</f>
        <v>3.6977443881373846</v>
      </c>
      <c r="AW66" s="23">
        <f>EXP(-LN(2)/2)*AW65+(1-EXP(-LN(2)/2))/(LN(2)/2)*AQ66*AT66*VLOOKUP('Données projet'!$B$10,Paramètres!$A$1:$I$89,3,0)*0.475*44/12</f>
        <v>2.2537797315075677E-6</v>
      </c>
      <c r="AX66" s="23">
        <f t="shared" si="6"/>
        <v>41.595017128138942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121.4809205910002</v>
      </c>
      <c r="BJ66" s="62">
        <f t="shared" si="38"/>
        <v>417.81353850766317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37.897270486221821</v>
      </c>
      <c r="BQ66" s="23">
        <f>EXP(-LN(2)/25)*BQ65+(1-EXP(-LN(2)/25))/(LN(2)/25)*Calculateur!BL66*Calculateur!BN66*VLOOKUP('Données projet'!$B$11,Paramètres!$A$1:$I$89,3,0)*0.475*44/12</f>
        <v>3.6977443881373846</v>
      </c>
      <c r="BR66" s="23">
        <f>EXP(-LN(2)/2)*BR65+(1-EXP(-LN(2)/2))/(LN(2)/2)*BL66*BO66*VLOOKUP('Données projet'!$B$11,Paramètres!$A$1:$I$89,3,0)*0.475*44/12</f>
        <v>2.2537797315075677E-6</v>
      </c>
      <c r="BS66" s="24">
        <f t="shared" si="9"/>
        <v>41.595017128138942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91.70915087440892</v>
      </c>
      <c r="T67" s="62">
        <f t="shared" si="34"/>
        <v>300.33269076608968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25.937787560386116</v>
      </c>
      <c r="AA67" s="23">
        <f>EXP(-LN(2)/25)*AA66+(1-EXP(-LN(2)/25))/(LN(2)/25)*Calculateur!V67*Calculateur!X67*VLOOKUP('Données projet'!$B$9,Paramètres!$A$1:$I$89,3,0)*0.475*44/12</f>
        <v>2.510854468214152</v>
      </c>
      <c r="AB67" s="23">
        <f>EXP(-LN(2)/2)*AB66+(1-EXP(-LN(2)/2))/(LN(2)/2)*V67*Y67*VLOOKUP('Données projet'!$B$9,Paramètres!$A$1:$I$89,3,0)*0.475*44/12</f>
        <v>1.1125571408234438E-6</v>
      </c>
      <c r="AC67" s="24">
        <f t="shared" si="3"/>
        <v>28.448643141157408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121.4809205910002</v>
      </c>
      <c r="AO67" s="62">
        <f t="shared" si="36"/>
        <v>417.81353850766317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37.154128127039584</v>
      </c>
      <c r="AV67" s="23">
        <f>EXP(-LN(2)/25)*AV66+(1-EXP(-LN(2)/25))/(LN(2)/25)*Calculateur!AQ67*Calculateur!AS67*VLOOKUP('Données projet'!$B$10,Paramètres!$A$1:$I$89,3,0)*0.475*44/12</f>
        <v>3.5966293733878416</v>
      </c>
      <c r="AW67" s="23">
        <f>EXP(-LN(2)/2)*AW66+(1-EXP(-LN(2)/2))/(LN(2)/2)*AQ67*AT67*VLOOKUP('Données projet'!$B$10,Paramètres!$A$1:$I$89,3,0)*0.475*44/12</f>
        <v>1.5936629314497976E-6</v>
      </c>
      <c r="AX67" s="23">
        <f t="shared" si="6"/>
        <v>40.750759094090355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121.4809205910002</v>
      </c>
      <c r="BJ67" s="62">
        <f t="shared" si="38"/>
        <v>417.81353850766317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37.154128127039584</v>
      </c>
      <c r="BQ67" s="23">
        <f>EXP(-LN(2)/25)*BQ66+(1-EXP(-LN(2)/25))/(LN(2)/25)*Calculateur!BL67*Calculateur!BN67*VLOOKUP('Données projet'!$B$11,Paramètres!$A$1:$I$89,3,0)*0.475*44/12</f>
        <v>3.5966293733878416</v>
      </c>
      <c r="BR67" s="23">
        <f>EXP(-LN(2)/2)*BR66+(1-EXP(-LN(2)/2))/(LN(2)/2)*BL67*BO67*VLOOKUP('Données projet'!$B$11,Paramètres!$A$1:$I$89,3,0)*0.475*44/12</f>
        <v>1.5936629314497976E-6</v>
      </c>
      <c r="BS67" s="24">
        <f t="shared" si="9"/>
        <v>40.750759094090355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91.70915087440892</v>
      </c>
      <c r="T68" s="62">
        <f t="shared" si="34"/>
        <v>300.33269076608968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25.429163366815214</v>
      </c>
      <c r="AA68" s="23">
        <f>EXP(-LN(2)/25)*AA67+(1-EXP(-LN(2)/25))/(LN(2)/25)*Calculateur!V68*Calculateur!X68*VLOOKUP('Données projet'!$B$9,Paramètres!$A$1:$I$89,3,0)*0.475*44/12</f>
        <v>2.4421950207407384</v>
      </c>
      <c r="AB68" s="23">
        <f>EXP(-LN(2)/2)*AB67+(1-EXP(-LN(2)/2))/(LN(2)/2)*V68*Y68*VLOOKUP('Données projet'!$B$9,Paramètres!$A$1:$I$89,3,0)*0.475*44/12</f>
        <v>7.8669669873377385E-7</v>
      </c>
      <c r="AC68" s="24">
        <f t="shared" ref="AC68:AC131" si="57">SUM(Z68:AB68)</f>
        <v>27.87135917425265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121.4809205910002</v>
      </c>
      <c r="AO68" s="62">
        <f t="shared" si="36"/>
        <v>417.81353850766317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36.425558336248834</v>
      </c>
      <c r="AV68" s="23">
        <f>EXP(-LN(2)/25)*AV67+(1-EXP(-LN(2)/25))/(LN(2)/25)*Calculateur!AQ68*Calculateur!AS68*VLOOKUP('Données projet'!$B$10,Paramètres!$A$1:$I$89,3,0)*0.475*44/12</f>
        <v>3.4982793540340325</v>
      </c>
      <c r="AW68" s="23">
        <f>EXP(-LN(2)/2)*AW67+(1-EXP(-LN(2)/2))/(LN(2)/2)*AQ68*AT68*VLOOKUP('Données projet'!$B$10,Paramètres!$A$1:$I$89,3,0)*0.475*44/12</f>
        <v>1.1268898657537839E-6</v>
      </c>
      <c r="AX68" s="23">
        <f t="shared" ref="AX68:AX131" si="60">SUM(AU68:AW68)</f>
        <v>39.923838817172729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121.4809205910002</v>
      </c>
      <c r="BJ68" s="62">
        <f t="shared" si="38"/>
        <v>417.81353850766317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36.425558336248834</v>
      </c>
      <c r="BQ68" s="23">
        <f>EXP(-LN(2)/25)*BQ67+(1-EXP(-LN(2)/25))/(LN(2)/25)*Calculateur!BL68*Calculateur!BN68*VLOOKUP('Données projet'!$B$11,Paramètres!$A$1:$I$89,3,0)*0.475*44/12</f>
        <v>3.4982793540340325</v>
      </c>
      <c r="BR68" s="23">
        <f>EXP(-LN(2)/2)*BR67+(1-EXP(-LN(2)/2))/(LN(2)/2)*BL68*BO68*VLOOKUP('Données projet'!$B$11,Paramètres!$A$1:$I$89,3,0)*0.475*44/12</f>
        <v>1.1268898657537839E-6</v>
      </c>
      <c r="BS68" s="24">
        <f t="shared" ref="BS68:BS131" si="63">SUM(BP68:BR68)</f>
        <v>39.923838817172729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91.70915087440892</v>
      </c>
      <c r="T69" s="62">
        <f t="shared" ref="T69:T132" si="88">$T$3</f>
        <v>300.33269076608968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24.930512983450111</v>
      </c>
      <c r="AA69" s="23">
        <f>EXP(-LN(2)/25)*AA68+(1-EXP(-LN(2)/25))/(LN(2)/25)*Calculateur!V69*Calculateur!X69*VLOOKUP('Données projet'!$B$9,Paramètres!$A$1:$I$89,3,0)*0.475*44/12</f>
        <v>2.3754130694691282</v>
      </c>
      <c r="AB69" s="23">
        <f>EXP(-LN(2)/2)*AB68+(1-EXP(-LN(2)/2))/(LN(2)/2)*V69*Y69*VLOOKUP('Données projet'!$B$9,Paramètres!$A$1:$I$89,3,0)*0.475*44/12</f>
        <v>5.5627857041172191E-7</v>
      </c>
      <c r="AC69" s="24">
        <f t="shared" si="57"/>
        <v>27.305926609197812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121.4809205910002</v>
      </c>
      <c r="AO69" s="62">
        <f t="shared" ref="AO69:AO132" si="90">$AO$3</f>
        <v>417.81353850766317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35.711275354671791</v>
      </c>
      <c r="AV69" s="23">
        <f>EXP(-LN(2)/25)*AV68+(1-EXP(-LN(2)/25))/(LN(2)/25)*Calculateur!AQ69*Calculateur!AS69*VLOOKUP('Données projet'!$B$10,Paramètres!$A$1:$I$89,3,0)*0.475*44/12</f>
        <v>3.4026187211314562</v>
      </c>
      <c r="AW69" s="23">
        <f>EXP(-LN(2)/2)*AW68+(1-EXP(-LN(2)/2))/(LN(2)/2)*AQ69*AT69*VLOOKUP('Données projet'!$B$10,Paramètres!$A$1:$I$89,3,0)*0.475*44/12</f>
        <v>7.9683146572489878E-7</v>
      </c>
      <c r="AX69" s="23">
        <f t="shared" si="60"/>
        <v>39.11389487263471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121.4809205910002</v>
      </c>
      <c r="BJ69" s="62">
        <f t="shared" ref="BJ69:BJ132" si="92">$BJ$3</f>
        <v>417.81353850766317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35.711275354671791</v>
      </c>
      <c r="BQ69" s="23">
        <f>EXP(-LN(2)/25)*BQ68+(1-EXP(-LN(2)/25))/(LN(2)/25)*Calculateur!BL69*Calculateur!BN69*VLOOKUP('Données projet'!$B$11,Paramètres!$A$1:$I$89,3,0)*0.475*44/12</f>
        <v>3.4026187211314562</v>
      </c>
      <c r="BR69" s="23">
        <f>EXP(-LN(2)/2)*BR68+(1-EXP(-LN(2)/2))/(LN(2)/2)*BL69*BO69*VLOOKUP('Données projet'!$B$11,Paramètres!$A$1:$I$89,3,0)*0.475*44/12</f>
        <v>7.9683146572489878E-7</v>
      </c>
      <c r="BS69" s="24">
        <f t="shared" si="63"/>
        <v>39.11389487263471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91.70915087440892</v>
      </c>
      <c r="T70" s="62">
        <f t="shared" si="88"/>
        <v>300.33269076608968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24.441640829956096</v>
      </c>
      <c r="AA70" s="23">
        <f>EXP(-LN(2)/25)*AA69+(1-EXP(-LN(2)/25))/(LN(2)/25)*Calculateur!V70*Calculateur!X70*VLOOKUP('Données projet'!$B$9,Paramètres!$A$1:$I$89,3,0)*0.475*44/12</f>
        <v>2.3104572741669505</v>
      </c>
      <c r="AB70" s="23">
        <f>EXP(-LN(2)/2)*AB69+(1-EXP(-LN(2)/2))/(LN(2)/2)*V70*Y70*VLOOKUP('Données projet'!$B$9,Paramètres!$A$1:$I$89,3,0)*0.475*44/12</f>
        <v>3.9334834936688693E-7</v>
      </c>
      <c r="AC70" s="24">
        <f t="shared" si="57"/>
        <v>26.752098497471394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121.4809205910002</v>
      </c>
      <c r="AO70" s="62">
        <f t="shared" si="90"/>
        <v>417.81353850766317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35.010999026693874</v>
      </c>
      <c r="AV70" s="23">
        <f>EXP(-LN(2)/25)*AV69+(1-EXP(-LN(2)/25))/(LN(2)/25)*Calculateur!AQ70*Calculateur!AS70*VLOOKUP('Données projet'!$B$10,Paramètres!$A$1:$I$89,3,0)*0.475*44/12</f>
        <v>3.3095739332661749</v>
      </c>
      <c r="AW70" s="23">
        <f>EXP(-LN(2)/2)*AW69+(1-EXP(-LN(2)/2))/(LN(2)/2)*AQ70*AT70*VLOOKUP('Données projet'!$B$10,Paramètres!$A$1:$I$89,3,0)*0.475*44/12</f>
        <v>5.6344493287689194E-7</v>
      </c>
      <c r="AX70" s="23">
        <f t="shared" si="60"/>
        <v>38.320573523404981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121.4809205910002</v>
      </c>
      <c r="BJ70" s="62">
        <f t="shared" si="92"/>
        <v>417.81353850766317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35.010999026693874</v>
      </c>
      <c r="BQ70" s="23">
        <f>EXP(-LN(2)/25)*BQ69+(1-EXP(-LN(2)/25))/(LN(2)/25)*Calculateur!BL70*Calculateur!BN70*VLOOKUP('Données projet'!$B$11,Paramètres!$A$1:$I$89,3,0)*0.475*44/12</f>
        <v>3.3095739332661749</v>
      </c>
      <c r="BR70" s="23">
        <f>EXP(-LN(2)/2)*BR69+(1-EXP(-LN(2)/2))/(LN(2)/2)*BL70*BO70*VLOOKUP('Données projet'!$B$11,Paramètres!$A$1:$I$89,3,0)*0.475*44/12</f>
        <v>5.6344493287689194E-7</v>
      </c>
      <c r="BS70" s="24">
        <f t="shared" si="63"/>
        <v>38.320573523404981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91.70915087440892</v>
      </c>
      <c r="T71" s="62">
        <f t="shared" si="88"/>
        <v>300.33269076608968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23.962355161209526</v>
      </c>
      <c r="AA71" s="23">
        <f>EXP(-LN(2)/25)*AA70+(1-EXP(-LN(2)/25))/(LN(2)/25)*Calculateur!V71*Calculateur!X71*VLOOKUP('Données projet'!$B$9,Paramètres!$A$1:$I$89,3,0)*0.475*44/12</f>
        <v>2.2472776985031877</v>
      </c>
      <c r="AB71" s="23">
        <f>EXP(-LN(2)/2)*AB70+(1-EXP(-LN(2)/2))/(LN(2)/2)*V71*Y71*VLOOKUP('Données projet'!$B$9,Paramètres!$A$1:$I$89,3,0)*0.475*44/12</f>
        <v>2.7813928520586096E-7</v>
      </c>
      <c r="AC71" s="24">
        <f t="shared" si="57"/>
        <v>26.209633137851998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121.4809205910002</v>
      </c>
      <c r="AO71" s="62">
        <f t="shared" si="90"/>
        <v>417.81353850766317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34.324454690381224</v>
      </c>
      <c r="AV71" s="23">
        <f>EXP(-LN(2)/25)*AV70+(1-EXP(-LN(2)/25))/(LN(2)/25)*Calculateur!AQ71*Calculateur!AS71*VLOOKUP('Données projet'!$B$10,Paramètres!$A$1:$I$89,3,0)*0.475*44/12</f>
        <v>3.2190734600180821</v>
      </c>
      <c r="AW71" s="23">
        <f>EXP(-LN(2)/2)*AW70+(1-EXP(-LN(2)/2))/(LN(2)/2)*AQ71*AT71*VLOOKUP('Données projet'!$B$10,Paramètres!$A$1:$I$89,3,0)*0.475*44/12</f>
        <v>3.9841573286244939E-7</v>
      </c>
      <c r="AX71" s="23">
        <f t="shared" si="60"/>
        <v>37.54352854881504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121.4809205910002</v>
      </c>
      <c r="BJ71" s="62">
        <f t="shared" si="92"/>
        <v>417.81353850766317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34.324454690381224</v>
      </c>
      <c r="BQ71" s="23">
        <f>EXP(-LN(2)/25)*BQ70+(1-EXP(-LN(2)/25))/(LN(2)/25)*Calculateur!BL71*Calculateur!BN71*VLOOKUP('Données projet'!$B$11,Paramètres!$A$1:$I$89,3,0)*0.475*44/12</f>
        <v>3.2190734600180821</v>
      </c>
      <c r="BR71" s="23">
        <f>EXP(-LN(2)/2)*BR70+(1-EXP(-LN(2)/2))/(LN(2)/2)*BL71*BO71*VLOOKUP('Données projet'!$B$11,Paramètres!$A$1:$I$89,3,0)*0.475*44/12</f>
        <v>3.9841573286244939E-7</v>
      </c>
      <c r="BS71" s="24">
        <f t="shared" si="63"/>
        <v>37.54352854881504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91.70915087440892</v>
      </c>
      <c r="T72" s="62">
        <f t="shared" si="88"/>
        <v>300.33269076608968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23.492467992091687</v>
      </c>
      <c r="AA72" s="23">
        <f>EXP(-LN(2)/25)*AA71+(1-EXP(-LN(2)/25))/(LN(2)/25)*Calculateur!V72*Calculateur!X72*VLOOKUP('Données projet'!$B$9,Paramètres!$A$1:$I$89,3,0)*0.475*44/12</f>
        <v>2.1858257716584202</v>
      </c>
      <c r="AB72" s="23">
        <f>EXP(-LN(2)/2)*AB71+(1-EXP(-LN(2)/2))/(LN(2)/2)*V72*Y72*VLOOKUP('Données projet'!$B$9,Paramètres!$A$1:$I$89,3,0)*0.475*44/12</f>
        <v>1.9667417468344346E-7</v>
      </c>
      <c r="AC72" s="24">
        <f t="shared" si="57"/>
        <v>25.678293960424281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121.4809205910002</v>
      </c>
      <c r="AO72" s="62">
        <f t="shared" si="90"/>
        <v>417.81353850766317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33.651373069752964</v>
      </c>
      <c r="AV72" s="23">
        <f>EXP(-LN(2)/25)*AV71+(1-EXP(-LN(2)/25))/(LN(2)/25)*Calculateur!AQ72*Calculateur!AS72*VLOOKUP('Données projet'!$B$10,Paramètres!$A$1:$I$89,3,0)*0.475*44/12</f>
        <v>3.1310477269701718</v>
      </c>
      <c r="AW72" s="23">
        <f>EXP(-LN(2)/2)*AW71+(1-EXP(-LN(2)/2))/(LN(2)/2)*AQ72*AT72*VLOOKUP('Données projet'!$B$10,Paramètres!$A$1:$I$89,3,0)*0.475*44/12</f>
        <v>2.8172246643844597E-7</v>
      </c>
      <c r="AX72" s="23">
        <f t="shared" si="60"/>
        <v>36.782421078445601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121.4809205910002</v>
      </c>
      <c r="BJ72" s="62">
        <f t="shared" si="92"/>
        <v>417.81353850766317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33.651373069752964</v>
      </c>
      <c r="BQ72" s="23">
        <f>EXP(-LN(2)/25)*BQ71+(1-EXP(-LN(2)/25))/(LN(2)/25)*Calculateur!BL72*Calculateur!BN72*VLOOKUP('Données projet'!$B$11,Paramètres!$A$1:$I$89,3,0)*0.475*44/12</f>
        <v>3.1310477269701718</v>
      </c>
      <c r="BR72" s="23">
        <f>EXP(-LN(2)/2)*BR71+(1-EXP(-LN(2)/2))/(LN(2)/2)*BL72*BO72*VLOOKUP('Données projet'!$B$11,Paramètres!$A$1:$I$89,3,0)*0.475*44/12</f>
        <v>2.8172246643844597E-7</v>
      </c>
      <c r="BS72" s="24">
        <f t="shared" si="63"/>
        <v>36.782421078445601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91.70915087440892</v>
      </c>
      <c r="T73" s="62">
        <f t="shared" si="88"/>
        <v>300.33269076608968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23.031795023757372</v>
      </c>
      <c r="AA73" s="23">
        <f>EXP(-LN(2)/25)*AA72+(1-EXP(-LN(2)/25))/(LN(2)/25)*Calculateur!V73*Calculateur!X73*VLOOKUP('Données projet'!$B$9,Paramètres!$A$1:$I$89,3,0)*0.475*44/12</f>
        <v>2.126054250984839</v>
      </c>
      <c r="AB73" s="23">
        <f>EXP(-LN(2)/2)*AB72+(1-EXP(-LN(2)/2))/(LN(2)/2)*V73*Y73*VLOOKUP('Données projet'!$B$9,Paramètres!$A$1:$I$89,3,0)*0.475*44/12</f>
        <v>1.3906964260293048E-7</v>
      </c>
      <c r="AC73" s="24">
        <f t="shared" si="57"/>
        <v>25.157849413811853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121.4809205910002</v>
      </c>
      <c r="AO73" s="62">
        <f t="shared" si="90"/>
        <v>417.81353850766317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32.991490169165978</v>
      </c>
      <c r="AV73" s="23">
        <f>EXP(-LN(2)/25)*AV72+(1-EXP(-LN(2)/25))/(LN(2)/25)*Calculateur!AQ73*Calculateur!AS73*VLOOKUP('Données projet'!$B$10,Paramètres!$A$1:$I$89,3,0)*0.475*44/12</f>
        <v>3.0454290622215288</v>
      </c>
      <c r="AW73" s="23">
        <f>EXP(-LN(2)/2)*AW72+(1-EXP(-LN(2)/2))/(LN(2)/2)*AQ73*AT73*VLOOKUP('Données projet'!$B$10,Paramètres!$A$1:$I$89,3,0)*0.475*44/12</f>
        <v>1.9920786643122469E-7</v>
      </c>
      <c r="AX73" s="23">
        <f t="shared" si="60"/>
        <v>36.036919430595376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121.4809205910002</v>
      </c>
      <c r="BJ73" s="62">
        <f t="shared" si="92"/>
        <v>417.81353850766317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32.991490169165978</v>
      </c>
      <c r="BQ73" s="23">
        <f>EXP(-LN(2)/25)*BQ72+(1-EXP(-LN(2)/25))/(LN(2)/25)*Calculateur!BL73*Calculateur!BN73*VLOOKUP('Données projet'!$B$11,Paramètres!$A$1:$I$89,3,0)*0.475*44/12</f>
        <v>3.0454290622215288</v>
      </c>
      <c r="BR73" s="23">
        <f>EXP(-LN(2)/2)*BR72+(1-EXP(-LN(2)/2))/(LN(2)/2)*BL73*BO73*VLOOKUP('Données projet'!$B$11,Paramètres!$A$1:$I$89,3,0)*0.475*44/12</f>
        <v>1.9920786643122469E-7</v>
      </c>
      <c r="BS73" s="24">
        <f t="shared" si="63"/>
        <v>36.036919430595376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91.70915087440892</v>
      </c>
      <c r="T74" s="62">
        <f t="shared" si="88"/>
        <v>300.33269076608968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22.58015557134933</v>
      </c>
      <c r="AA74" s="23">
        <f>EXP(-LN(2)/25)*AA73+(1-EXP(-LN(2)/25))/(LN(2)/25)*Calculateur!V74*Calculateur!X74*VLOOKUP('Données projet'!$B$9,Paramètres!$A$1:$I$89,3,0)*0.475*44/12</f>
        <v>2.0679171856873246</v>
      </c>
      <c r="AB74" s="23">
        <f>EXP(-LN(2)/2)*AB73+(1-EXP(-LN(2)/2))/(LN(2)/2)*V74*Y74*VLOOKUP('Données projet'!$B$9,Paramètres!$A$1:$I$89,3,0)*0.475*44/12</f>
        <v>9.8337087341721732E-8</v>
      </c>
      <c r="AC74" s="24">
        <f t="shared" si="57"/>
        <v>24.648072855373741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121.4809205910002</v>
      </c>
      <c r="AO74" s="62">
        <f t="shared" si="90"/>
        <v>417.81353850766317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32.344547169770671</v>
      </c>
      <c r="AV74" s="23">
        <f>EXP(-LN(2)/25)*AV73+(1-EXP(-LN(2)/25))/(LN(2)/25)*Calculateur!AQ74*Calculateur!AS74*VLOOKUP('Données projet'!$B$10,Paramètres!$A$1:$I$89,3,0)*0.475*44/12</f>
        <v>2.962151644362927</v>
      </c>
      <c r="AW74" s="23">
        <f>EXP(-LN(2)/2)*AW73+(1-EXP(-LN(2)/2))/(LN(2)/2)*AQ74*AT74*VLOOKUP('Données projet'!$B$10,Paramètres!$A$1:$I$89,3,0)*0.475*44/12</f>
        <v>1.4086123321922298E-7</v>
      </c>
      <c r="AX74" s="23">
        <f t="shared" si="60"/>
        <v>35.306698954994829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121.4809205910002</v>
      </c>
      <c r="BJ74" s="62">
        <f t="shared" si="92"/>
        <v>417.81353850766317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32.344547169770671</v>
      </c>
      <c r="BQ74" s="23">
        <f>EXP(-LN(2)/25)*BQ73+(1-EXP(-LN(2)/25))/(LN(2)/25)*Calculateur!BL74*Calculateur!BN74*VLOOKUP('Données projet'!$B$11,Paramètres!$A$1:$I$89,3,0)*0.475*44/12</f>
        <v>2.962151644362927</v>
      </c>
      <c r="BR74" s="23">
        <f>EXP(-LN(2)/2)*BR73+(1-EXP(-LN(2)/2))/(LN(2)/2)*BL74*BO74*VLOOKUP('Données projet'!$B$11,Paramètres!$A$1:$I$89,3,0)*0.475*44/12</f>
        <v>1.4086123321922298E-7</v>
      </c>
      <c r="BS74" s="24">
        <f t="shared" si="63"/>
        <v>35.306698954994829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91.70915087440892</v>
      </c>
      <c r="T75" s="62">
        <f t="shared" si="88"/>
        <v>300.33269076608968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22.137372493130144</v>
      </c>
      <c r="AA75" s="23">
        <f>EXP(-LN(2)/25)*AA74+(1-EXP(-LN(2)/25))/(LN(2)/25)*Calculateur!V75*Calculateur!X75*VLOOKUP('Données projet'!$B$9,Paramètres!$A$1:$I$89,3,0)*0.475*44/12</f>
        <v>2.0113698814976662</v>
      </c>
      <c r="AB75" s="23">
        <f>EXP(-LN(2)/2)*AB74+(1-EXP(-LN(2)/2))/(LN(2)/2)*V75*Y75*VLOOKUP('Données projet'!$B$9,Paramètres!$A$1:$I$89,3,0)*0.475*44/12</f>
        <v>6.9534821301465239E-8</v>
      </c>
      <c r="AC75" s="24">
        <f t="shared" si="57"/>
        <v>24.148742444162629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121.4809205910002</v>
      </c>
      <c r="AO75" s="62">
        <f t="shared" si="90"/>
        <v>417.81353850766317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31.710290327997242</v>
      </c>
      <c r="AV75" s="23">
        <f>EXP(-LN(2)/25)*AV74+(1-EXP(-LN(2)/25))/(LN(2)/25)*Calculateur!AQ75*Calculateur!AS75*VLOOKUP('Données projet'!$B$10,Paramètres!$A$1:$I$89,3,0)*0.475*44/12</f>
        <v>2.8811514518750378</v>
      </c>
      <c r="AW75" s="23">
        <f>EXP(-LN(2)/2)*AW74+(1-EXP(-LN(2)/2))/(LN(2)/2)*AQ75*AT75*VLOOKUP('Données projet'!$B$10,Paramètres!$A$1:$I$89,3,0)*0.475*44/12</f>
        <v>9.9603933215612347E-8</v>
      </c>
      <c r="AX75" s="23">
        <f t="shared" si="60"/>
        <v>34.591441879476214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121.4809205910002</v>
      </c>
      <c r="BJ75" s="62">
        <f t="shared" si="92"/>
        <v>417.81353850766317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31.710290327997242</v>
      </c>
      <c r="BQ75" s="23">
        <f>EXP(-LN(2)/25)*BQ74+(1-EXP(-LN(2)/25))/(LN(2)/25)*Calculateur!BL75*Calculateur!BN75*VLOOKUP('Données projet'!$B$11,Paramètres!$A$1:$I$89,3,0)*0.475*44/12</f>
        <v>2.8811514518750378</v>
      </c>
      <c r="BR75" s="23">
        <f>EXP(-LN(2)/2)*BR74+(1-EXP(-LN(2)/2))/(LN(2)/2)*BL75*BO75*VLOOKUP('Données projet'!$B$11,Paramètres!$A$1:$I$89,3,0)*0.475*44/12</f>
        <v>9.9603933215612347E-8</v>
      </c>
      <c r="BS75" s="24">
        <f t="shared" si="63"/>
        <v>34.591441879476214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91.70915087440892</v>
      </c>
      <c r="T76" s="62">
        <f t="shared" si="88"/>
        <v>300.33269076608968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21.703272121003824</v>
      </c>
      <c r="AA76" s="23">
        <f>EXP(-LN(2)/25)*AA75+(1-EXP(-LN(2)/25))/(LN(2)/25)*Calculateur!V76*Calculateur!X76*VLOOKUP('Données projet'!$B$9,Paramètres!$A$1:$I$89,3,0)*0.475*44/12</f>
        <v>1.9563688663147674</v>
      </c>
      <c r="AB76" s="23">
        <f>EXP(-LN(2)/2)*AB75+(1-EXP(-LN(2)/2))/(LN(2)/2)*V76*Y76*VLOOKUP('Données projet'!$B$9,Paramètres!$A$1:$I$89,3,0)*0.475*44/12</f>
        <v>4.9168543670860866E-8</v>
      </c>
      <c r="AC76" s="24">
        <f t="shared" si="57"/>
        <v>23.659641036487137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121.4809205910002</v>
      </c>
      <c r="AO76" s="62">
        <f t="shared" si="90"/>
        <v>417.81353850766317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31.088470876032517</v>
      </c>
      <c r="AV76" s="23">
        <f>EXP(-LN(2)/25)*AV75+(1-EXP(-LN(2)/25))/(LN(2)/25)*Calculateur!AQ76*Calculateur!AS76*VLOOKUP('Données projet'!$B$10,Paramètres!$A$1:$I$89,3,0)*0.475*44/12</f>
        <v>2.8023662139103451</v>
      </c>
      <c r="AW76" s="23">
        <f>EXP(-LN(2)/2)*AW75+(1-EXP(-LN(2)/2))/(LN(2)/2)*AQ76*AT76*VLOOKUP('Données projet'!$B$10,Paramètres!$A$1:$I$89,3,0)*0.475*44/12</f>
        <v>7.0430616609611492E-8</v>
      </c>
      <c r="AX76" s="23">
        <f t="shared" si="60"/>
        <v>33.890837160373479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121.4809205910002</v>
      </c>
      <c r="BJ76" s="62">
        <f t="shared" si="92"/>
        <v>417.81353850766317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31.088470876032517</v>
      </c>
      <c r="BQ76" s="23">
        <f>EXP(-LN(2)/25)*BQ75+(1-EXP(-LN(2)/25))/(LN(2)/25)*Calculateur!BL76*Calculateur!BN76*VLOOKUP('Données projet'!$B$11,Paramètres!$A$1:$I$89,3,0)*0.475*44/12</f>
        <v>2.8023662139103451</v>
      </c>
      <c r="BR76" s="23">
        <f>EXP(-LN(2)/2)*BR75+(1-EXP(-LN(2)/2))/(LN(2)/2)*BL76*BO76*VLOOKUP('Données projet'!$B$11,Paramètres!$A$1:$I$89,3,0)*0.475*44/12</f>
        <v>7.0430616609611492E-8</v>
      </c>
      <c r="BS76" s="24">
        <f t="shared" si="63"/>
        <v>33.890837160373479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91.70915087440892</v>
      </c>
      <c r="T77" s="62">
        <f t="shared" si="88"/>
        <v>300.33269076608968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21.277684192399821</v>
      </c>
      <c r="AA77" s="23">
        <f>EXP(-LN(2)/25)*AA76+(1-EXP(-LN(2)/25))/(LN(2)/25)*Calculateur!V77*Calculateur!X77*VLOOKUP('Données projet'!$B$9,Paramètres!$A$1:$I$89,3,0)*0.475*44/12</f>
        <v>1.9028718567844227</v>
      </c>
      <c r="AB77" s="23">
        <f>EXP(-LN(2)/2)*AB76+(1-EXP(-LN(2)/2))/(LN(2)/2)*V77*Y77*VLOOKUP('Données projet'!$B$9,Paramètres!$A$1:$I$89,3,0)*0.475*44/12</f>
        <v>3.476741065073262E-8</v>
      </c>
      <c r="AC77" s="24">
        <f t="shared" si="57"/>
        <v>23.180556083951654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121.4809205910002</v>
      </c>
      <c r="AO77" s="62">
        <f t="shared" si="90"/>
        <v>417.81353850766317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30.478844924248403</v>
      </c>
      <c r="AV77" s="23">
        <f>EXP(-LN(2)/25)*AV76+(1-EXP(-LN(2)/25))/(LN(2)/25)*Calculateur!AQ77*Calculateur!AS77*VLOOKUP('Données projet'!$B$10,Paramètres!$A$1:$I$89,3,0)*0.475*44/12</f>
        <v>2.7257353624209326</v>
      </c>
      <c r="AW77" s="23">
        <f>EXP(-LN(2)/2)*AW76+(1-EXP(-LN(2)/2))/(LN(2)/2)*AQ77*AT77*VLOOKUP('Données projet'!$B$10,Paramètres!$A$1:$I$89,3,0)*0.475*44/12</f>
        <v>4.9801966607806174E-8</v>
      </c>
      <c r="AX77" s="23">
        <f t="shared" si="60"/>
        <v>33.204580336471302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121.4809205910002</v>
      </c>
      <c r="BJ77" s="62">
        <f t="shared" si="92"/>
        <v>417.81353850766317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30.478844924248403</v>
      </c>
      <c r="BQ77" s="23">
        <f>EXP(-LN(2)/25)*BQ76+(1-EXP(-LN(2)/25))/(LN(2)/25)*Calculateur!BL77*Calculateur!BN77*VLOOKUP('Données projet'!$B$11,Paramètres!$A$1:$I$89,3,0)*0.475*44/12</f>
        <v>2.7257353624209326</v>
      </c>
      <c r="BR77" s="23">
        <f>EXP(-LN(2)/2)*BR76+(1-EXP(-LN(2)/2))/(LN(2)/2)*BL77*BO77*VLOOKUP('Données projet'!$B$11,Paramètres!$A$1:$I$89,3,0)*0.475*44/12</f>
        <v>4.9801966607806174E-8</v>
      </c>
      <c r="BS77" s="24">
        <f t="shared" si="63"/>
        <v>33.204580336471302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91.70915087440892</v>
      </c>
      <c r="T78" s="62">
        <f t="shared" si="88"/>
        <v>300.33269076608968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20.860441783492735</v>
      </c>
      <c r="AA78" s="23">
        <f>EXP(-LN(2)/25)*AA77+(1-EXP(-LN(2)/25))/(LN(2)/25)*Calculateur!V78*Calculateur!X78*VLOOKUP('Données projet'!$B$9,Paramètres!$A$1:$I$89,3,0)*0.475*44/12</f>
        <v>1.8508377257929709</v>
      </c>
      <c r="AB78" s="23">
        <f>EXP(-LN(2)/2)*AB77+(1-EXP(-LN(2)/2))/(LN(2)/2)*V78*Y78*VLOOKUP('Données projet'!$B$9,Paramètres!$A$1:$I$89,3,0)*0.475*44/12</f>
        <v>2.4584271835430433E-8</v>
      </c>
      <c r="AC78" s="24">
        <f t="shared" si="57"/>
        <v>22.711279533869977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121.4809205910002</v>
      </c>
      <c r="AO78" s="62">
        <f t="shared" si="90"/>
        <v>417.81353850766317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29.88117336554366</v>
      </c>
      <c r="AV78" s="23">
        <f>EXP(-LN(2)/25)*AV77+(1-EXP(-LN(2)/25))/(LN(2)/25)*Calculateur!AQ78*Calculateur!AS78*VLOOKUP('Données projet'!$B$10,Paramètres!$A$1:$I$89,3,0)*0.475*44/12</f>
        <v>2.6511999855953392</v>
      </c>
      <c r="AW78" s="23">
        <f>EXP(-LN(2)/2)*AW77+(1-EXP(-LN(2)/2))/(LN(2)/2)*AQ78*AT78*VLOOKUP('Données projet'!$B$10,Paramètres!$A$1:$I$89,3,0)*0.475*44/12</f>
        <v>3.5215308304805746E-8</v>
      </c>
      <c r="AX78" s="23">
        <f t="shared" si="60"/>
        <v>32.532373386354308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121.4809205910002</v>
      </c>
      <c r="BJ78" s="62">
        <f t="shared" si="92"/>
        <v>417.81353850766317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29.88117336554366</v>
      </c>
      <c r="BQ78" s="23">
        <f>EXP(-LN(2)/25)*BQ77+(1-EXP(-LN(2)/25))/(LN(2)/25)*Calculateur!BL78*Calculateur!BN78*VLOOKUP('Données projet'!$B$11,Paramètres!$A$1:$I$89,3,0)*0.475*44/12</f>
        <v>2.6511999855953392</v>
      </c>
      <c r="BR78" s="23">
        <f>EXP(-LN(2)/2)*BR77+(1-EXP(-LN(2)/2))/(LN(2)/2)*BL78*BO78*VLOOKUP('Données projet'!$B$11,Paramètres!$A$1:$I$89,3,0)*0.475*44/12</f>
        <v>3.5215308304805746E-8</v>
      </c>
      <c r="BS78" s="24">
        <f t="shared" si="63"/>
        <v>32.532373386354308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91.70915087440892</v>
      </c>
      <c r="T79" s="62">
        <f t="shared" si="88"/>
        <v>300.33269076608968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20.451381243731579</v>
      </c>
      <c r="AA79" s="23">
        <f>EXP(-LN(2)/25)*AA78+(1-EXP(-LN(2)/25))/(LN(2)/25)*Calculateur!V79*Calculateur!X79*VLOOKUP('Données projet'!$B$9,Paramètres!$A$1:$I$89,3,0)*0.475*44/12</f>
        <v>1.8002264708498363</v>
      </c>
      <c r="AB79" s="23">
        <f>EXP(-LN(2)/2)*AB78+(1-EXP(-LN(2)/2))/(LN(2)/2)*V79*Y79*VLOOKUP('Données projet'!$B$9,Paramètres!$A$1:$I$89,3,0)*0.475*44/12</f>
        <v>1.738370532536631E-8</v>
      </c>
      <c r="AC79" s="24">
        <f t="shared" si="57"/>
        <v>22.25160773196512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121.4809205910002</v>
      </c>
      <c r="AO79" s="62">
        <f t="shared" si="90"/>
        <v>417.81353850766317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29.295221781561462</v>
      </c>
      <c r="AV79" s="23">
        <f>EXP(-LN(2)/25)*AV78+(1-EXP(-LN(2)/25))/(LN(2)/25)*Calculateur!AQ79*Calculateur!AS79*VLOOKUP('Données projet'!$B$10,Paramètres!$A$1:$I$89,3,0)*0.475*44/12</f>
        <v>2.578702782568687</v>
      </c>
      <c r="AW79" s="23">
        <f>EXP(-LN(2)/2)*AW78+(1-EXP(-LN(2)/2))/(LN(2)/2)*AQ79*AT79*VLOOKUP('Données projet'!$B$10,Paramètres!$A$1:$I$89,3,0)*0.475*44/12</f>
        <v>2.4900983303903087E-8</v>
      </c>
      <c r="AX79" s="23">
        <f t="shared" si="60"/>
        <v>31.873924589031134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121.4809205910002</v>
      </c>
      <c r="BJ79" s="62">
        <f t="shared" si="92"/>
        <v>417.81353850766317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29.295221781561462</v>
      </c>
      <c r="BQ79" s="23">
        <f>EXP(-LN(2)/25)*BQ78+(1-EXP(-LN(2)/25))/(LN(2)/25)*Calculateur!BL79*Calculateur!BN79*VLOOKUP('Données projet'!$B$11,Paramètres!$A$1:$I$89,3,0)*0.475*44/12</f>
        <v>2.578702782568687</v>
      </c>
      <c r="BR79" s="23">
        <f>EXP(-LN(2)/2)*BR78+(1-EXP(-LN(2)/2))/(LN(2)/2)*BL79*BO79*VLOOKUP('Données projet'!$B$11,Paramètres!$A$1:$I$89,3,0)*0.475*44/12</f>
        <v>2.4900983303903087E-8</v>
      </c>
      <c r="BS79" s="24">
        <f t="shared" si="63"/>
        <v>31.873924589031134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91.70915087440892</v>
      </c>
      <c r="T80" s="62">
        <f t="shared" si="88"/>
        <v>300.33269076608968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20.050342131652844</v>
      </c>
      <c r="AA80" s="23">
        <f>EXP(-LN(2)/25)*AA79+(1-EXP(-LN(2)/25))/(LN(2)/25)*Calculateur!V80*Calculateur!X80*VLOOKUP('Données projet'!$B$9,Paramètres!$A$1:$I$89,3,0)*0.475*44/12</f>
        <v>1.7509991833346519</v>
      </c>
      <c r="AB80" s="23">
        <f>EXP(-LN(2)/2)*AB79+(1-EXP(-LN(2)/2))/(LN(2)/2)*V80*Y80*VLOOKUP('Données projet'!$B$9,Paramètres!$A$1:$I$89,3,0)*0.475*44/12</f>
        <v>1.2292135917715216E-8</v>
      </c>
      <c r="AC80" s="24">
        <f t="shared" si="57"/>
        <v>21.801341327279633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121.4809205910002</v>
      </c>
      <c r="AO80" s="62">
        <f t="shared" si="90"/>
        <v>417.81353850766317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28.72076035074598</v>
      </c>
      <c r="AV80" s="23">
        <f>EXP(-LN(2)/25)*AV79+(1-EXP(-LN(2)/25))/(LN(2)/25)*Calculateur!AQ80*Calculateur!AS80*VLOOKUP('Données projet'!$B$10,Paramètres!$A$1:$I$89,3,0)*0.475*44/12</f>
        <v>2.5081880193712607</v>
      </c>
      <c r="AW80" s="23">
        <f>EXP(-LN(2)/2)*AW79+(1-EXP(-LN(2)/2))/(LN(2)/2)*AQ80*AT80*VLOOKUP('Données projet'!$B$10,Paramètres!$A$1:$I$89,3,0)*0.475*44/12</f>
        <v>1.7607654152402873E-8</v>
      </c>
      <c r="AX80" s="23">
        <f t="shared" si="60"/>
        <v>31.228948387724895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121.4809205910002</v>
      </c>
      <c r="BJ80" s="62">
        <f t="shared" si="92"/>
        <v>417.81353850766317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28.72076035074598</v>
      </c>
      <c r="BQ80" s="23">
        <f>EXP(-LN(2)/25)*BQ79+(1-EXP(-LN(2)/25))/(LN(2)/25)*Calculateur!BL80*Calculateur!BN80*VLOOKUP('Données projet'!$B$11,Paramètres!$A$1:$I$89,3,0)*0.475*44/12</f>
        <v>2.5081880193712607</v>
      </c>
      <c r="BR80" s="23">
        <f>EXP(-LN(2)/2)*BR79+(1-EXP(-LN(2)/2))/(LN(2)/2)*BL80*BO80*VLOOKUP('Données projet'!$B$11,Paramètres!$A$1:$I$89,3,0)*0.475*44/12</f>
        <v>1.7607654152402873E-8</v>
      </c>
      <c r="BS80" s="24">
        <f t="shared" si="63"/>
        <v>31.228948387724895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91.70915087440892</v>
      </c>
      <c r="T81" s="62">
        <f t="shared" si="88"/>
        <v>300.33269076608968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19.657167151952269</v>
      </c>
      <c r="AA81" s="23">
        <f>EXP(-LN(2)/25)*AA80+(1-EXP(-LN(2)/25))/(LN(2)/25)*Calculateur!V81*Calculateur!X81*VLOOKUP('Données projet'!$B$9,Paramètres!$A$1:$I$89,3,0)*0.475*44/12</f>
        <v>1.7031180185853207</v>
      </c>
      <c r="AB81" s="23">
        <f>EXP(-LN(2)/2)*AB80+(1-EXP(-LN(2)/2))/(LN(2)/2)*V81*Y81*VLOOKUP('Données projet'!$B$9,Paramètres!$A$1:$I$89,3,0)*0.475*44/12</f>
        <v>8.6918526626831549E-9</v>
      </c>
      <c r="AC81" s="24">
        <f t="shared" si="57"/>
        <v>21.360285179229443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121.4809205910002</v>
      </c>
      <c r="AO81" s="62">
        <f t="shared" si="90"/>
        <v>417.81353850766317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28.157563758201913</v>
      </c>
      <c r="AV81" s="23">
        <f>EXP(-LN(2)/25)*AV80+(1-EXP(-LN(2)/25))/(LN(2)/25)*Calculateur!AQ81*Calculateur!AS81*VLOOKUP('Données projet'!$B$10,Paramètres!$A$1:$I$89,3,0)*0.475*44/12</f>
        <v>2.4396014860816781</v>
      </c>
      <c r="AW81" s="23">
        <f>EXP(-LN(2)/2)*AW80+(1-EXP(-LN(2)/2))/(LN(2)/2)*AQ81*AT81*VLOOKUP('Données projet'!$B$10,Paramètres!$A$1:$I$89,3,0)*0.475*44/12</f>
        <v>1.2450491651951543E-8</v>
      </c>
      <c r="AX81" s="23">
        <f t="shared" si="60"/>
        <v>30.597165256734083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121.4809205910002</v>
      </c>
      <c r="BJ81" s="62">
        <f t="shared" si="92"/>
        <v>417.81353850766317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28.157563758201913</v>
      </c>
      <c r="BQ81" s="23">
        <f>EXP(-LN(2)/25)*BQ80+(1-EXP(-LN(2)/25))/(LN(2)/25)*Calculateur!BL81*Calculateur!BN81*VLOOKUP('Données projet'!$B$11,Paramètres!$A$1:$I$89,3,0)*0.475*44/12</f>
        <v>2.4396014860816781</v>
      </c>
      <c r="BR81" s="23">
        <f>EXP(-LN(2)/2)*BR80+(1-EXP(-LN(2)/2))/(LN(2)/2)*BL81*BO81*VLOOKUP('Données projet'!$B$11,Paramètres!$A$1:$I$89,3,0)*0.475*44/12</f>
        <v>1.2450491651951543E-8</v>
      </c>
      <c r="BS81" s="24">
        <f t="shared" si="63"/>
        <v>30.597165256734083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91.70915087440892</v>
      </c>
      <c r="T82" s="62">
        <f t="shared" si="88"/>
        <v>300.33269076608968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19.271702093790566</v>
      </c>
      <c r="AA82" s="23">
        <f>EXP(-LN(2)/25)*AA81+(1-EXP(-LN(2)/25))/(LN(2)/25)*Calculateur!V82*Calculateur!X82*VLOOKUP('Données projet'!$B$9,Paramètres!$A$1:$I$89,3,0)*0.475*44/12</f>
        <v>1.6565461668040211</v>
      </c>
      <c r="AB82" s="23">
        <f>EXP(-LN(2)/2)*AB81+(1-EXP(-LN(2)/2))/(LN(2)/2)*V82*Y82*VLOOKUP('Données projet'!$B$9,Paramètres!$A$1:$I$89,3,0)*0.475*44/12</f>
        <v>6.1460679588576082E-9</v>
      </c>
      <c r="AC82" s="24">
        <f t="shared" si="57"/>
        <v>20.928248266740653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121.4809205910002</v>
      </c>
      <c r="AO82" s="62">
        <f t="shared" si="90"/>
        <v>417.81353850766317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27.605411107321633</v>
      </c>
      <c r="AV82" s="23">
        <f>EXP(-LN(2)/25)*AV81+(1-EXP(-LN(2)/25))/(LN(2)/25)*Calculateur!AQ82*Calculateur!AS82*VLOOKUP('Données projet'!$B$10,Paramètres!$A$1:$I$89,3,0)*0.475*44/12</f>
        <v>2.3728904551517083</v>
      </c>
      <c r="AW82" s="23">
        <f>EXP(-LN(2)/2)*AW81+(1-EXP(-LN(2)/2))/(LN(2)/2)*AQ82*AT82*VLOOKUP('Données projet'!$B$10,Paramètres!$A$1:$I$89,3,0)*0.475*44/12</f>
        <v>8.8038270762014365E-9</v>
      </c>
      <c r="AX82" s="23">
        <f t="shared" si="60"/>
        <v>29.978301571277168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121.4809205910002</v>
      </c>
      <c r="BJ82" s="62">
        <f t="shared" si="92"/>
        <v>417.81353850766317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27.605411107321633</v>
      </c>
      <c r="BQ82" s="23">
        <f>EXP(-LN(2)/25)*BQ81+(1-EXP(-LN(2)/25))/(LN(2)/25)*Calculateur!BL82*Calculateur!BN82*VLOOKUP('Données projet'!$B$11,Paramètres!$A$1:$I$89,3,0)*0.475*44/12</f>
        <v>2.3728904551517083</v>
      </c>
      <c r="BR82" s="23">
        <f>EXP(-LN(2)/2)*BR81+(1-EXP(-LN(2)/2))/(LN(2)/2)*BL82*BO82*VLOOKUP('Données projet'!$B$11,Paramètres!$A$1:$I$89,3,0)*0.475*44/12</f>
        <v>8.8038270762014365E-9</v>
      </c>
      <c r="BS82" s="24">
        <f t="shared" si="63"/>
        <v>29.978301571277168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91.70915087440892</v>
      </c>
      <c r="T83" s="62">
        <f t="shared" si="88"/>
        <v>300.33269076608968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18.893795770308941</v>
      </c>
      <c r="AA83" s="23">
        <f>EXP(-LN(2)/25)*AA82+(1-EXP(-LN(2)/25))/(LN(2)/25)*Calculateur!V83*Calculateur!X83*VLOOKUP('Données projet'!$B$9,Paramètres!$A$1:$I$89,3,0)*0.475*44/12</f>
        <v>1.6112478247587882</v>
      </c>
      <c r="AB83" s="23">
        <f>EXP(-LN(2)/2)*AB82+(1-EXP(-LN(2)/2))/(LN(2)/2)*V83*Y83*VLOOKUP('Données projet'!$B$9,Paramètres!$A$1:$I$89,3,0)*0.475*44/12</f>
        <v>4.3459263313415774E-9</v>
      </c>
      <c r="AC83" s="24">
        <f t="shared" si="57"/>
        <v>20.505043599413657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121.4809205910002</v>
      </c>
      <c r="AO83" s="62">
        <f t="shared" si="90"/>
        <v>417.81353850766317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27.064085833145253</v>
      </c>
      <c r="AV83" s="23">
        <f>EXP(-LN(2)/25)*AV82+(1-EXP(-LN(2)/25))/(LN(2)/25)*Calculateur!AQ83*Calculateur!AS83*VLOOKUP('Données projet'!$B$10,Paramètres!$A$1:$I$89,3,0)*0.475*44/12</f>
        <v>2.308003640870699</v>
      </c>
      <c r="AW83" s="23">
        <f>EXP(-LN(2)/2)*AW82+(1-EXP(-LN(2)/2))/(LN(2)/2)*AQ83*AT83*VLOOKUP('Données projet'!$B$10,Paramètres!$A$1:$I$89,3,0)*0.475*44/12</f>
        <v>6.2252458259757717E-9</v>
      </c>
      <c r="AX83" s="23">
        <f t="shared" si="60"/>
        <v>29.372089480241197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121.4809205910002</v>
      </c>
      <c r="BJ83" s="62">
        <f t="shared" si="92"/>
        <v>417.81353850766317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27.064085833145253</v>
      </c>
      <c r="BQ83" s="23">
        <f>EXP(-LN(2)/25)*BQ82+(1-EXP(-LN(2)/25))/(LN(2)/25)*Calculateur!BL83*Calculateur!BN83*VLOOKUP('Données projet'!$B$11,Paramètres!$A$1:$I$89,3,0)*0.475*44/12</f>
        <v>2.308003640870699</v>
      </c>
      <c r="BR83" s="23">
        <f>EXP(-LN(2)/2)*BR82+(1-EXP(-LN(2)/2))/(LN(2)/2)*BL83*BO83*VLOOKUP('Données projet'!$B$11,Paramètres!$A$1:$I$89,3,0)*0.475*44/12</f>
        <v>6.2252458259757717E-9</v>
      </c>
      <c r="BS83" s="24">
        <f t="shared" si="63"/>
        <v>29.372089480241197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91.70915087440892</v>
      </c>
      <c r="T84" s="62">
        <f t="shared" si="88"/>
        <v>300.33269076608968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18.523299959330693</v>
      </c>
      <c r="AA84" s="23">
        <f>EXP(-LN(2)/25)*AA83+(1-EXP(-LN(2)/25))/(LN(2)/25)*Calculateur!V84*Calculateur!X84*VLOOKUP('Données projet'!$B$9,Paramètres!$A$1:$I$89,3,0)*0.475*44/12</f>
        <v>1.5671881682589186</v>
      </c>
      <c r="AB84" s="23">
        <f>EXP(-LN(2)/2)*AB83+(1-EXP(-LN(2)/2))/(LN(2)/2)*V84*Y84*VLOOKUP('Données projet'!$B$9,Paramètres!$A$1:$I$89,3,0)*0.475*44/12</f>
        <v>3.0730339794288041E-9</v>
      </c>
      <c r="AC84" s="24">
        <f t="shared" si="57"/>
        <v>20.090488130662646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121.4809205910002</v>
      </c>
      <c r="AO84" s="62">
        <f t="shared" si="90"/>
        <v>417.81353850766317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26.533375617419654</v>
      </c>
      <c r="AV84" s="23">
        <f>EXP(-LN(2)/25)*AV83+(1-EXP(-LN(2)/25))/(LN(2)/25)*Calculateur!AQ84*Calculateur!AS84*VLOOKUP('Données projet'!$B$10,Paramètres!$A$1:$I$89,3,0)*0.475*44/12</f>
        <v>2.2448911599384531</v>
      </c>
      <c r="AW84" s="23">
        <f>EXP(-LN(2)/2)*AW83+(1-EXP(-LN(2)/2))/(LN(2)/2)*AQ84*AT84*VLOOKUP('Données projet'!$B$10,Paramètres!$A$1:$I$89,3,0)*0.475*44/12</f>
        <v>4.4019135381007183E-9</v>
      </c>
      <c r="AX84" s="23">
        <f t="shared" si="60"/>
        <v>28.778266781760024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121.4809205910002</v>
      </c>
      <c r="BJ84" s="62">
        <f t="shared" si="92"/>
        <v>417.81353850766317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26.533375617419654</v>
      </c>
      <c r="BQ84" s="23">
        <f>EXP(-LN(2)/25)*BQ83+(1-EXP(-LN(2)/25))/(LN(2)/25)*Calculateur!BL84*Calculateur!BN84*VLOOKUP('Données projet'!$B$11,Paramètres!$A$1:$I$89,3,0)*0.475*44/12</f>
        <v>2.2448911599384531</v>
      </c>
      <c r="BR84" s="23">
        <f>EXP(-LN(2)/2)*BR83+(1-EXP(-LN(2)/2))/(LN(2)/2)*BL84*BO84*VLOOKUP('Données projet'!$B$11,Paramètres!$A$1:$I$89,3,0)*0.475*44/12</f>
        <v>4.4019135381007183E-9</v>
      </c>
      <c r="BS84" s="24">
        <f t="shared" si="63"/>
        <v>28.778266781760024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91.70915087440892</v>
      </c>
      <c r="T85" s="62">
        <f t="shared" si="88"/>
        <v>300.33269076608968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18.160069345225597</v>
      </c>
      <c r="AA85" s="23">
        <f>EXP(-LN(2)/25)*AA84+(1-EXP(-LN(2)/25))/(LN(2)/25)*Calculateur!V85*Calculateur!X85*VLOOKUP('Données projet'!$B$9,Paramètres!$A$1:$I$89,3,0)*0.475*44/12</f>
        <v>1.5243333253830345</v>
      </c>
      <c r="AB85" s="23">
        <f>EXP(-LN(2)/2)*AB84+(1-EXP(-LN(2)/2))/(LN(2)/2)*V85*Y85*VLOOKUP('Données projet'!$B$9,Paramètres!$A$1:$I$89,3,0)*0.475*44/12</f>
        <v>2.1729631656707887E-9</v>
      </c>
      <c r="AC85" s="24">
        <f t="shared" si="57"/>
        <v>19.684402672781594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121.4809205910002</v>
      </c>
      <c r="AO85" s="62">
        <f t="shared" si="90"/>
        <v>417.81353850766317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26.013072305323167</v>
      </c>
      <c r="AV85" s="23">
        <f>EXP(-LN(2)/25)*AV84+(1-EXP(-LN(2)/25))/(LN(2)/25)*Calculateur!AQ85*Calculateur!AS85*VLOOKUP('Données projet'!$B$10,Paramètres!$A$1:$I$89,3,0)*0.475*44/12</f>
        <v>2.1835044931162408</v>
      </c>
      <c r="AW85" s="23">
        <f>EXP(-LN(2)/2)*AW84+(1-EXP(-LN(2)/2))/(LN(2)/2)*AQ85*AT85*VLOOKUP('Données projet'!$B$10,Paramètres!$A$1:$I$89,3,0)*0.475*44/12</f>
        <v>3.1126229129878859E-9</v>
      </c>
      <c r="AX85" s="23">
        <f t="shared" si="60"/>
        <v>28.19657680155203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121.4809205910002</v>
      </c>
      <c r="BJ85" s="62">
        <f t="shared" si="92"/>
        <v>417.81353850766317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26.013072305323167</v>
      </c>
      <c r="BQ85" s="23">
        <f>EXP(-LN(2)/25)*BQ84+(1-EXP(-LN(2)/25))/(LN(2)/25)*Calculateur!BL85*Calculateur!BN85*VLOOKUP('Données projet'!$B$11,Paramètres!$A$1:$I$89,3,0)*0.475*44/12</f>
        <v>2.1835044931162408</v>
      </c>
      <c r="BR85" s="23">
        <f>EXP(-LN(2)/2)*BR84+(1-EXP(-LN(2)/2))/(LN(2)/2)*BL85*BO85*VLOOKUP('Données projet'!$B$11,Paramètres!$A$1:$I$89,3,0)*0.475*44/12</f>
        <v>3.1126229129878859E-9</v>
      </c>
      <c r="BS85" s="24">
        <f t="shared" si="63"/>
        <v>28.19657680155203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91.70915087440892</v>
      </c>
      <c r="T86" s="62">
        <f t="shared" si="88"/>
        <v>300.33269076608968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17.803961461914305</v>
      </c>
      <c r="AA86" s="23">
        <f>EXP(-LN(2)/25)*AA85+(1-EXP(-LN(2)/25))/(LN(2)/25)*Calculateur!V86*Calculateur!X86*VLOOKUP('Données projet'!$B$9,Paramètres!$A$1:$I$89,3,0)*0.475*44/12</f>
        <v>1.4826503504392297</v>
      </c>
      <c r="AB86" s="23">
        <f>EXP(-LN(2)/2)*AB85+(1-EXP(-LN(2)/2))/(LN(2)/2)*V86*Y86*VLOOKUP('Données projet'!$B$9,Paramètres!$A$1:$I$89,3,0)*0.475*44/12</f>
        <v>1.5365169897144021E-9</v>
      </c>
      <c r="AC86" s="24">
        <f t="shared" si="57"/>
        <v>19.286611813890051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121.4809205910002</v>
      </c>
      <c r="AO86" s="62">
        <f t="shared" si="90"/>
        <v>417.81353850766317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25.502971823823209</v>
      </c>
      <c r="AV86" s="23">
        <f>EXP(-LN(2)/25)*AV85+(1-EXP(-LN(2)/25))/(LN(2)/25)*Calculateur!AQ86*Calculateur!AS86*VLOOKUP('Données projet'!$B$10,Paramètres!$A$1:$I$89,3,0)*0.475*44/12</f>
        <v>2.1237964479264666</v>
      </c>
      <c r="AW86" s="23">
        <f>EXP(-LN(2)/2)*AW85+(1-EXP(-LN(2)/2))/(LN(2)/2)*AQ86*AT86*VLOOKUP('Données projet'!$B$10,Paramètres!$A$1:$I$89,3,0)*0.475*44/12</f>
        <v>2.2009567690503591E-9</v>
      </c>
      <c r="AX86" s="23">
        <f t="shared" si="60"/>
        <v>27.626768273950631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121.4809205910002</v>
      </c>
      <c r="BJ86" s="62">
        <f t="shared" si="92"/>
        <v>417.81353850766317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25.502971823823209</v>
      </c>
      <c r="BQ86" s="23">
        <f>EXP(-LN(2)/25)*BQ85+(1-EXP(-LN(2)/25))/(LN(2)/25)*Calculateur!BL86*Calculateur!BN86*VLOOKUP('Données projet'!$B$11,Paramètres!$A$1:$I$89,3,0)*0.475*44/12</f>
        <v>2.1237964479264666</v>
      </c>
      <c r="BR86" s="23">
        <f>EXP(-LN(2)/2)*BR85+(1-EXP(-LN(2)/2))/(LN(2)/2)*BL86*BO86*VLOOKUP('Données projet'!$B$11,Paramètres!$A$1:$I$89,3,0)*0.475*44/12</f>
        <v>2.2009567690503591E-9</v>
      </c>
      <c r="BS86" s="24">
        <f t="shared" si="63"/>
        <v>27.626768273950631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91.70915087440892</v>
      </c>
      <c r="T87" s="62">
        <f t="shared" si="88"/>
        <v>300.33269076608968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17.454836636990386</v>
      </c>
      <c r="AA87" s="23">
        <f>EXP(-LN(2)/25)*AA86+(1-EXP(-LN(2)/25))/(LN(2)/25)*Calculateur!V87*Calculateur!X87*VLOOKUP('Données projet'!$B$9,Paramètres!$A$1:$I$89,3,0)*0.475*44/12</f>
        <v>1.4421071986372755</v>
      </c>
      <c r="AB87" s="23">
        <f>EXP(-LN(2)/2)*AB86+(1-EXP(-LN(2)/2))/(LN(2)/2)*V87*Y87*VLOOKUP('Données projet'!$B$9,Paramètres!$A$1:$I$89,3,0)*0.475*44/12</f>
        <v>1.0864815828353944E-9</v>
      </c>
      <c r="AC87" s="24">
        <f t="shared" si="57"/>
        <v>18.89694383671414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121.4809205910002</v>
      </c>
      <c r="AO87" s="62">
        <f t="shared" si="90"/>
        <v>417.81353850766317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25.002874101634891</v>
      </c>
      <c r="AV87" s="23">
        <f>EXP(-LN(2)/25)*AV86+(1-EXP(-LN(2)/25))/(LN(2)/25)*Calculateur!AQ87*Calculateur!AS87*VLOOKUP('Données projet'!$B$10,Paramètres!$A$1:$I$89,3,0)*0.475*44/12</f>
        <v>2.0657211223723162</v>
      </c>
      <c r="AW87" s="23">
        <f>EXP(-LN(2)/2)*AW86+(1-EXP(-LN(2)/2))/(LN(2)/2)*AQ87*AT87*VLOOKUP('Données projet'!$B$10,Paramètres!$A$1:$I$89,3,0)*0.475*44/12</f>
        <v>1.5563114564939429E-9</v>
      </c>
      <c r="AX87" s="23">
        <f t="shared" si="60"/>
        <v>27.06859522556352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121.4809205910002</v>
      </c>
      <c r="BJ87" s="62">
        <f t="shared" si="92"/>
        <v>417.81353850766317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25.002874101634891</v>
      </c>
      <c r="BQ87" s="23">
        <f>EXP(-LN(2)/25)*BQ86+(1-EXP(-LN(2)/25))/(LN(2)/25)*Calculateur!BL87*Calculateur!BN87*VLOOKUP('Données projet'!$B$11,Paramètres!$A$1:$I$89,3,0)*0.475*44/12</f>
        <v>2.0657211223723162</v>
      </c>
      <c r="BR87" s="23">
        <f>EXP(-LN(2)/2)*BR86+(1-EXP(-LN(2)/2))/(LN(2)/2)*BL87*BO87*VLOOKUP('Données projet'!$B$11,Paramètres!$A$1:$I$89,3,0)*0.475*44/12</f>
        <v>1.5563114564939429E-9</v>
      </c>
      <c r="BS87" s="24">
        <f t="shared" si="63"/>
        <v>27.06859522556352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91.70915087440892</v>
      </c>
      <c r="T88" s="62">
        <f t="shared" si="88"/>
        <v>300.33269076608968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17.11255793693811</v>
      </c>
      <c r="AA88" s="23">
        <f>EXP(-LN(2)/25)*AA87+(1-EXP(-LN(2)/25))/(LN(2)/25)*Calculateur!V88*Calculateur!X88*VLOOKUP('Données projet'!$B$9,Paramètres!$A$1:$I$89,3,0)*0.475*44/12</f>
        <v>1.4026727014534177</v>
      </c>
      <c r="AB88" s="23">
        <f>EXP(-LN(2)/2)*AB87+(1-EXP(-LN(2)/2))/(LN(2)/2)*V88*Y88*VLOOKUP('Données projet'!$B$9,Paramètres!$A$1:$I$89,3,0)*0.475*44/12</f>
        <v>7.6825849485720103E-10</v>
      </c>
      <c r="AC88" s="24">
        <f t="shared" si="57"/>
        <v>18.515230639159789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121.4809205910002</v>
      </c>
      <c r="AO88" s="62">
        <f t="shared" si="90"/>
        <v>417.81353850766317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24.512582990749195</v>
      </c>
      <c r="AV88" s="23">
        <f>EXP(-LN(2)/25)*AV87+(1-EXP(-LN(2)/25))/(LN(2)/25)*Calculateur!AQ88*Calculateur!AS88*VLOOKUP('Données projet'!$B$10,Paramètres!$A$1:$I$89,3,0)*0.475*44/12</f>
        <v>2.0092338696494925</v>
      </c>
      <c r="AW88" s="23">
        <f>EXP(-LN(2)/2)*AW87+(1-EXP(-LN(2)/2))/(LN(2)/2)*AQ88*AT88*VLOOKUP('Données projet'!$B$10,Paramètres!$A$1:$I$89,3,0)*0.475*44/12</f>
        <v>1.1004783845251796E-9</v>
      </c>
      <c r="AX88" s="23">
        <f t="shared" si="60"/>
        <v>26.521816861499165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121.4809205910002</v>
      </c>
      <c r="BJ88" s="62">
        <f t="shared" si="92"/>
        <v>417.81353850766317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24.512582990749195</v>
      </c>
      <c r="BQ88" s="23">
        <f>EXP(-LN(2)/25)*BQ87+(1-EXP(-LN(2)/25))/(LN(2)/25)*Calculateur!BL88*Calculateur!BN88*VLOOKUP('Données projet'!$B$11,Paramètres!$A$1:$I$89,3,0)*0.475*44/12</f>
        <v>2.0092338696494925</v>
      </c>
      <c r="BR88" s="23">
        <f>EXP(-LN(2)/2)*BR87+(1-EXP(-LN(2)/2))/(LN(2)/2)*BL88*BO88*VLOOKUP('Données projet'!$B$11,Paramètres!$A$1:$I$89,3,0)*0.475*44/12</f>
        <v>1.1004783845251796E-9</v>
      </c>
      <c r="BS88" s="24">
        <f t="shared" si="63"/>
        <v>26.521816861499165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91.70915087440892</v>
      </c>
      <c r="T89" s="62">
        <f t="shared" si="88"/>
        <v>300.33269076608968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16.776991113424465</v>
      </c>
      <c r="AA89" s="23">
        <f>EXP(-LN(2)/25)*AA88+(1-EXP(-LN(2)/25))/(LN(2)/25)*Calculateur!V89*Calculateur!X89*VLOOKUP('Données projet'!$B$9,Paramètres!$A$1:$I$89,3,0)*0.475*44/12</f>
        <v>1.3643165426688224</v>
      </c>
      <c r="AB89" s="23">
        <f>EXP(-LN(2)/2)*AB88+(1-EXP(-LN(2)/2))/(LN(2)/2)*V89*Y89*VLOOKUP('Données projet'!$B$9,Paramètres!$A$1:$I$89,3,0)*0.475*44/12</f>
        <v>5.4324079141769718E-10</v>
      </c>
      <c r="AC89" s="24">
        <f t="shared" si="57"/>
        <v>18.141307656636531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121.4809205910002</v>
      </c>
      <c r="AO89" s="62">
        <f t="shared" si="90"/>
        <v>417.81353850766317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24.031906189499921</v>
      </c>
      <c r="AV89" s="23">
        <f>EXP(-LN(2)/25)*AV88+(1-EXP(-LN(2)/25))/(LN(2)/25)*Calculateur!AQ89*Calculateur!AS89*VLOOKUP('Données projet'!$B$10,Paramètres!$A$1:$I$89,3,0)*0.475*44/12</f>
        <v>1.95429126382291</v>
      </c>
      <c r="AW89" s="23">
        <f>EXP(-LN(2)/2)*AW88+(1-EXP(-LN(2)/2))/(LN(2)/2)*AQ89*AT89*VLOOKUP('Données projet'!$B$10,Paramètres!$A$1:$I$89,3,0)*0.475*44/12</f>
        <v>7.7815572824697146E-10</v>
      </c>
      <c r="AX89" s="23">
        <f t="shared" si="60"/>
        <v>25.986197454100985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121.4809205910002</v>
      </c>
      <c r="BJ89" s="62">
        <f t="shared" si="92"/>
        <v>417.81353850766317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24.031906189499921</v>
      </c>
      <c r="BQ89" s="23">
        <f>EXP(-LN(2)/25)*BQ88+(1-EXP(-LN(2)/25))/(LN(2)/25)*Calculateur!BL89*Calculateur!BN89*VLOOKUP('Données projet'!$B$11,Paramètres!$A$1:$I$89,3,0)*0.475*44/12</f>
        <v>1.95429126382291</v>
      </c>
      <c r="BR89" s="23">
        <f>EXP(-LN(2)/2)*BR88+(1-EXP(-LN(2)/2))/(LN(2)/2)*BL89*BO89*VLOOKUP('Données projet'!$B$11,Paramètres!$A$1:$I$89,3,0)*0.475*44/12</f>
        <v>7.7815572824697146E-10</v>
      </c>
      <c r="BS89" s="24">
        <f t="shared" si="63"/>
        <v>25.986197454100985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91.70915087440892</v>
      </c>
      <c r="T90" s="62">
        <f t="shared" si="88"/>
        <v>300.33269076608968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16.44800455064437</v>
      </c>
      <c r="AA90" s="23">
        <f>EXP(-LN(2)/25)*AA89+(1-EXP(-LN(2)/25))/(LN(2)/25)*Calculateur!V90*Calculateur!X90*VLOOKUP('Données projet'!$B$9,Paramètres!$A$1:$I$89,3,0)*0.475*44/12</f>
        <v>1.3270092350632547</v>
      </c>
      <c r="AB90" s="23">
        <f>EXP(-LN(2)/2)*AB89+(1-EXP(-LN(2)/2))/(LN(2)/2)*V90*Y90*VLOOKUP('Données projet'!$B$9,Paramètres!$A$1:$I$89,3,0)*0.475*44/12</f>
        <v>3.8412924742860051E-10</v>
      </c>
      <c r="AC90" s="24">
        <f t="shared" si="57"/>
        <v>17.775013786091755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121.4809205910002</v>
      </c>
      <c r="AO90" s="62">
        <f t="shared" si="90"/>
        <v>417.81353850766317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23.560655167139245</v>
      </c>
      <c r="AV90" s="23">
        <f>EXP(-LN(2)/25)*AV89+(1-EXP(-LN(2)/25))/(LN(2)/25)*Calculateur!AQ90*Calculateur!AS90*VLOOKUP('Données projet'!$B$10,Paramètres!$A$1:$I$89,3,0)*0.475*44/12</f>
        <v>1.9008510664419616</v>
      </c>
      <c r="AW90" s="23">
        <f>EXP(-LN(2)/2)*AW89+(1-EXP(-LN(2)/2))/(LN(2)/2)*AQ90*AT90*VLOOKUP('Données projet'!$B$10,Paramètres!$A$1:$I$89,3,0)*0.475*44/12</f>
        <v>5.5023919226258978E-10</v>
      </c>
      <c r="AX90" s="23">
        <f t="shared" si="60"/>
        <v>25.461506234131448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121.4809205910002</v>
      </c>
      <c r="BJ90" s="62">
        <f t="shared" si="92"/>
        <v>417.81353850766317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23.560655167139245</v>
      </c>
      <c r="BQ90" s="23">
        <f>EXP(-LN(2)/25)*BQ89+(1-EXP(-LN(2)/25))/(LN(2)/25)*Calculateur!BL90*Calculateur!BN90*VLOOKUP('Données projet'!$B$11,Paramètres!$A$1:$I$89,3,0)*0.475*44/12</f>
        <v>1.9008510664419616</v>
      </c>
      <c r="BR90" s="23">
        <f>EXP(-LN(2)/2)*BR89+(1-EXP(-LN(2)/2))/(LN(2)/2)*BL90*BO90*VLOOKUP('Données projet'!$B$11,Paramètres!$A$1:$I$89,3,0)*0.475*44/12</f>
        <v>5.5023919226258978E-10</v>
      </c>
      <c r="BS90" s="24">
        <f t="shared" si="63"/>
        <v>25.461506234131448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91.70915087440892</v>
      </c>
      <c r="T91" s="62">
        <f t="shared" si="88"/>
        <v>300.33269076608968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16.125469213698402</v>
      </c>
      <c r="AA91" s="23">
        <f>EXP(-LN(2)/25)*AA90+(1-EXP(-LN(2)/25))/(LN(2)/25)*Calculateur!V91*Calculateur!X91*VLOOKUP('Données projet'!$B$9,Paramètres!$A$1:$I$89,3,0)*0.475*44/12</f>
        <v>1.2907220977460674</v>
      </c>
      <c r="AB91" s="23">
        <f>EXP(-LN(2)/2)*AB90+(1-EXP(-LN(2)/2))/(LN(2)/2)*V91*Y91*VLOOKUP('Données projet'!$B$9,Paramètres!$A$1:$I$89,3,0)*0.475*44/12</f>
        <v>2.7162039570884859E-10</v>
      </c>
      <c r="AC91" s="24">
        <f t="shared" si="57"/>
        <v>17.416191311716087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121.4809205910002</v>
      </c>
      <c r="AO91" s="62">
        <f t="shared" si="90"/>
        <v>417.81353850766317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23.098645089892319</v>
      </c>
      <c r="AV91" s="23">
        <f>EXP(-LN(2)/25)*AV90+(1-EXP(-LN(2)/25))/(LN(2)/25)*Calculateur!AQ91*Calculateur!AS91*VLOOKUP('Données projet'!$B$10,Paramètres!$A$1:$I$89,3,0)*0.475*44/12</f>
        <v>1.848872194068693</v>
      </c>
      <c r="AW91" s="23">
        <f>EXP(-LN(2)/2)*AW90+(1-EXP(-LN(2)/2))/(LN(2)/2)*AQ91*AT91*VLOOKUP('Données projet'!$B$10,Paramètres!$A$1:$I$89,3,0)*0.475*44/12</f>
        <v>3.8907786412348573E-10</v>
      </c>
      <c r="AX91" s="23">
        <f t="shared" si="60"/>
        <v>24.947517284350091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121.4809205910002</v>
      </c>
      <c r="BJ91" s="62">
        <f t="shared" si="92"/>
        <v>417.81353850766317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23.098645089892319</v>
      </c>
      <c r="BQ91" s="23">
        <f>EXP(-LN(2)/25)*BQ90+(1-EXP(-LN(2)/25))/(LN(2)/25)*Calculateur!BL91*Calculateur!BN91*VLOOKUP('Données projet'!$B$11,Paramètres!$A$1:$I$89,3,0)*0.475*44/12</f>
        <v>1.848872194068693</v>
      </c>
      <c r="BR91" s="23">
        <f>EXP(-LN(2)/2)*BR90+(1-EXP(-LN(2)/2))/(LN(2)/2)*BL91*BO91*VLOOKUP('Données projet'!$B$11,Paramètres!$A$1:$I$89,3,0)*0.475*44/12</f>
        <v>3.8907786412348573E-10</v>
      </c>
      <c r="BS91" s="24">
        <f t="shared" si="63"/>
        <v>24.947517284350091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91.70915087440892</v>
      </c>
      <c r="T92" s="62">
        <f t="shared" si="88"/>
        <v>300.33269076608968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15.809258597982815</v>
      </c>
      <c r="AA92" s="23">
        <f>EXP(-LN(2)/25)*AA91+(1-EXP(-LN(2)/25))/(LN(2)/25)*Calculateur!V92*Calculateur!X92*VLOOKUP('Données projet'!$B$9,Paramètres!$A$1:$I$89,3,0)*0.475*44/12</f>
        <v>1.255427234107076</v>
      </c>
      <c r="AB92" s="23">
        <f>EXP(-LN(2)/2)*AB91+(1-EXP(-LN(2)/2))/(LN(2)/2)*V92*Y92*VLOOKUP('Données projet'!$B$9,Paramètres!$A$1:$I$89,3,0)*0.475*44/12</f>
        <v>1.9206462371430026E-10</v>
      </c>
      <c r="AC92" s="24">
        <f t="shared" si="57"/>
        <v>17.064685832281956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121.4809205910002</v>
      </c>
      <c r="AO92" s="62">
        <f t="shared" si="90"/>
        <v>417.81353850766317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22.645694748461885</v>
      </c>
      <c r="AV92" s="23">
        <f>EXP(-LN(2)/25)*AV91+(1-EXP(-LN(2)/25))/(LN(2)/25)*Calculateur!AQ92*Calculateur!AS92*VLOOKUP('Données projet'!$B$10,Paramètres!$A$1:$I$89,3,0)*0.475*44/12</f>
        <v>1.7983146866939215</v>
      </c>
      <c r="AW92" s="23">
        <f>EXP(-LN(2)/2)*AW91+(1-EXP(-LN(2)/2))/(LN(2)/2)*AQ92*AT92*VLOOKUP('Données projet'!$B$10,Paramètres!$A$1:$I$89,3,0)*0.475*44/12</f>
        <v>2.7511959613129489E-10</v>
      </c>
      <c r="AX92" s="23">
        <f t="shared" si="60"/>
        <v>24.444009435430925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121.4809205910002</v>
      </c>
      <c r="BJ92" s="62">
        <f t="shared" si="92"/>
        <v>417.81353850766317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22.645694748461885</v>
      </c>
      <c r="BQ92" s="23">
        <f>EXP(-LN(2)/25)*BQ91+(1-EXP(-LN(2)/25))/(LN(2)/25)*Calculateur!BL92*Calculateur!BN92*VLOOKUP('Données projet'!$B$11,Paramètres!$A$1:$I$89,3,0)*0.475*44/12</f>
        <v>1.7983146866939215</v>
      </c>
      <c r="BR92" s="23">
        <f>EXP(-LN(2)/2)*BR91+(1-EXP(-LN(2)/2))/(LN(2)/2)*BL92*BO92*VLOOKUP('Données projet'!$B$11,Paramètres!$A$1:$I$89,3,0)*0.475*44/12</f>
        <v>2.7511959613129489E-10</v>
      </c>
      <c r="BS92" s="24">
        <f t="shared" si="63"/>
        <v>24.444009435430925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91.70915087440892</v>
      </c>
      <c r="T93" s="62">
        <f t="shared" si="88"/>
        <v>300.33269076608968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15.499248679571981</v>
      </c>
      <c r="AA93" s="23">
        <f>EXP(-LN(2)/25)*AA92+(1-EXP(-LN(2)/25))/(LN(2)/25)*Calculateur!V93*Calculateur!X93*VLOOKUP('Données projet'!$B$9,Paramètres!$A$1:$I$89,3,0)*0.475*44/12</f>
        <v>1.2210975103703692</v>
      </c>
      <c r="AB93" s="23">
        <f>EXP(-LN(2)/2)*AB92+(1-EXP(-LN(2)/2))/(LN(2)/2)*V93*Y93*VLOOKUP('Données projet'!$B$9,Paramètres!$A$1:$I$89,3,0)*0.475*44/12</f>
        <v>1.358101978544243E-10</v>
      </c>
      <c r="AC93" s="24">
        <f t="shared" si="57"/>
        <v>16.72034619007816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121.4809205910002</v>
      </c>
      <c r="AO93" s="62">
        <f t="shared" si="90"/>
        <v>417.81353850766317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22.201626486954471</v>
      </c>
      <c r="AV93" s="23">
        <f>EXP(-LN(2)/25)*AV92+(1-EXP(-LN(2)/25))/(LN(2)/25)*Calculateur!AQ93*Calculateur!AS93*VLOOKUP('Données projet'!$B$10,Paramètres!$A$1:$I$89,3,0)*0.475*44/12</f>
        <v>1.7491396770170169</v>
      </c>
      <c r="AW93" s="23">
        <f>EXP(-LN(2)/2)*AW92+(1-EXP(-LN(2)/2))/(LN(2)/2)*AQ93*AT93*VLOOKUP('Données projet'!$B$10,Paramètres!$A$1:$I$89,3,0)*0.475*44/12</f>
        <v>1.9453893206174287E-10</v>
      </c>
      <c r="AX93" s="23">
        <f t="shared" si="60"/>
        <v>23.950766164166026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121.4809205910002</v>
      </c>
      <c r="BJ93" s="62">
        <f t="shared" si="92"/>
        <v>417.81353850766317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22.201626486954471</v>
      </c>
      <c r="BQ93" s="23">
        <f>EXP(-LN(2)/25)*BQ92+(1-EXP(-LN(2)/25))/(LN(2)/25)*Calculateur!BL93*Calculateur!BN93*VLOOKUP('Données projet'!$B$11,Paramètres!$A$1:$I$89,3,0)*0.475*44/12</f>
        <v>1.7491396770170169</v>
      </c>
      <c r="BR93" s="23">
        <f>EXP(-LN(2)/2)*BR92+(1-EXP(-LN(2)/2))/(LN(2)/2)*BL93*BO93*VLOOKUP('Données projet'!$B$11,Paramètres!$A$1:$I$89,3,0)*0.475*44/12</f>
        <v>1.9453893206174287E-10</v>
      </c>
      <c r="BS93" s="24">
        <f t="shared" si="63"/>
        <v>23.950766164166026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91.70915087440892</v>
      </c>
      <c r="T94" s="62">
        <f t="shared" si="88"/>
        <v>300.33269076608968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15.195317866573802</v>
      </c>
      <c r="AA94" s="23">
        <f>EXP(-LN(2)/25)*AA93+(1-EXP(-LN(2)/25))/(LN(2)/25)*Calculateur!V94*Calculateur!X94*VLOOKUP('Données projet'!$B$9,Paramètres!$A$1:$I$89,3,0)*0.475*44/12</f>
        <v>1.1877065347345641</v>
      </c>
      <c r="AB94" s="23">
        <f>EXP(-LN(2)/2)*AB93+(1-EXP(-LN(2)/2))/(LN(2)/2)*V94*Y94*VLOOKUP('Données projet'!$B$9,Paramètres!$A$1:$I$89,3,0)*0.475*44/12</f>
        <v>9.6032311857150128E-11</v>
      </c>
      <c r="AC94" s="24">
        <f t="shared" si="57"/>
        <v>16.383024401404398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121.4809205910002</v>
      </c>
      <c r="AO94" s="62">
        <f t="shared" si="90"/>
        <v>417.81353850766317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21.766266133200322</v>
      </c>
      <c r="AV94" s="23">
        <f>EXP(-LN(2)/25)*AV93+(1-EXP(-LN(2)/25))/(LN(2)/25)*Calculateur!AQ94*Calculateur!AS94*VLOOKUP('Données projet'!$B$10,Paramètres!$A$1:$I$89,3,0)*0.475*44/12</f>
        <v>1.7013093605657286</v>
      </c>
      <c r="AW94" s="23">
        <f>EXP(-LN(2)/2)*AW93+(1-EXP(-LN(2)/2))/(LN(2)/2)*AQ94*AT94*VLOOKUP('Données projet'!$B$10,Paramètres!$A$1:$I$89,3,0)*0.475*44/12</f>
        <v>1.3755979806564745E-10</v>
      </c>
      <c r="AX94" s="23">
        <f t="shared" si="60"/>
        <v>23.46757549390361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121.4809205910002</v>
      </c>
      <c r="BJ94" s="62">
        <f t="shared" si="92"/>
        <v>417.81353850766317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21.766266133200322</v>
      </c>
      <c r="BQ94" s="23">
        <f>EXP(-LN(2)/25)*BQ93+(1-EXP(-LN(2)/25))/(LN(2)/25)*Calculateur!BL94*Calculateur!BN94*VLOOKUP('Données projet'!$B$11,Paramètres!$A$1:$I$89,3,0)*0.475*44/12</f>
        <v>1.7013093605657286</v>
      </c>
      <c r="BR94" s="23">
        <f>EXP(-LN(2)/2)*BR93+(1-EXP(-LN(2)/2))/(LN(2)/2)*BL94*BO94*VLOOKUP('Données projet'!$B$11,Paramètres!$A$1:$I$89,3,0)*0.475*44/12</f>
        <v>1.3755979806564745E-10</v>
      </c>
      <c r="BS94" s="24">
        <f t="shared" si="63"/>
        <v>23.46757549390361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91.70915087440892</v>
      </c>
      <c r="T95" s="62">
        <f t="shared" si="88"/>
        <v>300.33269076608968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14.897346951439028</v>
      </c>
      <c r="AA95" s="23">
        <f>EXP(-LN(2)/25)*AA94+(1-EXP(-LN(2)/25))/(LN(2)/25)*Calculateur!V95*Calculateur!X95*VLOOKUP('Données projet'!$B$9,Paramètres!$A$1:$I$89,3,0)*0.475*44/12</f>
        <v>1.1552286370834752</v>
      </c>
      <c r="AB95" s="23">
        <f>EXP(-LN(2)/2)*AB94+(1-EXP(-LN(2)/2))/(LN(2)/2)*V95*Y95*VLOOKUP('Données projet'!$B$9,Paramètres!$A$1:$I$89,3,0)*0.475*44/12</f>
        <v>6.7905098927212148E-11</v>
      </c>
      <c r="AC95" s="24">
        <f t="shared" si="57"/>
        <v>16.052575588590411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121.4809205910002</v>
      </c>
      <c r="AO95" s="62">
        <f t="shared" si="90"/>
        <v>417.81353850766317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21.339442930439699</v>
      </c>
      <c r="AV95" s="23">
        <f>EXP(-LN(2)/25)*AV94+(1-EXP(-LN(2)/25))/(LN(2)/25)*Calculateur!AQ95*Calculateur!AS95*VLOOKUP('Données projet'!$B$10,Paramètres!$A$1:$I$89,3,0)*0.475*44/12</f>
        <v>1.6547869666330879</v>
      </c>
      <c r="AW95" s="23">
        <f>EXP(-LN(2)/2)*AW94+(1-EXP(-LN(2)/2))/(LN(2)/2)*AQ95*AT95*VLOOKUP('Données projet'!$B$10,Paramètres!$A$1:$I$89,3,0)*0.475*44/12</f>
        <v>9.7269466030871433E-11</v>
      </c>
      <c r="AX95" s="23">
        <f t="shared" si="60"/>
        <v>22.994229897170054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121.4809205910002</v>
      </c>
      <c r="BJ95" s="62">
        <f t="shared" si="92"/>
        <v>417.81353850766317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21.339442930439699</v>
      </c>
      <c r="BQ95" s="23">
        <f>EXP(-LN(2)/25)*BQ94+(1-EXP(-LN(2)/25))/(LN(2)/25)*Calculateur!BL95*Calculateur!BN95*VLOOKUP('Données projet'!$B$11,Paramètres!$A$1:$I$89,3,0)*0.475*44/12</f>
        <v>1.6547869666330879</v>
      </c>
      <c r="BR95" s="23">
        <f>EXP(-LN(2)/2)*BR94+(1-EXP(-LN(2)/2))/(LN(2)/2)*BL95*BO95*VLOOKUP('Données projet'!$B$11,Paramètres!$A$1:$I$89,3,0)*0.475*44/12</f>
        <v>9.7269466030871433E-11</v>
      </c>
      <c r="BS95" s="24">
        <f t="shared" si="63"/>
        <v>22.994229897170054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91.70915087440892</v>
      </c>
      <c r="T96" s="62">
        <f t="shared" si="88"/>
        <v>300.33269076608968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14.605219064205732</v>
      </c>
      <c r="AA96" s="23">
        <f>EXP(-LN(2)/25)*AA95+(1-EXP(-LN(2)/25))/(LN(2)/25)*Calculateur!V96*Calculateur!X96*VLOOKUP('Données projet'!$B$9,Paramètres!$A$1:$I$89,3,0)*0.475*44/12</f>
        <v>1.1236388492515939</v>
      </c>
      <c r="AB96" s="23">
        <f>EXP(-LN(2)/2)*AB95+(1-EXP(-LN(2)/2))/(LN(2)/2)*V96*Y96*VLOOKUP('Données projet'!$B$9,Paramètres!$A$1:$I$89,3,0)*0.475*44/12</f>
        <v>4.8016155928575064E-11</v>
      </c>
      <c r="AC96" s="24">
        <f t="shared" si="57"/>
        <v>15.728857913505342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121.4809205910002</v>
      </c>
      <c r="AO96" s="62">
        <f t="shared" si="90"/>
        <v>417.81353850766317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20.920989470348761</v>
      </c>
      <c r="AV96" s="23">
        <f>EXP(-LN(2)/25)*AV95+(1-EXP(-LN(2)/25))/(LN(2)/25)*Calculateur!AQ96*Calculateur!AS96*VLOOKUP('Données projet'!$B$10,Paramètres!$A$1:$I$89,3,0)*0.475*44/12</f>
        <v>1.6095367300090415</v>
      </c>
      <c r="AW96" s="23">
        <f>EXP(-LN(2)/2)*AW95+(1-EXP(-LN(2)/2))/(LN(2)/2)*AQ96*AT96*VLOOKUP('Données projet'!$B$10,Paramètres!$A$1:$I$89,3,0)*0.475*44/12</f>
        <v>6.8779899032823723E-11</v>
      </c>
      <c r="AX96" s="23">
        <f t="shared" si="60"/>
        <v>22.530526200426582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121.4809205910002</v>
      </c>
      <c r="BJ96" s="62">
        <f t="shared" si="92"/>
        <v>417.81353850766317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20.920989470348761</v>
      </c>
      <c r="BQ96" s="23">
        <f>EXP(-LN(2)/25)*BQ95+(1-EXP(-LN(2)/25))/(LN(2)/25)*Calculateur!BL96*Calculateur!BN96*VLOOKUP('Données projet'!$B$11,Paramètres!$A$1:$I$89,3,0)*0.475*44/12</f>
        <v>1.6095367300090415</v>
      </c>
      <c r="BR96" s="23">
        <f>EXP(-LN(2)/2)*BR95+(1-EXP(-LN(2)/2))/(LN(2)/2)*BL96*BO96*VLOOKUP('Données projet'!$B$11,Paramètres!$A$1:$I$89,3,0)*0.475*44/12</f>
        <v>6.8779899032823723E-11</v>
      </c>
      <c r="BS96" s="24">
        <f t="shared" si="63"/>
        <v>22.530526200426582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91.70915087440892</v>
      </c>
      <c r="T97" s="62">
        <f t="shared" si="88"/>
        <v>300.33269076608968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14.318819626660664</v>
      </c>
      <c r="AA97" s="23">
        <f>EXP(-LN(2)/25)*AA96+(1-EXP(-LN(2)/25))/(LN(2)/25)*Calculateur!V97*Calculateur!X97*VLOOKUP('Données projet'!$B$9,Paramètres!$A$1:$I$89,3,0)*0.475*44/12</f>
        <v>1.0929128858292101</v>
      </c>
      <c r="AB97" s="23">
        <f>EXP(-LN(2)/2)*AB96+(1-EXP(-LN(2)/2))/(LN(2)/2)*V97*Y97*VLOOKUP('Données projet'!$B$9,Paramètres!$A$1:$I$89,3,0)*0.475*44/12</f>
        <v>3.3952549463606074E-11</v>
      </c>
      <c r="AC97" s="24">
        <f t="shared" si="57"/>
        <v>15.411732512523827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121.4809205910002</v>
      </c>
      <c r="AO97" s="62">
        <f t="shared" si="90"/>
        <v>417.81353850766317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20.510741627378799</v>
      </c>
      <c r="AV97" s="23">
        <f>EXP(-LN(2)/25)*AV96+(1-EXP(-LN(2)/25))/(LN(2)/25)*Calculateur!AQ97*Calculateur!AS97*VLOOKUP('Données projet'!$B$10,Paramètres!$A$1:$I$89,3,0)*0.475*44/12</f>
        <v>1.5655238634850863</v>
      </c>
      <c r="AW97" s="23">
        <f>EXP(-LN(2)/2)*AW96+(1-EXP(-LN(2)/2))/(LN(2)/2)*AQ97*AT97*VLOOKUP('Données projet'!$B$10,Paramètres!$A$1:$I$89,3,0)*0.475*44/12</f>
        <v>4.8634733015435717E-11</v>
      </c>
      <c r="AX97" s="23">
        <f t="shared" si="60"/>
        <v>22.076265490912519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121.4809205910002</v>
      </c>
      <c r="BJ97" s="62">
        <f t="shared" si="92"/>
        <v>417.81353850766317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20.510741627378799</v>
      </c>
      <c r="BQ97" s="23">
        <f>EXP(-LN(2)/25)*BQ96+(1-EXP(-LN(2)/25))/(LN(2)/25)*Calculateur!BL97*Calculateur!BN97*VLOOKUP('Données projet'!$B$11,Paramètres!$A$1:$I$89,3,0)*0.475*44/12</f>
        <v>1.5655238634850863</v>
      </c>
      <c r="BR97" s="23">
        <f>EXP(-LN(2)/2)*BR96+(1-EXP(-LN(2)/2))/(LN(2)/2)*BL97*BO97*VLOOKUP('Données projet'!$B$11,Paramètres!$A$1:$I$89,3,0)*0.475*44/12</f>
        <v>4.8634733015435717E-11</v>
      </c>
      <c r="BS97" s="24">
        <f t="shared" si="63"/>
        <v>22.076265490912519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91.70915087440892</v>
      </c>
      <c r="T98" s="62">
        <f t="shared" si="88"/>
        <v>300.33269076608968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14.038036307399448</v>
      </c>
      <c r="AA98" s="23">
        <f>EXP(-LN(2)/25)*AA97+(1-EXP(-LN(2)/25))/(LN(2)/25)*Calculateur!V98*Calculateur!X98*VLOOKUP('Données projet'!$B$9,Paramètres!$A$1:$I$89,3,0)*0.475*44/12</f>
        <v>1.0630271254924195</v>
      </c>
      <c r="AB98" s="23">
        <f>EXP(-LN(2)/2)*AB97+(1-EXP(-LN(2)/2))/(LN(2)/2)*V98*Y98*VLOOKUP('Données projet'!$B$9,Paramètres!$A$1:$I$89,3,0)*0.475*44/12</f>
        <v>2.4008077964287532E-11</v>
      </c>
      <c r="AC98" s="24">
        <f t="shared" si="57"/>
        <v>15.101063432915875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121.4809205910002</v>
      </c>
      <c r="AO98" s="62">
        <f t="shared" si="90"/>
        <v>417.81353850766317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20.108538494383001</v>
      </c>
      <c r="AV98" s="23">
        <f>EXP(-LN(2)/25)*AV97+(1-EXP(-LN(2)/25))/(LN(2)/25)*Calculateur!AQ98*Calculateur!AS98*VLOOKUP('Données projet'!$B$10,Paramètres!$A$1:$I$89,3,0)*0.475*44/12</f>
        <v>1.5227145311107646</v>
      </c>
      <c r="AW98" s="23">
        <f>EXP(-LN(2)/2)*AW97+(1-EXP(-LN(2)/2))/(LN(2)/2)*AQ98*AT98*VLOOKUP('Données projet'!$B$10,Paramètres!$A$1:$I$89,3,0)*0.475*44/12</f>
        <v>3.4389949516411861E-11</v>
      </c>
      <c r="AX98" s="23">
        <f t="shared" si="60"/>
        <v>21.631253025528157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121.4809205910002</v>
      </c>
      <c r="BJ98" s="62">
        <f t="shared" si="92"/>
        <v>417.81353850766317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20.108538494383001</v>
      </c>
      <c r="BQ98" s="23">
        <f>EXP(-LN(2)/25)*BQ97+(1-EXP(-LN(2)/25))/(LN(2)/25)*Calculateur!BL98*Calculateur!BN98*VLOOKUP('Données projet'!$B$11,Paramètres!$A$1:$I$89,3,0)*0.475*44/12</f>
        <v>1.5227145311107646</v>
      </c>
      <c r="BR98" s="23">
        <f>EXP(-LN(2)/2)*BR97+(1-EXP(-LN(2)/2))/(LN(2)/2)*BL98*BO98*VLOOKUP('Données projet'!$B$11,Paramètres!$A$1:$I$89,3,0)*0.475*44/12</f>
        <v>3.4389949516411861E-11</v>
      </c>
      <c r="BS98" s="24">
        <f t="shared" si="63"/>
        <v>21.631253025528157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91.70915087440892</v>
      </c>
      <c r="T99" s="62">
        <f t="shared" si="88"/>
        <v>300.33269076608968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13.76275897776803</v>
      </c>
      <c r="AA99" s="23">
        <f>EXP(-LN(2)/25)*AA98+(1-EXP(-LN(2)/25))/(LN(2)/25)*Calculateur!V99*Calculateur!X99*VLOOKUP('Données projet'!$B$9,Paramètres!$A$1:$I$89,3,0)*0.475*44/12</f>
        <v>1.0339585928436623</v>
      </c>
      <c r="AB99" s="23">
        <f>EXP(-LN(2)/2)*AB98+(1-EXP(-LN(2)/2))/(LN(2)/2)*V99*Y99*VLOOKUP('Données projet'!$B$9,Paramètres!$A$1:$I$89,3,0)*0.475*44/12</f>
        <v>1.6976274731803037E-11</v>
      </c>
      <c r="AC99" s="24">
        <f t="shared" si="57"/>
        <v>14.796717570628669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121.4809205910002</v>
      </c>
      <c r="AO99" s="62">
        <f t="shared" si="90"/>
        <v>417.81353850766317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19.714222319505563</v>
      </c>
      <c r="AV99" s="23">
        <f>EXP(-LN(2)/25)*AV98+(1-EXP(-LN(2)/25))/(LN(2)/25)*Calculateur!AQ99*Calculateur!AS99*VLOOKUP('Données projet'!$B$10,Paramètres!$A$1:$I$89,3,0)*0.475*44/12</f>
        <v>1.4810758221814637</v>
      </c>
      <c r="AW99" s="23">
        <f>EXP(-LN(2)/2)*AW98+(1-EXP(-LN(2)/2))/(LN(2)/2)*AQ99*AT99*VLOOKUP('Données projet'!$B$10,Paramètres!$A$1:$I$89,3,0)*0.475*44/12</f>
        <v>2.4317366507717858E-11</v>
      </c>
      <c r="AX99" s="23">
        <f t="shared" si="60"/>
        <v>21.195298141711344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121.4809205910002</v>
      </c>
      <c r="BJ99" s="62">
        <f t="shared" si="92"/>
        <v>417.81353850766317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19.714222319505563</v>
      </c>
      <c r="BQ99" s="23">
        <f>EXP(-LN(2)/25)*BQ98+(1-EXP(-LN(2)/25))/(LN(2)/25)*Calculateur!BL99*Calculateur!BN99*VLOOKUP('Données projet'!$B$11,Paramètres!$A$1:$I$89,3,0)*0.475*44/12</f>
        <v>1.4810758221814637</v>
      </c>
      <c r="BR99" s="23">
        <f>EXP(-LN(2)/2)*BR98+(1-EXP(-LN(2)/2))/(LN(2)/2)*BL99*BO99*VLOOKUP('Données projet'!$B$11,Paramètres!$A$1:$I$89,3,0)*0.475*44/12</f>
        <v>2.4317366507717858E-11</v>
      </c>
      <c r="BS99" s="24">
        <f t="shared" si="63"/>
        <v>21.195298141711344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91.70915087440892</v>
      </c>
      <c r="T100" s="62">
        <f t="shared" si="88"/>
        <v>300.33269076608968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13.492879668668092</v>
      </c>
      <c r="AA100" s="23">
        <f>EXP(-LN(2)/25)*AA99+(1-EXP(-LN(2)/25))/(LN(2)/25)*Calculateur!V100*Calculateur!X100*VLOOKUP('Données projet'!$B$9,Paramètres!$A$1:$I$89,3,0)*0.475*44/12</f>
        <v>1.0056849407488331</v>
      </c>
      <c r="AB100" s="23">
        <f>EXP(-LN(2)/2)*AB99+(1-EXP(-LN(2)/2))/(LN(2)/2)*V100*Y100*VLOOKUP('Données projet'!$B$9,Paramètres!$A$1:$I$89,3,0)*0.475*44/12</f>
        <v>1.2004038982143766E-11</v>
      </c>
      <c r="AC100" s="24">
        <f t="shared" si="57"/>
        <v>14.498564609428929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121.4809205910002</v>
      </c>
      <c r="AO100" s="62">
        <f t="shared" si="90"/>
        <v>417.81353850766317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19.327638444308356</v>
      </c>
      <c r="AV100" s="23">
        <f>EXP(-LN(2)/25)*AV99+(1-EXP(-LN(2)/25))/(LN(2)/25)*Calculateur!AQ100*Calculateur!AS100*VLOOKUP('Données projet'!$B$10,Paramètres!$A$1:$I$89,3,0)*0.475*44/12</f>
        <v>1.4405757259375191</v>
      </c>
      <c r="AW100" s="23">
        <f>EXP(-LN(2)/2)*AW99+(1-EXP(-LN(2)/2))/(LN(2)/2)*AQ100*AT100*VLOOKUP('Données projet'!$B$10,Paramètres!$A$1:$I$89,3,0)*0.475*44/12</f>
        <v>1.7194974758205931E-11</v>
      </c>
      <c r="AX100" s="23">
        <f t="shared" si="60"/>
        <v>20.768214170263072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121.4809205910002</v>
      </c>
      <c r="BJ100" s="62">
        <f t="shared" si="92"/>
        <v>417.81353850766317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19.327638444308356</v>
      </c>
      <c r="BQ100" s="23">
        <f>EXP(-LN(2)/25)*BQ99+(1-EXP(-LN(2)/25))/(LN(2)/25)*Calculateur!BL100*Calculateur!BN100*VLOOKUP('Données projet'!$B$11,Paramètres!$A$1:$I$89,3,0)*0.475*44/12</f>
        <v>1.4405757259375191</v>
      </c>
      <c r="BR100" s="23">
        <f>EXP(-LN(2)/2)*BR99+(1-EXP(-LN(2)/2))/(LN(2)/2)*BL100*BO100*VLOOKUP('Données projet'!$B$11,Paramètres!$A$1:$I$89,3,0)*0.475*44/12</f>
        <v>1.7194974758205931E-11</v>
      </c>
      <c r="BS100" s="24">
        <f t="shared" si="63"/>
        <v>20.768214170263072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91.70915087440892</v>
      </c>
      <c r="T101" s="62">
        <f t="shared" si="88"/>
        <v>300.33269076608968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13.228292528209479</v>
      </c>
      <c r="AA101" s="23">
        <f>EXP(-LN(2)/25)*AA100+(1-EXP(-LN(2)/25))/(LN(2)/25)*Calculateur!V101*Calculateur!X101*VLOOKUP('Données projet'!$B$9,Paramètres!$A$1:$I$89,3,0)*0.475*44/12</f>
        <v>0.97818443315738368</v>
      </c>
      <c r="AB101" s="23">
        <f>EXP(-LN(2)/2)*AB100+(1-EXP(-LN(2)/2))/(LN(2)/2)*V101*Y101*VLOOKUP('Données projet'!$B$9,Paramètres!$A$1:$I$89,3,0)*0.475*44/12</f>
        <v>8.4881373659015185E-12</v>
      </c>
      <c r="AC101" s="24">
        <f t="shared" si="57"/>
        <v>14.206476961375351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121.4809205910002</v>
      </c>
      <c r="AO101" s="62">
        <f t="shared" si="90"/>
        <v>417.81353850766317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18.948635243110882</v>
      </c>
      <c r="AV101" s="23">
        <f>EXP(-LN(2)/25)*AV100+(1-EXP(-LN(2)/25))/(LN(2)/25)*Calculateur!AQ101*Calculateur!AS101*VLOOKUP('Données projet'!$B$10,Paramètres!$A$1:$I$89,3,0)*0.475*44/12</f>
        <v>1.4011831069551728</v>
      </c>
      <c r="AW101" s="23">
        <f>EXP(-LN(2)/2)*AW100+(1-EXP(-LN(2)/2))/(LN(2)/2)*AQ101*AT101*VLOOKUP('Données projet'!$B$10,Paramètres!$A$1:$I$89,3,0)*0.475*44/12</f>
        <v>1.2158683253858929E-11</v>
      </c>
      <c r="AX101" s="23">
        <f t="shared" si="60"/>
        <v>20.349818350078213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121.4809205910002</v>
      </c>
      <c r="BJ101" s="62">
        <f t="shared" si="92"/>
        <v>417.81353850766317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18.948635243110882</v>
      </c>
      <c r="BQ101" s="23">
        <f>EXP(-LN(2)/25)*BQ100+(1-EXP(-LN(2)/25))/(LN(2)/25)*Calculateur!BL101*Calculateur!BN101*VLOOKUP('Données projet'!$B$11,Paramètres!$A$1:$I$89,3,0)*0.475*44/12</f>
        <v>1.4011831069551728</v>
      </c>
      <c r="BR101" s="23">
        <f>EXP(-LN(2)/2)*BR100+(1-EXP(-LN(2)/2))/(LN(2)/2)*BL101*BO101*VLOOKUP('Données projet'!$B$11,Paramètres!$A$1:$I$89,3,0)*0.475*44/12</f>
        <v>1.2158683253858929E-11</v>
      </c>
      <c r="BS101" s="24">
        <f t="shared" si="63"/>
        <v>20.349818350078213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91.70915087440892</v>
      </c>
      <c r="T102" s="62">
        <f t="shared" si="88"/>
        <v>300.33269076608968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12.968893780193039</v>
      </c>
      <c r="AA102" s="23">
        <f>EXP(-LN(2)/25)*AA101+(1-EXP(-LN(2)/25))/(LN(2)/25)*Calculateur!V102*Calculateur!X102*VLOOKUP('Données projet'!$B$9,Paramètres!$A$1:$I$89,3,0)*0.475*44/12</f>
        <v>0.95143592839221136</v>
      </c>
      <c r="AB102" s="23">
        <f>EXP(-LN(2)/2)*AB101+(1-EXP(-LN(2)/2))/(LN(2)/2)*V102*Y102*VLOOKUP('Données projet'!$B$9,Paramètres!$A$1:$I$89,3,0)*0.475*44/12</f>
        <v>6.002019491071883E-12</v>
      </c>
      <c r="AC102" s="24">
        <f t="shared" si="57"/>
        <v>13.920329708591252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121.4809205910002</v>
      </c>
      <c r="AO102" s="62">
        <f t="shared" si="90"/>
        <v>417.81353850766317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18.577064063519764</v>
      </c>
      <c r="AV102" s="23">
        <f>EXP(-LN(2)/25)*AV101+(1-EXP(-LN(2)/25))/(LN(2)/25)*Calculateur!AQ102*Calculateur!AS102*VLOOKUP('Données projet'!$B$10,Paramètres!$A$1:$I$89,3,0)*0.475*44/12</f>
        <v>1.3628676812104665</v>
      </c>
      <c r="AW102" s="23">
        <f>EXP(-LN(2)/2)*AW101+(1-EXP(-LN(2)/2))/(LN(2)/2)*AQ102*AT102*VLOOKUP('Données projet'!$B$10,Paramètres!$A$1:$I$89,3,0)*0.475*44/12</f>
        <v>8.5974873791029653E-12</v>
      </c>
      <c r="AX102" s="23">
        <f t="shared" si="60"/>
        <v>19.939931744738828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121.4809205910002</v>
      </c>
      <c r="BJ102" s="62">
        <f t="shared" si="92"/>
        <v>417.81353850766317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18.577064063519764</v>
      </c>
      <c r="BQ102" s="23">
        <f>EXP(-LN(2)/25)*BQ101+(1-EXP(-LN(2)/25))/(LN(2)/25)*Calculateur!BL102*Calculateur!BN102*VLOOKUP('Données projet'!$B$11,Paramètres!$A$1:$I$89,3,0)*0.475*44/12</f>
        <v>1.3628676812104665</v>
      </c>
      <c r="BR102" s="23">
        <f>EXP(-LN(2)/2)*BR101+(1-EXP(-LN(2)/2))/(LN(2)/2)*BL102*BO102*VLOOKUP('Données projet'!$B$11,Paramètres!$A$1:$I$89,3,0)*0.475*44/12</f>
        <v>8.5974873791029653E-12</v>
      </c>
      <c r="BS102" s="24">
        <f t="shared" si="63"/>
        <v>19.939931744738828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91.70915087440892</v>
      </c>
      <c r="T103" s="62">
        <f t="shared" si="88"/>
        <v>300.33269076608968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12.714581683407587</v>
      </c>
      <c r="AA103" s="23">
        <f>EXP(-LN(2)/25)*AA102+(1-EXP(-LN(2)/25))/(LN(2)/25)*Calculateur!V103*Calculateur!X103*VLOOKUP('Données projet'!$B$9,Paramètres!$A$1:$I$89,3,0)*0.475*44/12</f>
        <v>0.92541886289648545</v>
      </c>
      <c r="AB103" s="23">
        <f>EXP(-LN(2)/2)*AB102+(1-EXP(-LN(2)/2))/(LN(2)/2)*V103*Y103*VLOOKUP('Données projet'!$B$9,Paramètres!$A$1:$I$89,3,0)*0.475*44/12</f>
        <v>4.2440686829507592E-12</v>
      </c>
      <c r="AC103" s="24">
        <f t="shared" si="57"/>
        <v>13.640000546308316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121.4809205910002</v>
      </c>
      <c r="AO103" s="62">
        <f t="shared" si="90"/>
        <v>417.81353850766317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18.212779168124388</v>
      </c>
      <c r="AV103" s="23">
        <f>EXP(-LN(2)/25)*AV102+(1-EXP(-LN(2)/25))/(LN(2)/25)*Calculateur!AQ103*Calculateur!AS103*VLOOKUP('Données projet'!$B$10,Paramètres!$A$1:$I$89,3,0)*0.475*44/12</f>
        <v>1.3255999927976698</v>
      </c>
      <c r="AW103" s="23">
        <f>EXP(-LN(2)/2)*AW102+(1-EXP(-LN(2)/2))/(LN(2)/2)*AQ103*AT103*VLOOKUP('Données projet'!$B$10,Paramètres!$A$1:$I$89,3,0)*0.475*44/12</f>
        <v>6.0793416269294646E-12</v>
      </c>
      <c r="AX103" s="23">
        <f t="shared" si="60"/>
        <v>19.538379160928137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121.4809205910002</v>
      </c>
      <c r="BJ103" s="62">
        <f t="shared" si="92"/>
        <v>417.81353850766317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18.212779168124388</v>
      </c>
      <c r="BQ103" s="23">
        <f>EXP(-LN(2)/25)*BQ102+(1-EXP(-LN(2)/25))/(LN(2)/25)*Calculateur!BL103*Calculateur!BN103*VLOOKUP('Données projet'!$B$11,Paramètres!$A$1:$I$89,3,0)*0.475*44/12</f>
        <v>1.3255999927976698</v>
      </c>
      <c r="BR103" s="23">
        <f>EXP(-LN(2)/2)*BR102+(1-EXP(-LN(2)/2))/(LN(2)/2)*BL103*BO103*VLOOKUP('Données projet'!$B$11,Paramètres!$A$1:$I$89,3,0)*0.475*44/12</f>
        <v>6.0793416269294646E-12</v>
      </c>
      <c r="BS103" s="24">
        <f t="shared" si="63"/>
        <v>19.538379160928137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91.70915087440892</v>
      </c>
      <c r="T104" s="62">
        <f t="shared" si="88"/>
        <v>300.33269076608968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12.465256491725036</v>
      </c>
      <c r="AA104" s="23">
        <f>EXP(-LN(2)/25)*AA103+(1-EXP(-LN(2)/25))/(LN(2)/25)*Calculateur!V104*Calculateur!X104*VLOOKUP('Données projet'!$B$9,Paramètres!$A$1:$I$89,3,0)*0.475*44/12</f>
        <v>0.90011323542491817</v>
      </c>
      <c r="AB104" s="23">
        <f>EXP(-LN(2)/2)*AB103+(1-EXP(-LN(2)/2))/(LN(2)/2)*V104*Y104*VLOOKUP('Données projet'!$B$9,Paramètres!$A$1:$I$89,3,0)*0.475*44/12</f>
        <v>3.0010097455359415E-12</v>
      </c>
      <c r="AC104" s="24">
        <f t="shared" si="57"/>
        <v>13.365369727152954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121.4809205910002</v>
      </c>
      <c r="AO104" s="62">
        <f t="shared" si="90"/>
        <v>417.81353850766317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17.855637677335867</v>
      </c>
      <c r="AV104" s="23">
        <f>EXP(-LN(2)/25)*AV103+(1-EXP(-LN(2)/25))/(LN(2)/25)*Calculateur!AQ104*Calculateur!AS104*VLOOKUP('Données projet'!$B$10,Paramètres!$A$1:$I$89,3,0)*0.475*44/12</f>
        <v>1.2893513912843437</v>
      </c>
      <c r="AW104" s="23">
        <f>EXP(-LN(2)/2)*AW103+(1-EXP(-LN(2)/2))/(LN(2)/2)*AQ104*AT104*VLOOKUP('Données projet'!$B$10,Paramètres!$A$1:$I$89,3,0)*0.475*44/12</f>
        <v>4.2987436895514827E-12</v>
      </c>
      <c r="AX104" s="23">
        <f t="shared" si="60"/>
        <v>19.144989068624511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121.4809205910002</v>
      </c>
      <c r="BJ104" s="62">
        <f t="shared" si="92"/>
        <v>417.81353850766317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17.855637677335867</v>
      </c>
      <c r="BQ104" s="23">
        <f>EXP(-LN(2)/25)*BQ103+(1-EXP(-LN(2)/25))/(LN(2)/25)*Calculateur!BL104*Calculateur!BN104*VLOOKUP('Données projet'!$B$11,Paramètres!$A$1:$I$89,3,0)*0.475*44/12</f>
        <v>1.2893513912843437</v>
      </c>
      <c r="BR104" s="23">
        <f>EXP(-LN(2)/2)*BR103+(1-EXP(-LN(2)/2))/(LN(2)/2)*BL104*BO104*VLOOKUP('Données projet'!$B$11,Paramètres!$A$1:$I$89,3,0)*0.475*44/12</f>
        <v>4.2987436895514827E-12</v>
      </c>
      <c r="BS104" s="24">
        <f t="shared" si="63"/>
        <v>19.144989068624511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91.70915087440892</v>
      </c>
      <c r="T105" s="62">
        <f t="shared" si="88"/>
        <v>300.33269076608968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12.220820414978029</v>
      </c>
      <c r="AA105" s="23">
        <f>EXP(-LN(2)/25)*AA104+(1-EXP(-LN(2)/25))/(LN(2)/25)*Calculateur!V105*Calculateur!X105*VLOOKUP('Données projet'!$B$9,Paramètres!$A$1:$I$89,3,0)*0.475*44/12</f>
        <v>0.87549959166732594</v>
      </c>
      <c r="AB105" s="23">
        <f>EXP(-LN(2)/2)*AB104+(1-EXP(-LN(2)/2))/(LN(2)/2)*V105*Y105*VLOOKUP('Données projet'!$B$9,Paramètres!$A$1:$I$89,3,0)*0.475*44/12</f>
        <v>2.1220343414753796E-12</v>
      </c>
      <c r="AC105" s="24">
        <f t="shared" si="57"/>
        <v>13.096320006647478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121.4809205910002</v>
      </c>
      <c r="AO105" s="62">
        <f t="shared" si="90"/>
        <v>417.81353850766317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17.505499513346912</v>
      </c>
      <c r="AV105" s="23">
        <f>EXP(-LN(2)/25)*AV104+(1-EXP(-LN(2)/25))/(LN(2)/25)*Calculateur!AQ105*Calculateur!AS105*VLOOKUP('Données projet'!$B$10,Paramètres!$A$1:$I$89,3,0)*0.475*44/12</f>
        <v>1.2540940096856306</v>
      </c>
      <c r="AW105" s="23">
        <f>EXP(-LN(2)/2)*AW104+(1-EXP(-LN(2)/2))/(LN(2)/2)*AQ105*AT105*VLOOKUP('Données projet'!$B$10,Paramètres!$A$1:$I$89,3,0)*0.475*44/12</f>
        <v>3.0396708134647323E-12</v>
      </c>
      <c r="AX105" s="23">
        <f t="shared" si="60"/>
        <v>18.759593523035583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121.4809205910002</v>
      </c>
      <c r="BJ105" s="62">
        <f t="shared" si="92"/>
        <v>417.81353850766317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17.505499513346912</v>
      </c>
      <c r="BQ105" s="23">
        <f>EXP(-LN(2)/25)*BQ104+(1-EXP(-LN(2)/25))/(LN(2)/25)*Calculateur!BL105*Calculateur!BN105*VLOOKUP('Données projet'!$B$11,Paramètres!$A$1:$I$89,3,0)*0.475*44/12</f>
        <v>1.2540940096856306</v>
      </c>
      <c r="BR105" s="23">
        <f>EXP(-LN(2)/2)*BR104+(1-EXP(-LN(2)/2))/(LN(2)/2)*BL105*BO105*VLOOKUP('Données projet'!$B$11,Paramètres!$A$1:$I$89,3,0)*0.475*44/12</f>
        <v>3.0396708134647323E-12</v>
      </c>
      <c r="BS105" s="24">
        <f t="shared" si="63"/>
        <v>18.759593523035583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91.70915087440892</v>
      </c>
      <c r="T106" s="62">
        <f t="shared" si="88"/>
        <v>300.33269076608968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11.981177580604745</v>
      </c>
      <c r="AA106" s="23">
        <f>EXP(-LN(2)/25)*AA105+(1-EXP(-LN(2)/25))/(LN(2)/25)*Calculateur!V106*Calculateur!X106*VLOOKUP('Données projet'!$B$9,Paramètres!$A$1:$I$89,3,0)*0.475*44/12</f>
        <v>0.85155900929266037</v>
      </c>
      <c r="AB106" s="23">
        <f>EXP(-LN(2)/2)*AB105+(1-EXP(-LN(2)/2))/(LN(2)/2)*V106*Y106*VLOOKUP('Données projet'!$B$9,Paramètres!$A$1:$I$89,3,0)*0.475*44/12</f>
        <v>1.5005048727679708E-12</v>
      </c>
      <c r="AC106" s="24">
        <f t="shared" si="57"/>
        <v>12.832736589898907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121.4809205910002</v>
      </c>
      <c r="AO106" s="62">
        <f t="shared" si="90"/>
        <v>417.81353850766317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17.162227345190587</v>
      </c>
      <c r="AV106" s="23">
        <f>EXP(-LN(2)/25)*AV105+(1-EXP(-LN(2)/25))/(LN(2)/25)*Calculateur!AQ106*Calculateur!AS106*VLOOKUP('Données projet'!$B$10,Paramètres!$A$1:$I$89,3,0)*0.475*44/12</f>
        <v>1.2198007430408393</v>
      </c>
      <c r="AW106" s="23">
        <f>EXP(-LN(2)/2)*AW105+(1-EXP(-LN(2)/2))/(LN(2)/2)*AQ106*AT106*VLOOKUP('Données projet'!$B$10,Paramètres!$A$1:$I$89,3,0)*0.475*44/12</f>
        <v>2.1493718447757413E-12</v>
      </c>
      <c r="AX106" s="23">
        <f t="shared" si="60"/>
        <v>18.382028088233575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121.4809205910002</v>
      </c>
      <c r="BJ106" s="62">
        <f t="shared" si="92"/>
        <v>417.81353850766317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17.162227345190587</v>
      </c>
      <c r="BQ106" s="23">
        <f>EXP(-LN(2)/25)*BQ105+(1-EXP(-LN(2)/25))/(LN(2)/25)*Calculateur!BL106*Calculateur!BN106*VLOOKUP('Données projet'!$B$11,Paramètres!$A$1:$I$89,3,0)*0.475*44/12</f>
        <v>1.2198007430408393</v>
      </c>
      <c r="BR106" s="23">
        <f>EXP(-LN(2)/2)*BR105+(1-EXP(-LN(2)/2))/(LN(2)/2)*BL106*BO106*VLOOKUP('Données projet'!$B$11,Paramètres!$A$1:$I$89,3,0)*0.475*44/12</f>
        <v>2.1493718447757413E-12</v>
      </c>
      <c r="BS106" s="24">
        <f t="shared" si="63"/>
        <v>18.382028088233575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91.70915087440892</v>
      </c>
      <c r="T107" s="62">
        <f t="shared" si="88"/>
        <v>300.33269076608968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11.746233996045826</v>
      </c>
      <c r="AA107" s="23">
        <f>EXP(-LN(2)/25)*AA106+(1-EXP(-LN(2)/25))/(LN(2)/25)*Calculateur!V107*Calculateur!X107*VLOOKUP('Données projet'!$B$9,Paramètres!$A$1:$I$89,3,0)*0.475*44/12</f>
        <v>0.82827308340201056</v>
      </c>
      <c r="AB107" s="23">
        <f>EXP(-LN(2)/2)*AB106+(1-EXP(-LN(2)/2))/(LN(2)/2)*V107*Y107*VLOOKUP('Données projet'!$B$9,Paramètres!$A$1:$I$89,3,0)*0.475*44/12</f>
        <v>1.0610171707376898E-12</v>
      </c>
      <c r="AC107" s="24">
        <f t="shared" si="57"/>
        <v>12.574507079448896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121.4809205910002</v>
      </c>
      <c r="AO107" s="62">
        <f t="shared" si="90"/>
        <v>417.81353850766317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16.825686534876457</v>
      </c>
      <c r="AV107" s="23">
        <f>EXP(-LN(2)/25)*AV106+(1-EXP(-LN(2)/25))/(LN(2)/25)*Calculateur!AQ107*Calculateur!AS107*VLOOKUP('Données projet'!$B$10,Paramètres!$A$1:$I$89,3,0)*0.475*44/12</f>
        <v>1.1864452275758544</v>
      </c>
      <c r="AW107" s="23">
        <f>EXP(-LN(2)/2)*AW106+(1-EXP(-LN(2)/2))/(LN(2)/2)*AQ107*AT107*VLOOKUP('Données projet'!$B$10,Paramètres!$A$1:$I$89,3,0)*0.475*44/12</f>
        <v>1.5198354067323661E-12</v>
      </c>
      <c r="AX107" s="23">
        <f t="shared" si="60"/>
        <v>18.012131762453834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121.4809205910002</v>
      </c>
      <c r="BJ107" s="62">
        <f t="shared" si="92"/>
        <v>417.81353850766317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16.825686534876457</v>
      </c>
      <c r="BQ107" s="23">
        <f>EXP(-LN(2)/25)*BQ106+(1-EXP(-LN(2)/25))/(LN(2)/25)*Calculateur!BL107*Calculateur!BN107*VLOOKUP('Données projet'!$B$11,Paramètres!$A$1:$I$89,3,0)*0.475*44/12</f>
        <v>1.1864452275758544</v>
      </c>
      <c r="BR107" s="23">
        <f>EXP(-LN(2)/2)*BR106+(1-EXP(-LN(2)/2))/(LN(2)/2)*BL107*BO107*VLOOKUP('Données projet'!$B$11,Paramètres!$A$1:$I$89,3,0)*0.475*44/12</f>
        <v>1.5198354067323661E-12</v>
      </c>
      <c r="BS107" s="24">
        <f t="shared" si="63"/>
        <v>18.012131762453834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91.70915087440892</v>
      </c>
      <c r="T108" s="62">
        <f t="shared" si="88"/>
        <v>300.33269076608968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11.51589751187867</v>
      </c>
      <c r="AA108" s="23">
        <f>EXP(-LN(2)/25)*AA107+(1-EXP(-LN(2)/25))/(LN(2)/25)*Calculateur!V108*Calculateur!X108*VLOOKUP('Données projet'!$B$9,Paramètres!$A$1:$I$89,3,0)*0.475*44/12</f>
        <v>0.80562391237939412</v>
      </c>
      <c r="AB108" s="23">
        <f>EXP(-LN(2)/2)*AB107+(1-EXP(-LN(2)/2))/(LN(2)/2)*V108*Y108*VLOOKUP('Données projet'!$B$9,Paramètres!$A$1:$I$89,3,0)*0.475*44/12</f>
        <v>7.5025243638398538E-13</v>
      </c>
      <c r="AC108" s="24">
        <f t="shared" si="57"/>
        <v>12.321521424258814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121.4809205910002</v>
      </c>
      <c r="AO108" s="62">
        <f t="shared" si="90"/>
        <v>417.81353850766317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16.495745084582964</v>
      </c>
      <c r="AV108" s="23">
        <f>EXP(-LN(2)/25)*AV107+(1-EXP(-LN(2)/25))/(LN(2)/25)*Calculateur!AQ108*Calculateur!AS108*VLOOKUP('Données projet'!$B$10,Paramètres!$A$1:$I$89,3,0)*0.475*44/12</f>
        <v>1.1540018204353497</v>
      </c>
      <c r="AW108" s="23">
        <f>EXP(-LN(2)/2)*AW107+(1-EXP(-LN(2)/2))/(LN(2)/2)*AQ108*AT108*VLOOKUP('Données projet'!$B$10,Paramètres!$A$1:$I$89,3,0)*0.475*44/12</f>
        <v>1.0746859223878707E-12</v>
      </c>
      <c r="AX108" s="23">
        <f t="shared" si="60"/>
        <v>17.649746905019388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121.4809205910002</v>
      </c>
      <c r="BJ108" s="62">
        <f t="shared" si="92"/>
        <v>417.81353850766317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16.495745084582964</v>
      </c>
      <c r="BQ108" s="23">
        <f>EXP(-LN(2)/25)*BQ107+(1-EXP(-LN(2)/25))/(LN(2)/25)*Calculateur!BL108*Calculateur!BN108*VLOOKUP('Données projet'!$B$11,Paramètres!$A$1:$I$89,3,0)*0.475*44/12</f>
        <v>1.1540018204353497</v>
      </c>
      <c r="BR108" s="23">
        <f>EXP(-LN(2)/2)*BR107+(1-EXP(-LN(2)/2))/(LN(2)/2)*BL108*BO108*VLOOKUP('Données projet'!$B$11,Paramètres!$A$1:$I$89,3,0)*0.475*44/12</f>
        <v>1.0746859223878707E-12</v>
      </c>
      <c r="BS108" s="24">
        <f t="shared" si="63"/>
        <v>17.649746905019388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91.70915087440892</v>
      </c>
      <c r="T109" s="62">
        <f t="shared" si="88"/>
        <v>300.33269076608968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11.290077785674649</v>
      </c>
      <c r="AA109" s="23">
        <f>EXP(-LN(2)/25)*AA108+(1-EXP(-LN(2)/25))/(LN(2)/25)*Calculateur!V109*Calculateur!X109*VLOOKUP('Données projet'!$B$9,Paramètres!$A$1:$I$89,3,0)*0.475*44/12</f>
        <v>0.7835940841294593</v>
      </c>
      <c r="AB109" s="23">
        <f>EXP(-LN(2)/2)*AB108+(1-EXP(-LN(2)/2))/(LN(2)/2)*V109*Y109*VLOOKUP('Données projet'!$B$9,Paramètres!$A$1:$I$89,3,0)*0.475*44/12</f>
        <v>5.305085853688449E-13</v>
      </c>
      <c r="AC109" s="24">
        <f t="shared" si="57"/>
        <v>12.07367186980464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121.4809205910002</v>
      </c>
      <c r="AO109" s="62">
        <f t="shared" si="90"/>
        <v>417.81353850766317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16.172273584885311</v>
      </c>
      <c r="AV109" s="23">
        <f>EXP(-LN(2)/25)*AV108+(1-EXP(-LN(2)/25))/(LN(2)/25)*Calculateur!AQ109*Calculateur!AS109*VLOOKUP('Données projet'!$B$10,Paramètres!$A$1:$I$89,3,0)*0.475*44/12</f>
        <v>1.1224455799692268</v>
      </c>
      <c r="AW109" s="23">
        <f>EXP(-LN(2)/2)*AW108+(1-EXP(-LN(2)/2))/(LN(2)/2)*AQ109*AT109*VLOOKUP('Données projet'!$B$10,Paramètres!$A$1:$I$89,3,0)*0.475*44/12</f>
        <v>7.5991770336618307E-13</v>
      </c>
      <c r="AX109" s="23">
        <f t="shared" si="60"/>
        <v>17.294719164855298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121.4809205910002</v>
      </c>
      <c r="BJ109" s="62">
        <f t="shared" si="92"/>
        <v>417.81353850766317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16.172273584885311</v>
      </c>
      <c r="BQ109" s="23">
        <f>EXP(-LN(2)/25)*BQ108+(1-EXP(-LN(2)/25))/(LN(2)/25)*Calculateur!BL109*Calculateur!BN109*VLOOKUP('Données projet'!$B$11,Paramètres!$A$1:$I$89,3,0)*0.475*44/12</f>
        <v>1.1224455799692268</v>
      </c>
      <c r="BR109" s="23">
        <f>EXP(-LN(2)/2)*BR108+(1-EXP(-LN(2)/2))/(LN(2)/2)*BL109*BO109*VLOOKUP('Données projet'!$B$11,Paramètres!$A$1:$I$89,3,0)*0.475*44/12</f>
        <v>7.5991770336618307E-13</v>
      </c>
      <c r="BS109" s="24">
        <f t="shared" si="63"/>
        <v>17.294719164855298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91.70915087440892</v>
      </c>
      <c r="T110" s="62">
        <f t="shared" si="88"/>
        <v>300.33269076608968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11.068686246565056</v>
      </c>
      <c r="AA110" s="23">
        <f>EXP(-LN(2)/25)*AA109+(1-EXP(-LN(2)/25))/(LN(2)/25)*Calculateur!V110*Calculateur!X110*VLOOKUP('Données projet'!$B$9,Paramètres!$A$1:$I$89,3,0)*0.475*44/12</f>
        <v>0.76216666269151723</v>
      </c>
      <c r="AB110" s="23">
        <f>EXP(-LN(2)/2)*AB109+(1-EXP(-LN(2)/2))/(LN(2)/2)*V110*Y110*VLOOKUP('Données projet'!$B$9,Paramètres!$A$1:$I$89,3,0)*0.475*44/12</f>
        <v>3.7512621819199269E-13</v>
      </c>
      <c r="AC110" s="24">
        <f t="shared" si="57"/>
        <v>11.830852909256947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121.4809205910002</v>
      </c>
      <c r="AO110" s="62">
        <f t="shared" si="90"/>
        <v>417.81353850766317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15.855145163998596</v>
      </c>
      <c r="AV110" s="23">
        <f>EXP(-LN(2)/25)*AV109+(1-EXP(-LN(2)/25))/(LN(2)/25)*Calculateur!AQ110*Calculateur!AS110*VLOOKUP('Données projet'!$B$10,Paramètres!$A$1:$I$89,3,0)*0.475*44/12</f>
        <v>1.0917522465581206</v>
      </c>
      <c r="AW110" s="23">
        <f>EXP(-LN(2)/2)*AW109+(1-EXP(-LN(2)/2))/(LN(2)/2)*AQ110*AT110*VLOOKUP('Données projet'!$B$10,Paramètres!$A$1:$I$89,3,0)*0.475*44/12</f>
        <v>5.3734296119393533E-13</v>
      </c>
      <c r="AX110" s="23">
        <f t="shared" si="60"/>
        <v>16.946897410557252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121.4809205910002</v>
      </c>
      <c r="BJ110" s="62">
        <f t="shared" si="92"/>
        <v>417.81353850766317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15.855145163998596</v>
      </c>
      <c r="BQ110" s="23">
        <f>EXP(-LN(2)/25)*BQ109+(1-EXP(-LN(2)/25))/(LN(2)/25)*Calculateur!BL110*Calculateur!BN110*VLOOKUP('Données projet'!$B$11,Paramètres!$A$1:$I$89,3,0)*0.475*44/12</f>
        <v>1.0917522465581206</v>
      </c>
      <c r="BR110" s="23">
        <f>EXP(-LN(2)/2)*BR109+(1-EXP(-LN(2)/2))/(LN(2)/2)*BL110*BO110*VLOOKUP('Données projet'!$B$11,Paramètres!$A$1:$I$89,3,0)*0.475*44/12</f>
        <v>5.3734296119393533E-13</v>
      </c>
      <c r="BS110" s="24">
        <f t="shared" si="63"/>
        <v>16.946897410557252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91.70915087440892</v>
      </c>
      <c r="T111" s="62">
        <f t="shared" si="88"/>
        <v>300.33269076608968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10.851636060501896</v>
      </c>
      <c r="AA111" s="23">
        <f>EXP(-LN(2)/25)*AA110+(1-EXP(-LN(2)/25))/(LN(2)/25)*Calculateur!V111*Calculateur!X111*VLOOKUP('Données projet'!$B$9,Paramètres!$A$1:$I$89,3,0)*0.475*44/12</f>
        <v>0.74132517521961483</v>
      </c>
      <c r="AB111" s="23">
        <f>EXP(-LN(2)/2)*AB110+(1-EXP(-LN(2)/2))/(LN(2)/2)*V111*Y111*VLOOKUP('Données projet'!$B$9,Paramètres!$A$1:$I$89,3,0)*0.475*44/12</f>
        <v>2.6525429268442245E-13</v>
      </c>
      <c r="AC111" s="24">
        <f t="shared" si="57"/>
        <v>11.592961235721775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121.4809205910002</v>
      </c>
      <c r="AO111" s="62">
        <f t="shared" si="90"/>
        <v>417.81353850766317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15.544235438016234</v>
      </c>
      <c r="AV111" s="23">
        <f>EXP(-LN(2)/25)*AV110+(1-EXP(-LN(2)/25))/(LN(2)/25)*Calculateur!AQ111*Calculateur!AS111*VLOOKUP('Données projet'!$B$10,Paramètres!$A$1:$I$89,3,0)*0.475*44/12</f>
        <v>1.0618982239632335</v>
      </c>
      <c r="AW111" s="23">
        <f>EXP(-LN(2)/2)*AW110+(1-EXP(-LN(2)/2))/(LN(2)/2)*AQ111*AT111*VLOOKUP('Données projet'!$B$10,Paramètres!$A$1:$I$89,3,0)*0.475*44/12</f>
        <v>3.7995885168309154E-13</v>
      </c>
      <c r="AX111" s="23">
        <f t="shared" si="60"/>
        <v>16.606133661979847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121.4809205910002</v>
      </c>
      <c r="BJ111" s="62">
        <f t="shared" si="92"/>
        <v>417.81353850766317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15.544235438016234</v>
      </c>
      <c r="BQ111" s="23">
        <f>EXP(-LN(2)/25)*BQ110+(1-EXP(-LN(2)/25))/(LN(2)/25)*Calculateur!BL111*Calculateur!BN111*VLOOKUP('Données projet'!$B$11,Paramètres!$A$1:$I$89,3,0)*0.475*44/12</f>
        <v>1.0618982239632335</v>
      </c>
      <c r="BR111" s="23">
        <f>EXP(-LN(2)/2)*BR110+(1-EXP(-LN(2)/2))/(LN(2)/2)*BL111*BO111*VLOOKUP('Données projet'!$B$11,Paramètres!$A$1:$I$89,3,0)*0.475*44/12</f>
        <v>3.7995885168309154E-13</v>
      </c>
      <c r="BS111" s="24">
        <f t="shared" si="63"/>
        <v>16.606133661979847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91.70915087440892</v>
      </c>
      <c r="T112" s="62">
        <f t="shared" si="88"/>
        <v>300.33269076608968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10.638842096199895</v>
      </c>
      <c r="AA112" s="23">
        <f>EXP(-LN(2)/25)*AA111+(1-EXP(-LN(2)/25))/(LN(2)/25)*Calculateur!V112*Calculateur!X112*VLOOKUP('Données projet'!$B$9,Paramètres!$A$1:$I$89,3,0)*0.475*44/12</f>
        <v>0.72105359931863777</v>
      </c>
      <c r="AB112" s="23">
        <f>EXP(-LN(2)/2)*AB111+(1-EXP(-LN(2)/2))/(LN(2)/2)*V112*Y112*VLOOKUP('Données projet'!$B$9,Paramètres!$A$1:$I$89,3,0)*0.475*44/12</f>
        <v>1.8756310909599634E-13</v>
      </c>
      <c r="AC112" s="24">
        <f t="shared" si="57"/>
        <v>11.35989569551872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121.4809205910002</v>
      </c>
      <c r="AO112" s="62">
        <f t="shared" si="90"/>
        <v>417.81353850766317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15.239422462124177</v>
      </c>
      <c r="AV112" s="23">
        <f>EXP(-LN(2)/25)*AV111+(1-EXP(-LN(2)/25))/(LN(2)/25)*Calculateur!AQ112*Calculateur!AS112*VLOOKUP('Données projet'!$B$10,Paramètres!$A$1:$I$89,3,0)*0.475*44/12</f>
        <v>1.0328605611861583</v>
      </c>
      <c r="AW112" s="23">
        <f>EXP(-LN(2)/2)*AW111+(1-EXP(-LN(2)/2))/(LN(2)/2)*AQ112*AT112*VLOOKUP('Données projet'!$B$10,Paramètres!$A$1:$I$89,3,0)*0.475*44/12</f>
        <v>2.6867148059696767E-13</v>
      </c>
      <c r="AX112" s="23">
        <f t="shared" si="60"/>
        <v>16.272283023310607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121.4809205910002</v>
      </c>
      <c r="BJ112" s="62">
        <f t="shared" si="92"/>
        <v>417.81353850766317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15.239422462124177</v>
      </c>
      <c r="BQ112" s="23">
        <f>EXP(-LN(2)/25)*BQ111+(1-EXP(-LN(2)/25))/(LN(2)/25)*Calculateur!BL112*Calculateur!BN112*VLOOKUP('Données projet'!$B$11,Paramètres!$A$1:$I$89,3,0)*0.475*44/12</f>
        <v>1.0328605611861583</v>
      </c>
      <c r="BR112" s="23">
        <f>EXP(-LN(2)/2)*BR111+(1-EXP(-LN(2)/2))/(LN(2)/2)*BL112*BO112*VLOOKUP('Données projet'!$B$11,Paramètres!$A$1:$I$89,3,0)*0.475*44/12</f>
        <v>2.6867148059696767E-13</v>
      </c>
      <c r="BS112" s="24">
        <f t="shared" si="63"/>
        <v>16.272283023310607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91.70915087440892</v>
      </c>
      <c r="T113" s="62">
        <f t="shared" si="88"/>
        <v>300.33269076608968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10.430220891746353</v>
      </c>
      <c r="AA113" s="23">
        <f>EXP(-LN(2)/25)*AA112+(1-EXP(-LN(2)/25))/(LN(2)/25)*Calculateur!V113*Calculateur!X113*VLOOKUP('Données projet'!$B$9,Paramètres!$A$1:$I$89,3,0)*0.475*44/12</f>
        <v>0.70133635072670886</v>
      </c>
      <c r="AB113" s="23">
        <f>EXP(-LN(2)/2)*AB112+(1-EXP(-LN(2)/2))/(LN(2)/2)*V113*Y113*VLOOKUP('Données projet'!$B$9,Paramètres!$A$1:$I$89,3,0)*0.475*44/12</f>
        <v>1.3262714634221123E-13</v>
      </c>
      <c r="AC113" s="24">
        <f t="shared" si="57"/>
        <v>11.131557242473196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121.4809205910002</v>
      </c>
      <c r="AO113" s="62">
        <f t="shared" si="90"/>
        <v>417.81353850766317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14.940586682771805</v>
      </c>
      <c r="AV113" s="23">
        <f>EXP(-LN(2)/25)*AV112+(1-EXP(-LN(2)/25))/(LN(2)/25)*Calculateur!AQ113*Calculateur!AS113*VLOOKUP('Données projet'!$B$10,Paramètres!$A$1:$I$89,3,0)*0.475*44/12</f>
        <v>1.0046169348247465</v>
      </c>
      <c r="AW113" s="23">
        <f>EXP(-LN(2)/2)*AW112+(1-EXP(-LN(2)/2))/(LN(2)/2)*AQ113*AT113*VLOOKUP('Données projet'!$B$10,Paramètres!$A$1:$I$89,3,0)*0.475*44/12</f>
        <v>1.8997942584154577E-13</v>
      </c>
      <c r="AX113" s="23">
        <f t="shared" si="60"/>
        <v>15.945203617596741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121.4809205910002</v>
      </c>
      <c r="BJ113" s="62">
        <f t="shared" si="92"/>
        <v>417.81353850766317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14.940586682771805</v>
      </c>
      <c r="BQ113" s="23">
        <f>EXP(-LN(2)/25)*BQ112+(1-EXP(-LN(2)/25))/(LN(2)/25)*Calculateur!BL113*Calculateur!BN113*VLOOKUP('Données projet'!$B$11,Paramètres!$A$1:$I$89,3,0)*0.475*44/12</f>
        <v>1.0046169348247465</v>
      </c>
      <c r="BR113" s="23">
        <f>EXP(-LN(2)/2)*BR112+(1-EXP(-LN(2)/2))/(LN(2)/2)*BL113*BO113*VLOOKUP('Données projet'!$B$11,Paramètres!$A$1:$I$89,3,0)*0.475*44/12</f>
        <v>1.8997942584154577E-13</v>
      </c>
      <c r="BS113" s="24">
        <f t="shared" si="63"/>
        <v>15.945203617596741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91.70915087440892</v>
      </c>
      <c r="T114" s="62">
        <f t="shared" si="88"/>
        <v>300.33269076608968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10.225690621865775</v>
      </c>
      <c r="AA114" s="23">
        <f>EXP(-LN(2)/25)*AA113+(1-EXP(-LN(2)/25))/(LN(2)/25)*Calculateur!V114*Calculateur!X114*VLOOKUP('Données projet'!$B$9,Paramètres!$A$1:$I$89,3,0)*0.475*44/12</f>
        <v>0.6821582713344112</v>
      </c>
      <c r="AB114" s="23">
        <f>EXP(-LN(2)/2)*AB113+(1-EXP(-LN(2)/2))/(LN(2)/2)*V114*Y114*VLOOKUP('Données projet'!$B$9,Paramètres!$A$1:$I$89,3,0)*0.475*44/12</f>
        <v>9.3781554547998172E-14</v>
      </c>
      <c r="AC114" s="24">
        <f t="shared" si="57"/>
        <v>10.90784889320028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121.4809205910002</v>
      </c>
      <c r="AO114" s="62">
        <f t="shared" si="90"/>
        <v>417.81353850766317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14.647610890780706</v>
      </c>
      <c r="AV114" s="23">
        <f>EXP(-LN(2)/25)*AV113+(1-EXP(-LN(2)/25))/(LN(2)/25)*Calculateur!AQ114*Calculateur!AS114*VLOOKUP('Données projet'!$B$10,Paramètres!$A$1:$I$89,3,0)*0.475*44/12</f>
        <v>0.9771456319114552</v>
      </c>
      <c r="AW114" s="23">
        <f>EXP(-LN(2)/2)*AW113+(1-EXP(-LN(2)/2))/(LN(2)/2)*AQ114*AT114*VLOOKUP('Données projet'!$B$10,Paramètres!$A$1:$I$89,3,0)*0.475*44/12</f>
        <v>1.3433574029848383E-13</v>
      </c>
      <c r="AX114" s="23">
        <f t="shared" si="60"/>
        <v>15.624756522692296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121.4809205910002</v>
      </c>
      <c r="BJ114" s="62">
        <f t="shared" si="92"/>
        <v>417.81353850766317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14.647610890780706</v>
      </c>
      <c r="BQ114" s="23">
        <f>EXP(-LN(2)/25)*BQ113+(1-EXP(-LN(2)/25))/(LN(2)/25)*Calculateur!BL114*Calculateur!BN114*VLOOKUP('Données projet'!$B$11,Paramètres!$A$1:$I$89,3,0)*0.475*44/12</f>
        <v>0.9771456319114552</v>
      </c>
      <c r="BR114" s="23">
        <f>EXP(-LN(2)/2)*BR113+(1-EXP(-LN(2)/2))/(LN(2)/2)*BL114*BO114*VLOOKUP('Données projet'!$B$11,Paramètres!$A$1:$I$89,3,0)*0.475*44/12</f>
        <v>1.3433574029848383E-13</v>
      </c>
      <c r="BS114" s="24">
        <f t="shared" si="63"/>
        <v>15.624756522692296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91.70915087440892</v>
      </c>
      <c r="T115" s="62">
        <f t="shared" si="88"/>
        <v>300.33269076608968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10.025171065826408</v>
      </c>
      <c r="AA115" s="23">
        <f>EXP(-LN(2)/25)*AA114+(1-EXP(-LN(2)/25))/(LN(2)/25)*Calculateur!V115*Calculateur!X115*VLOOKUP('Données projet'!$B$9,Paramètres!$A$1:$I$89,3,0)*0.475*44/12</f>
        <v>0.66350461753162737</v>
      </c>
      <c r="AB115" s="23">
        <f>EXP(-LN(2)/2)*AB114+(1-EXP(-LN(2)/2))/(LN(2)/2)*V115*Y115*VLOOKUP('Données projet'!$B$9,Paramètres!$A$1:$I$89,3,0)*0.475*44/12</f>
        <v>6.6313573171105613E-14</v>
      </c>
      <c r="AC115" s="24">
        <f t="shared" si="57"/>
        <v>10.688675683358101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121.4809205910002</v>
      </c>
      <c r="AO115" s="62">
        <f t="shared" si="90"/>
        <v>417.81353850766317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14.360380175372965</v>
      </c>
      <c r="AV115" s="23">
        <f>EXP(-LN(2)/25)*AV114+(1-EXP(-LN(2)/25))/(LN(2)/25)*Calculateur!AQ115*Calculateur!AS115*VLOOKUP('Données projet'!$B$10,Paramètres!$A$1:$I$89,3,0)*0.475*44/12</f>
        <v>0.950425533220981</v>
      </c>
      <c r="AW115" s="23">
        <f>EXP(-LN(2)/2)*AW114+(1-EXP(-LN(2)/2))/(LN(2)/2)*AQ115*AT115*VLOOKUP('Données projet'!$B$10,Paramètres!$A$1:$I$89,3,0)*0.475*44/12</f>
        <v>9.4989712920772884E-14</v>
      </c>
      <c r="AX115" s="23">
        <f t="shared" si="60"/>
        <v>15.310805708594041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121.4809205910002</v>
      </c>
      <c r="BJ115" s="62">
        <f t="shared" si="92"/>
        <v>417.81353850766317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14.360380175372965</v>
      </c>
      <c r="BQ115" s="23">
        <f>EXP(-LN(2)/25)*BQ114+(1-EXP(-LN(2)/25))/(LN(2)/25)*Calculateur!BL115*Calculateur!BN115*VLOOKUP('Données projet'!$B$11,Paramètres!$A$1:$I$89,3,0)*0.475*44/12</f>
        <v>0.950425533220981</v>
      </c>
      <c r="BR115" s="23">
        <f>EXP(-LN(2)/2)*BR114+(1-EXP(-LN(2)/2))/(LN(2)/2)*BL115*BO115*VLOOKUP('Données projet'!$B$11,Paramètres!$A$1:$I$89,3,0)*0.475*44/12</f>
        <v>9.4989712920772884E-14</v>
      </c>
      <c r="BS115" s="24">
        <f t="shared" si="63"/>
        <v>15.310805708594041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91.70915087440892</v>
      </c>
      <c r="T116" s="62">
        <f t="shared" si="88"/>
        <v>300.33269076608968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9.8285835759761202</v>
      </c>
      <c r="AA116" s="23">
        <f>EXP(-LN(2)/25)*AA115+(1-EXP(-LN(2)/25))/(LN(2)/25)*Calculateur!V116*Calculateur!X116*VLOOKUP('Données projet'!$B$9,Paramètres!$A$1:$I$89,3,0)*0.475*44/12</f>
        <v>0.64536104887303369</v>
      </c>
      <c r="AB116" s="23">
        <f>EXP(-LN(2)/2)*AB115+(1-EXP(-LN(2)/2))/(LN(2)/2)*V116*Y116*VLOOKUP('Données projet'!$B$9,Paramètres!$A$1:$I$89,3,0)*0.475*44/12</f>
        <v>4.6890777273999086E-14</v>
      </c>
      <c r="AC116" s="24">
        <f t="shared" si="57"/>
        <v>10.473944624849199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121.4809205910002</v>
      </c>
      <c r="AO116" s="62">
        <f t="shared" si="90"/>
        <v>417.81353850766317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14.078781879100932</v>
      </c>
      <c r="AV116" s="23">
        <f>EXP(-LN(2)/25)*AV115+(1-EXP(-LN(2)/25))/(LN(2)/25)*Calculateur!AQ116*Calculateur!AS116*VLOOKUP('Données projet'!$B$10,Paramètres!$A$1:$I$89,3,0)*0.475*44/12</f>
        <v>0.9244360970343467</v>
      </c>
      <c r="AW116" s="23">
        <f>EXP(-LN(2)/2)*AW115+(1-EXP(-LN(2)/2))/(LN(2)/2)*AQ116*AT116*VLOOKUP('Données projet'!$B$10,Paramètres!$A$1:$I$89,3,0)*0.475*44/12</f>
        <v>6.7167870149241917E-14</v>
      </c>
      <c r="AX116" s="23">
        <f t="shared" si="60"/>
        <v>15.003217976135346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121.4809205910002</v>
      </c>
      <c r="BJ116" s="62">
        <f t="shared" si="92"/>
        <v>417.81353850766317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14.078781879100932</v>
      </c>
      <c r="BQ116" s="23">
        <f>EXP(-LN(2)/25)*BQ115+(1-EXP(-LN(2)/25))/(LN(2)/25)*Calculateur!BL116*Calculateur!BN116*VLOOKUP('Données projet'!$B$11,Paramètres!$A$1:$I$89,3,0)*0.475*44/12</f>
        <v>0.9244360970343467</v>
      </c>
      <c r="BR116" s="23">
        <f>EXP(-LN(2)/2)*BR115+(1-EXP(-LN(2)/2))/(LN(2)/2)*BL116*BO116*VLOOKUP('Données projet'!$B$11,Paramètres!$A$1:$I$89,3,0)*0.475*44/12</f>
        <v>6.7167870149241917E-14</v>
      </c>
      <c r="BS116" s="24">
        <f t="shared" si="63"/>
        <v>15.003217976135346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91.70915087440892</v>
      </c>
      <c r="T117" s="62">
        <f t="shared" si="88"/>
        <v>300.33269076608968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9.6358510468952687</v>
      </c>
      <c r="AA117" s="23">
        <f>EXP(-LN(2)/25)*AA116+(1-EXP(-LN(2)/25))/(LN(2)/25)*Calculateur!V117*Calculateur!X117*VLOOKUP('Données projet'!$B$9,Paramètres!$A$1:$I$89,3,0)*0.475*44/12</f>
        <v>0.62771361705353801</v>
      </c>
      <c r="AB117" s="23">
        <f>EXP(-LN(2)/2)*AB116+(1-EXP(-LN(2)/2))/(LN(2)/2)*V117*Y117*VLOOKUP('Données projet'!$B$9,Paramètres!$A$1:$I$89,3,0)*0.475*44/12</f>
        <v>3.3156786585552806E-14</v>
      </c>
      <c r="AC117" s="24">
        <f t="shared" si="57"/>
        <v>10.26356466394884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121.4809205910002</v>
      </c>
      <c r="AO117" s="62">
        <f t="shared" si="90"/>
        <v>417.81353850766317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13.802705553660793</v>
      </c>
      <c r="AV117" s="23">
        <f>EXP(-LN(2)/25)*AV116+(1-EXP(-LN(2)/25))/(LN(2)/25)*Calculateur!AQ117*Calculateur!AS117*VLOOKUP('Données projet'!$B$10,Paramètres!$A$1:$I$89,3,0)*0.475*44/12</f>
        <v>0.89915734334696096</v>
      </c>
      <c r="AW117" s="23">
        <f>EXP(-LN(2)/2)*AW116+(1-EXP(-LN(2)/2))/(LN(2)/2)*AQ117*AT117*VLOOKUP('Données projet'!$B$10,Paramètres!$A$1:$I$89,3,0)*0.475*44/12</f>
        <v>4.7494856460386442E-14</v>
      </c>
      <c r="AX117" s="23">
        <f t="shared" si="60"/>
        <v>14.701862897007802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121.4809205910002</v>
      </c>
      <c r="BJ117" s="62">
        <f t="shared" si="92"/>
        <v>417.81353850766317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13.802705553660793</v>
      </c>
      <c r="BQ117" s="23">
        <f>EXP(-LN(2)/25)*BQ116+(1-EXP(-LN(2)/25))/(LN(2)/25)*Calculateur!BL117*Calculateur!BN117*VLOOKUP('Données projet'!$B$11,Paramètres!$A$1:$I$89,3,0)*0.475*44/12</f>
        <v>0.89915734334696096</v>
      </c>
      <c r="BR117" s="23">
        <f>EXP(-LN(2)/2)*BR116+(1-EXP(-LN(2)/2))/(LN(2)/2)*BL117*BO117*VLOOKUP('Données projet'!$B$11,Paramètres!$A$1:$I$89,3,0)*0.475*44/12</f>
        <v>4.7494856460386442E-14</v>
      </c>
      <c r="BS117" s="24">
        <f t="shared" si="63"/>
        <v>14.701862897007802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91.70915087440892</v>
      </c>
      <c r="T118" s="62">
        <f t="shared" si="88"/>
        <v>300.33269076608968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9.4468978851544563</v>
      </c>
      <c r="AA118" s="23">
        <f>EXP(-LN(2)/25)*AA117+(1-EXP(-LN(2)/25))/(LN(2)/25)*Calculateur!V118*Calculateur!X118*VLOOKUP('Données projet'!$B$9,Paramètres!$A$1:$I$89,3,0)*0.475*44/12</f>
        <v>0.61054875518518459</v>
      </c>
      <c r="AB118" s="23">
        <f>EXP(-LN(2)/2)*AB117+(1-EXP(-LN(2)/2))/(LN(2)/2)*V118*Y118*VLOOKUP('Données projet'!$B$9,Paramètres!$A$1:$I$89,3,0)*0.475*44/12</f>
        <v>2.3445388636999543E-14</v>
      </c>
      <c r="AC118" s="24">
        <f t="shared" si="57"/>
        <v>10.057446640339665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121.4809205910002</v>
      </c>
      <c r="AO118" s="62">
        <f t="shared" si="90"/>
        <v>417.81353850766317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13.532042916572603</v>
      </c>
      <c r="AV118" s="23">
        <f>EXP(-LN(2)/25)*AV117+(1-EXP(-LN(2)/25))/(LN(2)/25)*Calculateur!AQ118*Calculateur!AS118*VLOOKUP('Données projet'!$B$10,Paramètres!$A$1:$I$89,3,0)*0.475*44/12</f>
        <v>0.87456983850850867</v>
      </c>
      <c r="AW118" s="23">
        <f>EXP(-LN(2)/2)*AW117+(1-EXP(-LN(2)/2))/(LN(2)/2)*AQ118*AT118*VLOOKUP('Données projet'!$B$10,Paramètres!$A$1:$I$89,3,0)*0.475*44/12</f>
        <v>3.3583935074620958E-14</v>
      </c>
      <c r="AX118" s="23">
        <f t="shared" si="60"/>
        <v>14.406612755081145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121.4809205910002</v>
      </c>
      <c r="BJ118" s="62">
        <f t="shared" si="92"/>
        <v>417.81353850766317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13.532042916572603</v>
      </c>
      <c r="BQ118" s="23">
        <f>EXP(-LN(2)/25)*BQ117+(1-EXP(-LN(2)/25))/(LN(2)/25)*Calculateur!BL118*Calculateur!BN118*VLOOKUP('Données projet'!$B$11,Paramètres!$A$1:$I$89,3,0)*0.475*44/12</f>
        <v>0.87456983850850867</v>
      </c>
      <c r="BR118" s="23">
        <f>EXP(-LN(2)/2)*BR117+(1-EXP(-LN(2)/2))/(LN(2)/2)*BL118*BO118*VLOOKUP('Données projet'!$B$11,Paramètres!$A$1:$I$89,3,0)*0.475*44/12</f>
        <v>3.3583935074620958E-14</v>
      </c>
      <c r="BS118" s="24">
        <f t="shared" si="63"/>
        <v>14.406612755081145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91.70915087440892</v>
      </c>
      <c r="T119" s="62">
        <f t="shared" si="88"/>
        <v>300.33269076608968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9.261649979665334</v>
      </c>
      <c r="AA119" s="23">
        <f>EXP(-LN(2)/25)*AA118+(1-EXP(-LN(2)/25))/(LN(2)/25)*Calculateur!V119*Calculateur!X119*VLOOKUP('Données projet'!$B$9,Paramètres!$A$1:$I$89,3,0)*0.475*44/12</f>
        <v>0.59385326736728206</v>
      </c>
      <c r="AB119" s="23">
        <f>EXP(-LN(2)/2)*AB118+(1-EXP(-LN(2)/2))/(LN(2)/2)*V119*Y119*VLOOKUP('Données projet'!$B$9,Paramètres!$A$1:$I$89,3,0)*0.475*44/12</f>
        <v>1.6578393292776403E-14</v>
      </c>
      <c r="AC119" s="24">
        <f t="shared" si="57"/>
        <v>9.8555032470326314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121.4809205910002</v>
      </c>
      <c r="AO119" s="62">
        <f t="shared" si="90"/>
        <v>417.81353850766317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13.266687808709806</v>
      </c>
      <c r="AV119" s="23">
        <f>EXP(-LN(2)/25)*AV118+(1-EXP(-LN(2)/25))/(LN(2)/25)*Calculateur!AQ119*Calculateur!AS119*VLOOKUP('Données projet'!$B$10,Paramètres!$A$1:$I$89,3,0)*0.475*44/12</f>
        <v>0.85065468028286451</v>
      </c>
      <c r="AW119" s="23">
        <f>EXP(-LN(2)/2)*AW118+(1-EXP(-LN(2)/2))/(LN(2)/2)*AQ119*AT119*VLOOKUP('Données projet'!$B$10,Paramètres!$A$1:$I$89,3,0)*0.475*44/12</f>
        <v>2.3747428230193221E-14</v>
      </c>
      <c r="AX119" s="23">
        <f t="shared" si="60"/>
        <v>14.117342488992694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121.4809205910002</v>
      </c>
      <c r="BJ119" s="62">
        <f t="shared" si="92"/>
        <v>417.81353850766317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13.266687808709806</v>
      </c>
      <c r="BQ119" s="23">
        <f>EXP(-LN(2)/25)*BQ118+(1-EXP(-LN(2)/25))/(LN(2)/25)*Calculateur!BL119*Calculateur!BN119*VLOOKUP('Données projet'!$B$11,Paramètres!$A$1:$I$89,3,0)*0.475*44/12</f>
        <v>0.85065468028286451</v>
      </c>
      <c r="BR119" s="23">
        <f>EXP(-LN(2)/2)*BR118+(1-EXP(-LN(2)/2))/(LN(2)/2)*BL119*BO119*VLOOKUP('Données projet'!$B$11,Paramètres!$A$1:$I$89,3,0)*0.475*44/12</f>
        <v>2.3747428230193221E-14</v>
      </c>
      <c r="BS119" s="24">
        <f t="shared" si="63"/>
        <v>14.117342488992694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91.70915087440892</v>
      </c>
      <c r="T120" s="62">
        <f t="shared" si="88"/>
        <v>300.33269076608968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9.0800346726127863</v>
      </c>
      <c r="AA120" s="23">
        <f>EXP(-LN(2)/25)*AA119+(1-EXP(-LN(2)/25))/(LN(2)/25)*Calculateur!V120*Calculateur!X120*VLOOKUP('Données projet'!$B$9,Paramètres!$A$1:$I$89,3,0)*0.475*44/12</f>
        <v>0.57761431854173761</v>
      </c>
      <c r="AB120" s="23">
        <f>EXP(-LN(2)/2)*AB119+(1-EXP(-LN(2)/2))/(LN(2)/2)*V120*Y120*VLOOKUP('Données projet'!$B$9,Paramètres!$A$1:$I$89,3,0)*0.475*44/12</f>
        <v>1.1722694318499772E-14</v>
      </c>
      <c r="AC120" s="24">
        <f t="shared" si="57"/>
        <v>9.6576489911545362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121.4809205910002</v>
      </c>
      <c r="AO120" s="62">
        <f t="shared" si="90"/>
        <v>417.81353850766317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13.006536152661564</v>
      </c>
      <c r="AV120" s="23">
        <f>EXP(-LN(2)/25)*AV119+(1-EXP(-LN(2)/25))/(LN(2)/25)*Calculateur!AQ120*Calculateur!AS120*VLOOKUP('Données projet'!$B$10,Paramètres!$A$1:$I$89,3,0)*0.475*44/12</f>
        <v>0.82739348331654416</v>
      </c>
      <c r="AW120" s="23">
        <f>EXP(-LN(2)/2)*AW119+(1-EXP(-LN(2)/2))/(LN(2)/2)*AQ120*AT120*VLOOKUP('Données projet'!$B$10,Paramètres!$A$1:$I$89,3,0)*0.475*44/12</f>
        <v>1.6791967537310479E-14</v>
      </c>
      <c r="AX120" s="23">
        <f t="shared" si="60"/>
        <v>13.833929635978125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121.4809205910002</v>
      </c>
      <c r="BJ120" s="62">
        <f t="shared" si="92"/>
        <v>417.81353850766317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13.006536152661564</v>
      </c>
      <c r="BQ120" s="23">
        <f>EXP(-LN(2)/25)*BQ119+(1-EXP(-LN(2)/25))/(LN(2)/25)*Calculateur!BL120*Calculateur!BN120*VLOOKUP('Données projet'!$B$11,Paramètres!$A$1:$I$89,3,0)*0.475*44/12</f>
        <v>0.82739348331654416</v>
      </c>
      <c r="BR120" s="23">
        <f>EXP(-LN(2)/2)*BR119+(1-EXP(-LN(2)/2))/(LN(2)/2)*BL120*BO120*VLOOKUP('Données projet'!$B$11,Paramètres!$A$1:$I$89,3,0)*0.475*44/12</f>
        <v>1.6791967537310479E-14</v>
      </c>
      <c r="BS120" s="24">
        <f t="shared" si="63"/>
        <v>13.833929635978125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91.70915087440892</v>
      </c>
      <c r="T121" s="62">
        <f t="shared" si="88"/>
        <v>300.33269076608968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8.9019807309571402</v>
      </c>
      <c r="AA121" s="23">
        <f>EXP(-LN(2)/25)*AA120+(1-EXP(-LN(2)/25))/(LN(2)/25)*Calculateur!V121*Calculateur!X121*VLOOKUP('Données projet'!$B$9,Paramètres!$A$1:$I$89,3,0)*0.475*44/12</f>
        <v>0.56181942462579693</v>
      </c>
      <c r="AB121" s="23">
        <f>EXP(-LN(2)/2)*AB120+(1-EXP(-LN(2)/2))/(LN(2)/2)*V121*Y121*VLOOKUP('Données projet'!$B$9,Paramètres!$A$1:$I$89,3,0)*0.475*44/12</f>
        <v>8.2891966463882016E-15</v>
      </c>
      <c r="AC121" s="24">
        <f t="shared" si="57"/>
        <v>9.4638001555829465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121.4809205910002</v>
      </c>
      <c r="AO121" s="62">
        <f t="shared" si="90"/>
        <v>417.81353850766317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12.751485911911585</v>
      </c>
      <c r="AV121" s="23">
        <f>EXP(-LN(2)/25)*AV120+(1-EXP(-LN(2)/25))/(LN(2)/25)*Calculateur!AQ121*Calculateur!AS121*VLOOKUP('Données projet'!$B$10,Paramètres!$A$1:$I$89,3,0)*0.475*44/12</f>
        <v>0.80476836500452098</v>
      </c>
      <c r="AW121" s="23">
        <f>EXP(-LN(2)/2)*AW120+(1-EXP(-LN(2)/2))/(LN(2)/2)*AQ121*AT121*VLOOKUP('Données projet'!$B$10,Paramètres!$A$1:$I$89,3,0)*0.475*44/12</f>
        <v>1.187371411509661E-14</v>
      </c>
      <c r="AX121" s="23">
        <f t="shared" si="60"/>
        <v>13.556254276916119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121.4809205910002</v>
      </c>
      <c r="BJ121" s="62">
        <f t="shared" si="92"/>
        <v>417.81353850766317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12.751485911911585</v>
      </c>
      <c r="BQ121" s="23">
        <f>EXP(-LN(2)/25)*BQ120+(1-EXP(-LN(2)/25))/(LN(2)/25)*Calculateur!BL121*Calculateur!BN121*VLOOKUP('Données projet'!$B$11,Paramètres!$A$1:$I$89,3,0)*0.475*44/12</f>
        <v>0.80476836500452098</v>
      </c>
      <c r="BR121" s="23">
        <f>EXP(-LN(2)/2)*BR120+(1-EXP(-LN(2)/2))/(LN(2)/2)*BL121*BO121*VLOOKUP('Données projet'!$B$11,Paramètres!$A$1:$I$89,3,0)*0.475*44/12</f>
        <v>1.187371411509661E-14</v>
      </c>
      <c r="BS121" s="24">
        <f t="shared" si="63"/>
        <v>13.556254276916119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91.70915087440892</v>
      </c>
      <c r="T122" s="62">
        <f t="shared" si="88"/>
        <v>300.33269076608968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8.7274183184951806</v>
      </c>
      <c r="AA122" s="23">
        <f>EXP(-LN(2)/25)*AA121+(1-EXP(-LN(2)/25))/(LN(2)/25)*Calculateur!V122*Calculateur!X122*VLOOKUP('Données projet'!$B$9,Paramètres!$A$1:$I$89,3,0)*0.475*44/12</f>
        <v>0.54645644291460505</v>
      </c>
      <c r="AB122" s="23">
        <f>EXP(-LN(2)/2)*AB121+(1-EXP(-LN(2)/2))/(LN(2)/2)*V122*Y122*VLOOKUP('Données projet'!$B$9,Paramètres!$A$1:$I$89,3,0)*0.475*44/12</f>
        <v>5.8613471592498858E-15</v>
      </c>
      <c r="AC122" s="24">
        <f t="shared" si="57"/>
        <v>9.2738747614097914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121.4809205910002</v>
      </c>
      <c r="AO122" s="62">
        <f t="shared" si="90"/>
        <v>417.81353850766317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12.501437050817428</v>
      </c>
      <c r="AV122" s="23">
        <f>EXP(-LN(2)/25)*AV121+(1-EXP(-LN(2)/25))/(LN(2)/25)*Calculateur!AQ122*Calculateur!AS122*VLOOKUP('Données projet'!$B$10,Paramètres!$A$1:$I$89,3,0)*0.475*44/12</f>
        <v>0.78276193174254338</v>
      </c>
      <c r="AW122" s="23">
        <f>EXP(-LN(2)/2)*AW121+(1-EXP(-LN(2)/2))/(LN(2)/2)*AQ122*AT122*VLOOKUP('Données projet'!$B$10,Paramètres!$A$1:$I$89,3,0)*0.475*44/12</f>
        <v>8.3959837686552396E-15</v>
      </c>
      <c r="AX122" s="23">
        <f t="shared" si="60"/>
        <v>13.28419898255998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121.4809205910002</v>
      </c>
      <c r="BJ122" s="62">
        <f t="shared" si="92"/>
        <v>417.81353850766317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12.501437050817428</v>
      </c>
      <c r="BQ122" s="23">
        <f>EXP(-LN(2)/25)*BQ121+(1-EXP(-LN(2)/25))/(LN(2)/25)*Calculateur!BL122*Calculateur!BN122*VLOOKUP('Données projet'!$B$11,Paramètres!$A$1:$I$89,3,0)*0.475*44/12</f>
        <v>0.78276193174254338</v>
      </c>
      <c r="BR122" s="23">
        <f>EXP(-LN(2)/2)*BR121+(1-EXP(-LN(2)/2))/(LN(2)/2)*BL122*BO122*VLOOKUP('Données projet'!$B$11,Paramètres!$A$1:$I$89,3,0)*0.475*44/12</f>
        <v>8.3959837686552396E-15</v>
      </c>
      <c r="BS122" s="24">
        <f t="shared" si="63"/>
        <v>13.28419898255998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91.70915087440892</v>
      </c>
      <c r="T123" s="62">
        <f t="shared" si="88"/>
        <v>300.33269076608968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8.5562789684690426</v>
      </c>
      <c r="AA123" s="23">
        <f>EXP(-LN(2)/25)*AA122+(1-EXP(-LN(2)/25))/(LN(2)/25)*Calculateur!V123*Calculateur!X123*VLOOKUP('Données projet'!$B$9,Paramètres!$A$1:$I$89,3,0)*0.475*44/12</f>
        <v>0.53151356274620976</v>
      </c>
      <c r="AB123" s="23">
        <f>EXP(-LN(2)/2)*AB122+(1-EXP(-LN(2)/2))/(LN(2)/2)*V123*Y123*VLOOKUP('Données projet'!$B$9,Paramètres!$A$1:$I$89,3,0)*0.475*44/12</f>
        <v>4.1445983231941008E-15</v>
      </c>
      <c r="AC123" s="24">
        <f t="shared" si="57"/>
        <v>9.0877925312152552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121.4809205910002</v>
      </c>
      <c r="AO123" s="62">
        <f t="shared" si="90"/>
        <v>417.81353850766317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12.256291495374581</v>
      </c>
      <c r="AV123" s="23">
        <f>EXP(-LN(2)/25)*AV122+(1-EXP(-LN(2)/25))/(LN(2)/25)*Calculateur!AQ123*Calculateur!AS123*VLOOKUP('Données projet'!$B$10,Paramètres!$A$1:$I$89,3,0)*0.475*44/12</f>
        <v>0.76135726555538252</v>
      </c>
      <c r="AW123" s="23">
        <f>EXP(-LN(2)/2)*AW122+(1-EXP(-LN(2)/2))/(LN(2)/2)*AQ123*AT123*VLOOKUP('Données projet'!$B$10,Paramètres!$A$1:$I$89,3,0)*0.475*44/12</f>
        <v>5.9368570575483052E-15</v>
      </c>
      <c r="AX123" s="23">
        <f t="shared" si="60"/>
        <v>13.017648760929969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121.4809205910002</v>
      </c>
      <c r="BJ123" s="62">
        <f t="shared" si="92"/>
        <v>417.81353850766317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12.256291495374581</v>
      </c>
      <c r="BQ123" s="23">
        <f>EXP(-LN(2)/25)*BQ122+(1-EXP(-LN(2)/25))/(LN(2)/25)*Calculateur!BL123*Calculateur!BN123*VLOOKUP('Données projet'!$B$11,Paramètres!$A$1:$I$89,3,0)*0.475*44/12</f>
        <v>0.76135726555538252</v>
      </c>
      <c r="BR123" s="23">
        <f>EXP(-LN(2)/2)*BR122+(1-EXP(-LN(2)/2))/(LN(2)/2)*BL123*BO123*VLOOKUP('Données projet'!$B$11,Paramètres!$A$1:$I$89,3,0)*0.475*44/12</f>
        <v>5.9368570575483052E-15</v>
      </c>
      <c r="BS123" s="24">
        <f t="shared" si="63"/>
        <v>13.017648760929969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91.70915087440892</v>
      </c>
      <c r="T124" s="62">
        <f t="shared" si="88"/>
        <v>300.33269076608968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8.3884955567122201</v>
      </c>
      <c r="AA124" s="23">
        <f>EXP(-LN(2)/25)*AA123+(1-EXP(-LN(2)/25))/(LN(2)/25)*Calculateur!V124*Calculateur!X124*VLOOKUP('Données projet'!$B$9,Paramètres!$A$1:$I$89,3,0)*0.475*44/12</f>
        <v>0.51697929642183116</v>
      </c>
      <c r="AB124" s="23">
        <f>EXP(-LN(2)/2)*AB123+(1-EXP(-LN(2)/2))/(LN(2)/2)*V124*Y124*VLOOKUP('Données projet'!$B$9,Paramètres!$A$1:$I$89,3,0)*0.475*44/12</f>
        <v>2.9306735796249429E-15</v>
      </c>
      <c r="AC124" s="24">
        <f t="shared" si="57"/>
        <v>8.9054748531340557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121.4809205910002</v>
      </c>
      <c r="AO124" s="62">
        <f t="shared" si="90"/>
        <v>417.81353850766317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12.015953094749944</v>
      </c>
      <c r="AV124" s="23">
        <f>EXP(-LN(2)/25)*AV123+(1-EXP(-LN(2)/25))/(LN(2)/25)*Calculateur!AQ124*Calculateur!AS124*VLOOKUP('Données projet'!$B$10,Paramètres!$A$1:$I$89,3,0)*0.475*44/12</f>
        <v>0.74053791109073208</v>
      </c>
      <c r="AW124" s="23">
        <f>EXP(-LN(2)/2)*AW123+(1-EXP(-LN(2)/2))/(LN(2)/2)*AQ124*AT124*VLOOKUP('Données projet'!$B$10,Paramètres!$A$1:$I$89,3,0)*0.475*44/12</f>
        <v>4.1979918843276198E-15</v>
      </c>
      <c r="AX124" s="23">
        <f t="shared" si="60"/>
        <v>12.75649100584068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121.4809205910002</v>
      </c>
      <c r="BJ124" s="62">
        <f t="shared" si="92"/>
        <v>417.81353850766317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12.015953094749944</v>
      </c>
      <c r="BQ124" s="23">
        <f>EXP(-LN(2)/25)*BQ123+(1-EXP(-LN(2)/25))/(LN(2)/25)*Calculateur!BL124*Calculateur!BN124*VLOOKUP('Données projet'!$B$11,Paramètres!$A$1:$I$89,3,0)*0.475*44/12</f>
        <v>0.74053791109073208</v>
      </c>
      <c r="BR124" s="23">
        <f>EXP(-LN(2)/2)*BR123+(1-EXP(-LN(2)/2))/(LN(2)/2)*BL124*BO124*VLOOKUP('Données projet'!$B$11,Paramètres!$A$1:$I$89,3,0)*0.475*44/12</f>
        <v>4.1979918843276198E-15</v>
      </c>
      <c r="BS124" s="24">
        <f t="shared" si="63"/>
        <v>12.75649100584068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91.70915087440892</v>
      </c>
      <c r="T125" s="62">
        <f t="shared" si="88"/>
        <v>300.33269076608968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8.2240022753221727</v>
      </c>
      <c r="AA125" s="23">
        <f>EXP(-LN(2)/25)*AA124+(1-EXP(-LN(2)/25))/(LN(2)/25)*Calculateur!V125*Calculateur!X125*VLOOKUP('Données projet'!$B$9,Paramètres!$A$1:$I$89,3,0)*0.475*44/12</f>
        <v>0.50284247037441654</v>
      </c>
      <c r="AB125" s="23">
        <f>EXP(-LN(2)/2)*AB124+(1-EXP(-LN(2)/2))/(LN(2)/2)*V125*Y125*VLOOKUP('Données projet'!$B$9,Paramètres!$A$1:$I$89,3,0)*0.475*44/12</f>
        <v>2.0722991615970504E-15</v>
      </c>
      <c r="AC125" s="24">
        <f t="shared" si="57"/>
        <v>8.7268447456965905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121.4809205910002</v>
      </c>
      <c r="AO125" s="62">
        <f t="shared" si="90"/>
        <v>417.81353850766317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11.780327583569607</v>
      </c>
      <c r="AV125" s="23">
        <f>EXP(-LN(2)/25)*AV124+(1-EXP(-LN(2)/25))/(LN(2)/25)*Calculateur!AQ125*Calculateur!AS125*VLOOKUP('Données projet'!$B$10,Paramètres!$A$1:$I$89,3,0)*0.475*44/12</f>
        <v>0.7202878629687598</v>
      </c>
      <c r="AW125" s="23">
        <f>EXP(-LN(2)/2)*AW124+(1-EXP(-LN(2)/2))/(LN(2)/2)*AQ125*AT125*VLOOKUP('Données projet'!$B$10,Paramètres!$A$1:$I$89,3,0)*0.475*44/12</f>
        <v>2.9684285287741526E-15</v>
      </c>
      <c r="AX125" s="23">
        <f t="shared" si="60"/>
        <v>12.500615446538371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121.4809205910002</v>
      </c>
      <c r="BJ125" s="62">
        <f t="shared" si="92"/>
        <v>417.81353850766317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11.780327583569607</v>
      </c>
      <c r="BQ125" s="23">
        <f>EXP(-LN(2)/25)*BQ124+(1-EXP(-LN(2)/25))/(LN(2)/25)*Calculateur!BL125*Calculateur!BN125*VLOOKUP('Données projet'!$B$11,Paramètres!$A$1:$I$89,3,0)*0.475*44/12</f>
        <v>0.7202878629687598</v>
      </c>
      <c r="BR125" s="23">
        <f>EXP(-LN(2)/2)*BR124+(1-EXP(-LN(2)/2))/(LN(2)/2)*BL125*BO125*VLOOKUP('Données projet'!$B$11,Paramètres!$A$1:$I$89,3,0)*0.475*44/12</f>
        <v>2.9684285287741526E-15</v>
      </c>
      <c r="BS125" s="24">
        <f t="shared" si="63"/>
        <v>12.500615446538371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91.70915087440892</v>
      </c>
      <c r="T126" s="62">
        <f t="shared" si="88"/>
        <v>300.33269076608968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8.0627346068491903</v>
      </c>
      <c r="AA126" s="23">
        <f>EXP(-LN(2)/25)*AA125+(1-EXP(-LN(2)/25))/(LN(2)/25)*Calculateur!V126*Calculateur!X126*VLOOKUP('Données projet'!$B$9,Paramètres!$A$1:$I$89,3,0)*0.475*44/12</f>
        <v>0.48909221657869184</v>
      </c>
      <c r="AB126" s="23">
        <f>EXP(-LN(2)/2)*AB125+(1-EXP(-LN(2)/2))/(LN(2)/2)*V126*Y126*VLOOKUP('Données projet'!$B$9,Paramètres!$A$1:$I$89,3,0)*0.475*44/12</f>
        <v>1.4653367898124714E-15</v>
      </c>
      <c r="AC126" s="24">
        <f t="shared" si="57"/>
        <v>8.5518268234278842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121.4809205910002</v>
      </c>
      <c r="AO126" s="62">
        <f t="shared" si="90"/>
        <v>417.81353850766317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11.549322544946143</v>
      </c>
      <c r="AV126" s="23">
        <f>EXP(-LN(2)/25)*AV125+(1-EXP(-LN(2)/25))/(LN(2)/25)*Calculateur!AQ126*Calculateur!AS126*VLOOKUP('Données projet'!$B$10,Paramètres!$A$1:$I$89,3,0)*0.475*44/12</f>
        <v>0.70059155347758661</v>
      </c>
      <c r="AW126" s="23">
        <f>EXP(-LN(2)/2)*AW125+(1-EXP(-LN(2)/2))/(LN(2)/2)*AQ126*AT126*VLOOKUP('Données projet'!$B$10,Paramètres!$A$1:$I$89,3,0)*0.475*44/12</f>
        <v>2.0989959421638099E-15</v>
      </c>
      <c r="AX126" s="23">
        <f t="shared" si="60"/>
        <v>12.249914098423732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121.4809205910002</v>
      </c>
      <c r="BJ126" s="62">
        <f t="shared" si="92"/>
        <v>417.81353850766317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11.549322544946143</v>
      </c>
      <c r="BQ126" s="23">
        <f>EXP(-LN(2)/25)*BQ125+(1-EXP(-LN(2)/25))/(LN(2)/25)*Calculateur!BL126*Calculateur!BN126*VLOOKUP('Données projet'!$B$11,Paramètres!$A$1:$I$89,3,0)*0.475*44/12</f>
        <v>0.70059155347758661</v>
      </c>
      <c r="BR126" s="23">
        <f>EXP(-LN(2)/2)*BR125+(1-EXP(-LN(2)/2))/(LN(2)/2)*BL126*BO126*VLOOKUP('Données projet'!$B$11,Paramètres!$A$1:$I$89,3,0)*0.475*44/12</f>
        <v>2.0989959421638099E-15</v>
      </c>
      <c r="BS126" s="24">
        <f t="shared" si="63"/>
        <v>12.249914098423732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91.70915087440892</v>
      </c>
      <c r="T127" s="62">
        <f t="shared" si="88"/>
        <v>300.33269076608968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7.9046292989913969</v>
      </c>
      <c r="AA127" s="23">
        <f>EXP(-LN(2)/25)*AA126+(1-EXP(-LN(2)/25))/(LN(2)/25)*Calculateur!V127*Calculateur!X127*VLOOKUP('Données projet'!$B$9,Paramètres!$A$1:$I$89,3,0)*0.475*44/12</f>
        <v>0.47571796419610568</v>
      </c>
      <c r="AB127" s="23">
        <f>EXP(-LN(2)/2)*AB126+(1-EXP(-LN(2)/2))/(LN(2)/2)*V127*Y127*VLOOKUP('Données projet'!$B$9,Paramètres!$A$1:$I$89,3,0)*0.475*44/12</f>
        <v>1.0361495807985252E-15</v>
      </c>
      <c r="AC127" s="24">
        <f t="shared" si="57"/>
        <v>8.3803472631875042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121.4809205910002</v>
      </c>
      <c r="AO127" s="62">
        <f t="shared" si="90"/>
        <v>417.81353850766317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11.322847374230927</v>
      </c>
      <c r="AV127" s="23">
        <f>EXP(-LN(2)/25)*AV126+(1-EXP(-LN(2)/25))/(LN(2)/25)*Calculateur!AQ127*Calculateur!AS127*VLOOKUP('Données projet'!$B$10,Paramètres!$A$1:$I$89,3,0)*0.475*44/12</f>
        <v>0.68143384060523349</v>
      </c>
      <c r="AW127" s="23">
        <f>EXP(-LN(2)/2)*AW126+(1-EXP(-LN(2)/2))/(LN(2)/2)*AQ127*AT127*VLOOKUP('Données projet'!$B$10,Paramètres!$A$1:$I$89,3,0)*0.475*44/12</f>
        <v>1.4842142643870763E-15</v>
      </c>
      <c r="AX127" s="23">
        <f t="shared" si="60"/>
        <v>12.004281214836162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121.4809205910002</v>
      </c>
      <c r="BJ127" s="62">
        <f t="shared" si="92"/>
        <v>417.81353850766317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11.322847374230927</v>
      </c>
      <c r="BQ127" s="23">
        <f>EXP(-LN(2)/25)*BQ126+(1-EXP(-LN(2)/25))/(LN(2)/25)*Calculateur!BL127*Calculateur!BN127*VLOOKUP('Données projet'!$B$11,Paramètres!$A$1:$I$89,3,0)*0.475*44/12</f>
        <v>0.68143384060523349</v>
      </c>
      <c r="BR127" s="23">
        <f>EXP(-LN(2)/2)*BR126+(1-EXP(-LN(2)/2))/(LN(2)/2)*BL127*BO127*VLOOKUP('Données projet'!$B$11,Paramètres!$A$1:$I$89,3,0)*0.475*44/12</f>
        <v>1.4842142643870763E-15</v>
      </c>
      <c r="BS127" s="24">
        <f t="shared" si="63"/>
        <v>12.004281214836162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91.70915087440892</v>
      </c>
      <c r="T128" s="62">
        <f t="shared" si="88"/>
        <v>300.33269076608968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7.7496243397859796</v>
      </c>
      <c r="AA128" s="23">
        <f>EXP(-LN(2)/25)*AA127+(1-EXP(-LN(2)/25))/(LN(2)/25)*Calculateur!V128*Calculateur!X128*VLOOKUP('Données projet'!$B$9,Paramètres!$A$1:$I$89,3,0)*0.475*44/12</f>
        <v>0.46270943144824273</v>
      </c>
      <c r="AB128" s="23">
        <f>EXP(-LN(2)/2)*AB127+(1-EXP(-LN(2)/2))/(LN(2)/2)*V128*Y128*VLOOKUP('Données projet'!$B$9,Paramètres!$A$1:$I$89,3,0)*0.475*44/12</f>
        <v>7.3266839490623572E-16</v>
      </c>
      <c r="AC128" s="24">
        <f t="shared" si="57"/>
        <v>8.2123337712342224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121.4809205910002</v>
      </c>
      <c r="AO128" s="62">
        <f t="shared" si="90"/>
        <v>417.81353850766317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11.100813243477221</v>
      </c>
      <c r="AV128" s="23">
        <f>EXP(-LN(2)/25)*AV127+(1-EXP(-LN(2)/25))/(LN(2)/25)*Calculateur!AQ128*Calculateur!AS128*VLOOKUP('Données projet'!$B$10,Paramètres!$A$1:$I$89,3,0)*0.475*44/12</f>
        <v>0.66279999639883513</v>
      </c>
      <c r="AW128" s="23">
        <f>EXP(-LN(2)/2)*AW127+(1-EXP(-LN(2)/2))/(LN(2)/2)*AQ128*AT128*VLOOKUP('Données projet'!$B$10,Paramètres!$A$1:$I$89,3,0)*0.475*44/12</f>
        <v>1.0494979710819049E-15</v>
      </c>
      <c r="AX128" s="23">
        <f t="shared" si="60"/>
        <v>11.763613239876058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121.4809205910002</v>
      </c>
      <c r="BJ128" s="62">
        <f t="shared" si="92"/>
        <v>417.81353850766317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11.100813243477221</v>
      </c>
      <c r="BQ128" s="23">
        <f>EXP(-LN(2)/25)*BQ127+(1-EXP(-LN(2)/25))/(LN(2)/25)*Calculateur!BL128*Calculateur!BN128*VLOOKUP('Données projet'!$B$11,Paramètres!$A$1:$I$89,3,0)*0.475*44/12</f>
        <v>0.66279999639883513</v>
      </c>
      <c r="BR128" s="23">
        <f>EXP(-LN(2)/2)*BR127+(1-EXP(-LN(2)/2))/(LN(2)/2)*BL128*BO128*VLOOKUP('Données projet'!$B$11,Paramètres!$A$1:$I$89,3,0)*0.475*44/12</f>
        <v>1.0494979710819049E-15</v>
      </c>
      <c r="BS128" s="24">
        <f t="shared" si="63"/>
        <v>11.763613239876058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91.70915087440892</v>
      </c>
      <c r="T129" s="62">
        <f t="shared" si="88"/>
        <v>300.33269076608968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7.5976589332868905</v>
      </c>
      <c r="AA129" s="23">
        <f>EXP(-LN(2)/25)*AA128+(1-EXP(-LN(2)/25))/(LN(2)/25)*Calculateur!V129*Calculateur!X129*VLOOKUP('Données projet'!$B$9,Paramètres!$A$1:$I$89,3,0)*0.475*44/12</f>
        <v>0.45005661771245908</v>
      </c>
      <c r="AB129" s="23">
        <f>EXP(-LN(2)/2)*AB128+(1-EXP(-LN(2)/2))/(LN(2)/2)*V129*Y129*VLOOKUP('Données projet'!$B$9,Paramètres!$A$1:$I$89,3,0)*0.475*44/12</f>
        <v>5.180747903992626E-16</v>
      </c>
      <c r="AC129" s="24">
        <f t="shared" si="57"/>
        <v>8.0477155509993494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121.4809205910002</v>
      </c>
      <c r="AO129" s="62">
        <f t="shared" si="90"/>
        <v>417.81353850766317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10.883133066600148</v>
      </c>
      <c r="AV129" s="23">
        <f>EXP(-LN(2)/25)*AV128+(1-EXP(-LN(2)/25))/(LN(2)/25)*Calculateur!AQ129*Calculateur!AS129*VLOOKUP('Données projet'!$B$10,Paramètres!$A$1:$I$89,3,0)*0.475*44/12</f>
        <v>0.64467569564217198</v>
      </c>
      <c r="AW129" s="23">
        <f>EXP(-LN(2)/2)*AW128+(1-EXP(-LN(2)/2))/(LN(2)/2)*AQ129*AT129*VLOOKUP('Données projet'!$B$10,Paramètres!$A$1:$I$89,3,0)*0.475*44/12</f>
        <v>7.4210713219353816E-16</v>
      </c>
      <c r="AX129" s="23">
        <f t="shared" si="60"/>
        <v>11.527808762242321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121.4809205910002</v>
      </c>
      <c r="BJ129" s="62">
        <f t="shared" si="92"/>
        <v>417.81353850766317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10.883133066600148</v>
      </c>
      <c r="BQ129" s="23">
        <f>EXP(-LN(2)/25)*BQ128+(1-EXP(-LN(2)/25))/(LN(2)/25)*Calculateur!BL129*Calculateur!BN129*VLOOKUP('Données projet'!$B$11,Paramètres!$A$1:$I$89,3,0)*0.475*44/12</f>
        <v>0.64467569564217198</v>
      </c>
      <c r="BR129" s="23">
        <f>EXP(-LN(2)/2)*BR128+(1-EXP(-LN(2)/2))/(LN(2)/2)*BL129*BO129*VLOOKUP('Données projet'!$B$11,Paramètres!$A$1:$I$89,3,0)*0.475*44/12</f>
        <v>7.4210713219353816E-16</v>
      </c>
      <c r="BS129" s="24">
        <f t="shared" si="63"/>
        <v>11.527808762242321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91.70915087440892</v>
      </c>
      <c r="T130" s="62">
        <f t="shared" si="88"/>
        <v>300.33269076608968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7.4486734757195032</v>
      </c>
      <c r="AA130" s="23">
        <f>EXP(-LN(2)/25)*AA129+(1-EXP(-LN(2)/25))/(LN(2)/25)*Calculateur!V130*Calculateur!X130*VLOOKUP('Données projet'!$B$9,Paramètres!$A$1:$I$89,3,0)*0.475*44/12</f>
        <v>0.43774979583366297</v>
      </c>
      <c r="AB130" s="23">
        <f>EXP(-LN(2)/2)*AB129+(1-EXP(-LN(2)/2))/(LN(2)/2)*V130*Y130*VLOOKUP('Données projet'!$B$9,Paramètres!$A$1:$I$89,3,0)*0.475*44/12</f>
        <v>3.6633419745311786E-16</v>
      </c>
      <c r="AC130" s="24">
        <f t="shared" si="57"/>
        <v>7.8864232715531664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121.4809205910002</v>
      </c>
      <c r="AO130" s="62">
        <f t="shared" si="90"/>
        <v>417.81353850766317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10.669721465219837</v>
      </c>
      <c r="AV130" s="23">
        <f>EXP(-LN(2)/25)*AV129+(1-EXP(-LN(2)/25))/(LN(2)/25)*Calculateur!AQ130*Calculateur!AS130*VLOOKUP('Données projet'!$B$10,Paramètres!$A$1:$I$89,3,0)*0.475*44/12</f>
        <v>0.62704700484281539</v>
      </c>
      <c r="AW130" s="23">
        <f>EXP(-LN(2)/2)*AW129+(1-EXP(-LN(2)/2))/(LN(2)/2)*AQ130*AT130*VLOOKUP('Données projet'!$B$10,Paramètres!$A$1:$I$89,3,0)*0.475*44/12</f>
        <v>5.2474898554095247E-16</v>
      </c>
      <c r="AX130" s="23">
        <f t="shared" si="60"/>
        <v>11.296768470062652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121.4809205910002</v>
      </c>
      <c r="BJ130" s="62">
        <f t="shared" si="92"/>
        <v>417.81353850766317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10.669721465219837</v>
      </c>
      <c r="BQ130" s="23">
        <f>EXP(-LN(2)/25)*BQ129+(1-EXP(-LN(2)/25))/(LN(2)/25)*Calculateur!BL130*Calculateur!BN130*VLOOKUP('Données projet'!$B$11,Paramètres!$A$1:$I$89,3,0)*0.475*44/12</f>
        <v>0.62704700484281539</v>
      </c>
      <c r="BR130" s="23">
        <f>EXP(-LN(2)/2)*BR129+(1-EXP(-LN(2)/2))/(LN(2)/2)*BL130*BO130*VLOOKUP('Données projet'!$B$11,Paramètres!$A$1:$I$89,3,0)*0.475*44/12</f>
        <v>5.2474898554095247E-16</v>
      </c>
      <c r="BS130" s="24">
        <f t="shared" si="63"/>
        <v>11.296768470062652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91.70915087440892</v>
      </c>
      <c r="T131" s="62">
        <f t="shared" si="88"/>
        <v>300.33269076608968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7.3026095321028563</v>
      </c>
      <c r="AA131" s="23">
        <f>EXP(-LN(2)/25)*AA130+(1-EXP(-LN(2)/25))/(LN(2)/25)*Calculateur!V131*Calculateur!X131*VLOOKUP('Données projet'!$B$9,Paramètres!$A$1:$I$89,3,0)*0.475*44/12</f>
        <v>0.42577950464633019</v>
      </c>
      <c r="AB131" s="23">
        <f>EXP(-LN(2)/2)*AB130+(1-EXP(-LN(2)/2))/(LN(2)/2)*V131*Y131*VLOOKUP('Données projet'!$B$9,Paramètres!$A$1:$I$89,3,0)*0.475*44/12</f>
        <v>2.590373951996313E-16</v>
      </c>
      <c r="AC131" s="24">
        <f t="shared" si="57"/>
        <v>7.7283890367491868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121.4809205910002</v>
      </c>
      <c r="AO131" s="62">
        <f t="shared" si="90"/>
        <v>417.81353850766317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10.46049473517437</v>
      </c>
      <c r="AV131" s="23">
        <f>EXP(-LN(2)/25)*AV130+(1-EXP(-LN(2)/25))/(LN(2)/25)*Calculateur!AQ131*Calculateur!AS131*VLOOKUP('Données projet'!$B$10,Paramètres!$A$1:$I$89,3,0)*0.475*44/12</f>
        <v>0.60990037152041976</v>
      </c>
      <c r="AW131" s="23">
        <f>EXP(-LN(2)/2)*AW130+(1-EXP(-LN(2)/2))/(LN(2)/2)*AQ131*AT131*VLOOKUP('Données projet'!$B$10,Paramètres!$A$1:$I$89,3,0)*0.475*44/12</f>
        <v>3.7105356609676908E-16</v>
      </c>
      <c r="AX131" s="23">
        <f t="shared" si="60"/>
        <v>11.070395106694789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121.4809205910002</v>
      </c>
      <c r="BJ131" s="62">
        <f t="shared" si="92"/>
        <v>417.81353850766317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10.46049473517437</v>
      </c>
      <c r="BQ131" s="23">
        <f>EXP(-LN(2)/25)*BQ130+(1-EXP(-LN(2)/25))/(LN(2)/25)*Calculateur!BL131*Calculateur!BN131*VLOOKUP('Données projet'!$B$11,Paramètres!$A$1:$I$89,3,0)*0.475*44/12</f>
        <v>0.60990037152041976</v>
      </c>
      <c r="BR131" s="23">
        <f>EXP(-LN(2)/2)*BR130+(1-EXP(-LN(2)/2))/(LN(2)/2)*BL131*BO131*VLOOKUP('Données projet'!$B$11,Paramètres!$A$1:$I$89,3,0)*0.475*44/12</f>
        <v>3.7105356609676908E-16</v>
      </c>
      <c r="BS131" s="24">
        <f t="shared" si="63"/>
        <v>11.070395106694789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91.70915087440892</v>
      </c>
      <c r="T132" s="62">
        <f t="shared" si="88"/>
        <v>300.33269076608968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7.1594098133303232</v>
      </c>
      <c r="AA132" s="23">
        <f>EXP(-LN(2)/25)*AA131+(1-EXP(-LN(2)/25))/(LN(2)/25)*Calculateur!V132*Calculateur!X132*VLOOKUP('Données projet'!$B$9,Paramètres!$A$1:$I$89,3,0)*0.475*44/12</f>
        <v>0.41413654170100528</v>
      </c>
      <c r="AB132" s="23">
        <f>EXP(-LN(2)/2)*AB131+(1-EXP(-LN(2)/2))/(LN(2)/2)*V132*Y132*VLOOKUP('Données projet'!$B$9,Paramètres!$A$1:$I$89,3,0)*0.475*44/12</f>
        <v>1.8316709872655893E-16</v>
      </c>
      <c r="AC132" s="24">
        <f t="shared" ref="AC132:AC153" si="111">SUM(Z132:AB132)</f>
        <v>7.5735463550313282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121.4809205910002</v>
      </c>
      <c r="AO132" s="62">
        <f t="shared" si="90"/>
        <v>417.81353850766317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10.255370813689389</v>
      </c>
      <c r="AV132" s="23">
        <f>EXP(-LN(2)/25)*AV131+(1-EXP(-LN(2)/25))/(LN(2)/25)*Calculateur!AQ132*Calculateur!AS132*VLOOKUP('Données projet'!$B$10,Paramètres!$A$1:$I$89,3,0)*0.475*44/12</f>
        <v>0.59322261378792729</v>
      </c>
      <c r="AW132" s="23">
        <f>EXP(-LN(2)/2)*AW131+(1-EXP(-LN(2)/2))/(LN(2)/2)*AQ132*AT132*VLOOKUP('Données projet'!$B$10,Paramètres!$A$1:$I$89,3,0)*0.475*44/12</f>
        <v>2.6237449277047624E-16</v>
      </c>
      <c r="AX132" s="23">
        <f t="shared" ref="AX132:AX153" si="114">SUM(AU132:AW132)</f>
        <v>10.848593427477317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121.4809205910002</v>
      </c>
      <c r="BJ132" s="62">
        <f t="shared" si="92"/>
        <v>417.81353850766317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10.255370813689389</v>
      </c>
      <c r="BQ132" s="23">
        <f>EXP(-LN(2)/25)*BQ131+(1-EXP(-LN(2)/25))/(LN(2)/25)*Calculateur!BL132*Calculateur!BN132*VLOOKUP('Données projet'!$B$11,Paramètres!$A$1:$I$89,3,0)*0.475*44/12</f>
        <v>0.59322261378792729</v>
      </c>
      <c r="BR132" s="23">
        <f>EXP(-LN(2)/2)*BR131+(1-EXP(-LN(2)/2))/(LN(2)/2)*BL132*BO132*VLOOKUP('Données projet'!$B$11,Paramètres!$A$1:$I$89,3,0)*0.475*44/12</f>
        <v>2.6237449277047624E-16</v>
      </c>
      <c r="BS132" s="24">
        <f t="shared" ref="BS132:BS153" si="117">SUM(BP132:BR132)</f>
        <v>10.848593427477317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91.70915087440892</v>
      </c>
      <c r="T133" s="62">
        <f t="shared" ref="T133:T196" si="142">$T$3</f>
        <v>300.33269076608968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7.0190181536997152</v>
      </c>
      <c r="AA133" s="23">
        <f>EXP(-LN(2)/25)*AA132+(1-EXP(-LN(2)/25))/(LN(2)/25)*Calculateur!V133*Calculateur!X133*VLOOKUP('Données projet'!$B$9,Paramètres!$A$1:$I$89,3,0)*0.475*44/12</f>
        <v>0.40281195618969706</v>
      </c>
      <c r="AB133" s="23">
        <f>EXP(-LN(2)/2)*AB132+(1-EXP(-LN(2)/2))/(LN(2)/2)*V133*Y133*VLOOKUP('Données projet'!$B$9,Paramètres!$A$1:$I$89,3,0)*0.475*44/12</f>
        <v>1.2951869759981565E-16</v>
      </c>
      <c r="AC133" s="24">
        <f t="shared" si="111"/>
        <v>7.4218301098894122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121.4809205910002</v>
      </c>
      <c r="AO133" s="62">
        <f t="shared" ref="AO133:AO196" si="144">$AO$3</f>
        <v>417.81353850766317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10.05426924719149</v>
      </c>
      <c r="AV133" s="23">
        <f>EXP(-LN(2)/25)*AV132+(1-EXP(-LN(2)/25))/(LN(2)/25)*Calculateur!AQ133*Calculateur!AS133*VLOOKUP('Données projet'!$B$10,Paramètres!$A$1:$I$89,3,0)*0.475*44/12</f>
        <v>0.57700091021767497</v>
      </c>
      <c r="AW133" s="23">
        <f>EXP(-LN(2)/2)*AW132+(1-EXP(-LN(2)/2))/(LN(2)/2)*AQ133*AT133*VLOOKUP('Données projet'!$B$10,Paramètres!$A$1:$I$89,3,0)*0.475*44/12</f>
        <v>1.8552678304838454E-16</v>
      </c>
      <c r="AX133" s="23">
        <f t="shared" si="114"/>
        <v>10.631270157409165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121.4809205910002</v>
      </c>
      <c r="BJ133" s="62">
        <f t="shared" ref="BJ133:BJ196" si="146">$BJ$3</f>
        <v>417.81353850766317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10.05426924719149</v>
      </c>
      <c r="BQ133" s="23">
        <f>EXP(-LN(2)/25)*BQ132+(1-EXP(-LN(2)/25))/(LN(2)/25)*Calculateur!BL133*Calculateur!BN133*VLOOKUP('Données projet'!$B$11,Paramètres!$A$1:$I$89,3,0)*0.475*44/12</f>
        <v>0.57700091021767497</v>
      </c>
      <c r="BR133" s="23">
        <f>EXP(-LN(2)/2)*BR132+(1-EXP(-LN(2)/2))/(LN(2)/2)*BL133*BO133*VLOOKUP('Données projet'!$B$11,Paramètres!$A$1:$I$89,3,0)*0.475*44/12</f>
        <v>1.8552678304838454E-16</v>
      </c>
      <c r="BS133" s="24">
        <f t="shared" si="117"/>
        <v>10.631270157409165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91.70915087440892</v>
      </c>
      <c r="T134" s="62">
        <f t="shared" si="142"/>
        <v>300.33269076608968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6.8813794888840061</v>
      </c>
      <c r="AA134" s="23">
        <f>EXP(-LN(2)/25)*AA133+(1-EXP(-LN(2)/25))/(LN(2)/25)*Calculateur!V134*Calculateur!X134*VLOOKUP('Données projet'!$B$9,Paramètres!$A$1:$I$89,3,0)*0.475*44/12</f>
        <v>0.39179704206472965</v>
      </c>
      <c r="AB134" s="23">
        <f>EXP(-LN(2)/2)*AB133+(1-EXP(-LN(2)/2))/(LN(2)/2)*V134*Y134*VLOOKUP('Données projet'!$B$9,Paramètres!$A$1:$I$89,3,0)*0.475*44/12</f>
        <v>9.1583549363279465E-17</v>
      </c>
      <c r="AC134" s="24">
        <f t="shared" si="111"/>
        <v>7.273176530948736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121.4809205910002</v>
      </c>
      <c r="AO134" s="62">
        <f t="shared" si="144"/>
        <v>417.81353850766317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9.8571111597527725</v>
      </c>
      <c r="AV134" s="23">
        <f>EXP(-LN(2)/25)*AV133+(1-EXP(-LN(2)/25))/(LN(2)/25)*Calculateur!AQ134*Calculateur!AS134*VLOOKUP('Données projet'!$B$10,Paramètres!$A$1:$I$89,3,0)*0.475*44/12</f>
        <v>0.5612227899846135</v>
      </c>
      <c r="AW134" s="23">
        <f>EXP(-LN(2)/2)*AW133+(1-EXP(-LN(2)/2))/(LN(2)/2)*AQ134*AT134*VLOOKUP('Données projet'!$B$10,Paramètres!$A$1:$I$89,3,0)*0.475*44/12</f>
        <v>1.3118724638523812E-16</v>
      </c>
      <c r="AX134" s="23">
        <f t="shared" si="114"/>
        <v>10.418333949737386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121.4809205910002</v>
      </c>
      <c r="BJ134" s="62">
        <f t="shared" si="146"/>
        <v>417.81353850766317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9.8571111597527725</v>
      </c>
      <c r="BQ134" s="23">
        <f>EXP(-LN(2)/25)*BQ133+(1-EXP(-LN(2)/25))/(LN(2)/25)*Calculateur!BL134*Calculateur!BN134*VLOOKUP('Données projet'!$B$11,Paramètres!$A$1:$I$89,3,0)*0.475*44/12</f>
        <v>0.5612227899846135</v>
      </c>
      <c r="BR134" s="23">
        <f>EXP(-LN(2)/2)*BR133+(1-EXP(-LN(2)/2))/(LN(2)/2)*BL134*BO134*VLOOKUP('Données projet'!$B$11,Paramètres!$A$1:$I$89,3,0)*0.475*44/12</f>
        <v>1.3118724638523812E-16</v>
      </c>
      <c r="BS134" s="24">
        <f t="shared" si="117"/>
        <v>10.418333949737386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91.70915087440892</v>
      </c>
      <c r="T135" s="62">
        <f t="shared" si="142"/>
        <v>300.33269076608968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6.746439834334037</v>
      </c>
      <c r="AA135" s="23">
        <f>EXP(-LN(2)/25)*AA134+(1-EXP(-LN(2)/25))/(LN(2)/25)*Calculateur!V135*Calculateur!X135*VLOOKUP('Données projet'!$B$9,Paramètres!$A$1:$I$89,3,0)*0.475*44/12</f>
        <v>0.38108333134575861</v>
      </c>
      <c r="AB135" s="23">
        <f>EXP(-LN(2)/2)*AB134+(1-EXP(-LN(2)/2))/(LN(2)/2)*V135*Y135*VLOOKUP('Données projet'!$B$9,Paramètres!$A$1:$I$89,3,0)*0.475*44/12</f>
        <v>6.4759348799907825E-17</v>
      </c>
      <c r="AC135" s="24">
        <f t="shared" si="111"/>
        <v>7.1275231656797953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121.4809205910002</v>
      </c>
      <c r="AO135" s="62">
        <f t="shared" si="144"/>
        <v>417.81353850766317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9.663819222154169</v>
      </c>
      <c r="AV135" s="23">
        <f>EXP(-LN(2)/25)*AV134+(1-EXP(-LN(2)/25))/(LN(2)/25)*Calculateur!AQ135*Calculateur!AS135*VLOOKUP('Données projet'!$B$10,Paramètres!$A$1:$I$89,3,0)*0.475*44/12</f>
        <v>0.54587612327906043</v>
      </c>
      <c r="AW135" s="23">
        <f>EXP(-LN(2)/2)*AW134+(1-EXP(-LN(2)/2))/(LN(2)/2)*AQ135*AT135*VLOOKUP('Données projet'!$B$10,Paramètres!$A$1:$I$89,3,0)*0.475*44/12</f>
        <v>9.2763391524192269E-17</v>
      </c>
      <c r="AX135" s="23">
        <f t="shared" si="114"/>
        <v>10.209695345433229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121.4809205910002</v>
      </c>
      <c r="BJ135" s="62">
        <f t="shared" si="146"/>
        <v>417.81353850766317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9.663819222154169</v>
      </c>
      <c r="BQ135" s="23">
        <f>EXP(-LN(2)/25)*BQ134+(1-EXP(-LN(2)/25))/(LN(2)/25)*Calculateur!BL135*Calculateur!BN135*VLOOKUP('Données projet'!$B$11,Paramètres!$A$1:$I$89,3,0)*0.475*44/12</f>
        <v>0.54587612327906043</v>
      </c>
      <c r="BR135" s="23">
        <f>EXP(-LN(2)/2)*BR134+(1-EXP(-LN(2)/2))/(LN(2)/2)*BL135*BO135*VLOOKUP('Données projet'!$B$11,Paramètres!$A$1:$I$89,3,0)*0.475*44/12</f>
        <v>9.2763391524192269E-17</v>
      </c>
      <c r="BS135" s="24">
        <f t="shared" si="117"/>
        <v>10.209695345433229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91.70915087440892</v>
      </c>
      <c r="T136" s="62">
        <f t="shared" si="142"/>
        <v>300.33269076608968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6.6141462641047308</v>
      </c>
      <c r="AA136" s="23">
        <f>EXP(-LN(2)/25)*AA135+(1-EXP(-LN(2)/25))/(LN(2)/25)*Calculateur!V136*Calculateur!X136*VLOOKUP('Données projet'!$B$9,Paramètres!$A$1:$I$89,3,0)*0.475*44/12</f>
        <v>0.37066258760980741</v>
      </c>
      <c r="AB136" s="23">
        <f>EXP(-LN(2)/2)*AB135+(1-EXP(-LN(2)/2))/(LN(2)/2)*V136*Y136*VLOOKUP('Données projet'!$B$9,Paramètres!$A$1:$I$89,3,0)*0.475*44/12</f>
        <v>4.5791774681639733E-17</v>
      </c>
      <c r="AC136" s="24">
        <f t="shared" si="111"/>
        <v>6.9848088517145381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121.4809205910002</v>
      </c>
      <c r="AO136" s="62">
        <f t="shared" si="144"/>
        <v>417.81353850766317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9.4743176215554321</v>
      </c>
      <c r="AV136" s="23">
        <f>EXP(-LN(2)/25)*AV135+(1-EXP(-LN(2)/25))/(LN(2)/25)*Calculateur!AQ136*Calculateur!AS136*VLOOKUP('Données projet'!$B$10,Paramètres!$A$1:$I$89,3,0)*0.475*44/12</f>
        <v>0.53094911198161687</v>
      </c>
      <c r="AW136" s="23">
        <f>EXP(-LN(2)/2)*AW135+(1-EXP(-LN(2)/2))/(LN(2)/2)*AQ136*AT136*VLOOKUP('Données projet'!$B$10,Paramètres!$A$1:$I$89,3,0)*0.475*44/12</f>
        <v>6.5593623192619059E-17</v>
      </c>
      <c r="AX136" s="23">
        <f t="shared" si="114"/>
        <v>10.005266733537049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121.4809205910002</v>
      </c>
      <c r="BJ136" s="62">
        <f t="shared" si="146"/>
        <v>417.81353850766317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9.4743176215554321</v>
      </c>
      <c r="BQ136" s="23">
        <f>EXP(-LN(2)/25)*BQ135+(1-EXP(-LN(2)/25))/(LN(2)/25)*Calculateur!BL136*Calculateur!BN136*VLOOKUP('Données projet'!$B$11,Paramètres!$A$1:$I$89,3,0)*0.475*44/12</f>
        <v>0.53094911198161687</v>
      </c>
      <c r="BR136" s="23">
        <f>EXP(-LN(2)/2)*BR135+(1-EXP(-LN(2)/2))/(LN(2)/2)*BL136*BO136*VLOOKUP('Données projet'!$B$11,Paramètres!$A$1:$I$89,3,0)*0.475*44/12</f>
        <v>6.5593623192619059E-17</v>
      </c>
      <c r="BS136" s="24">
        <f t="shared" si="117"/>
        <v>10.005266733537049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91.70915087440892</v>
      </c>
      <c r="T137" s="62">
        <f t="shared" si="142"/>
        <v>300.33269076608968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6.4844468900965113</v>
      </c>
      <c r="AA137" s="23">
        <f>EXP(-LN(2)/25)*AA136+(1-EXP(-LN(2)/25))/(LN(2)/25)*Calculateur!V137*Calculateur!X137*VLOOKUP('Données projet'!$B$9,Paramètres!$A$1:$I$89,3,0)*0.475*44/12</f>
        <v>0.36052679965931889</v>
      </c>
      <c r="AB137" s="23">
        <f>EXP(-LN(2)/2)*AB136+(1-EXP(-LN(2)/2))/(LN(2)/2)*V137*Y137*VLOOKUP('Données projet'!$B$9,Paramètres!$A$1:$I$89,3,0)*0.475*44/12</f>
        <v>3.2379674399953913E-17</v>
      </c>
      <c r="AC137" s="24">
        <f t="shared" si="111"/>
        <v>6.8449736897558306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121.4809205910002</v>
      </c>
      <c r="AO137" s="62">
        <f t="shared" si="144"/>
        <v>417.81353850766317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9.288532031759873</v>
      </c>
      <c r="AV137" s="23">
        <f>EXP(-LN(2)/25)*AV136+(1-EXP(-LN(2)/25))/(LN(2)/25)*Calculateur!AQ137*Calculateur!AS137*VLOOKUP('Données projet'!$B$10,Paramètres!$A$1:$I$89,3,0)*0.475*44/12</f>
        <v>0.51643028059307927</v>
      </c>
      <c r="AW137" s="23">
        <f>EXP(-LN(2)/2)*AW136+(1-EXP(-LN(2)/2))/(LN(2)/2)*AQ137*AT137*VLOOKUP('Données projet'!$B$10,Paramètres!$A$1:$I$89,3,0)*0.475*44/12</f>
        <v>4.6381695762096135E-17</v>
      </c>
      <c r="AX137" s="23">
        <f t="shared" si="114"/>
        <v>9.8049623123529521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121.4809205910002</v>
      </c>
      <c r="BJ137" s="62">
        <f t="shared" si="146"/>
        <v>417.81353850766317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9.288532031759873</v>
      </c>
      <c r="BQ137" s="23">
        <f>EXP(-LN(2)/25)*BQ136+(1-EXP(-LN(2)/25))/(LN(2)/25)*Calculateur!BL137*Calculateur!BN137*VLOOKUP('Données projet'!$B$11,Paramètres!$A$1:$I$89,3,0)*0.475*44/12</f>
        <v>0.51643028059307927</v>
      </c>
      <c r="BR137" s="23">
        <f>EXP(-LN(2)/2)*BR136+(1-EXP(-LN(2)/2))/(LN(2)/2)*BL137*BO137*VLOOKUP('Données projet'!$B$11,Paramètres!$A$1:$I$89,3,0)*0.475*44/12</f>
        <v>4.6381695762096135E-17</v>
      </c>
      <c r="BS137" s="24">
        <f t="shared" si="117"/>
        <v>9.8049623123529521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91.70915087440892</v>
      </c>
      <c r="T138" s="62">
        <f t="shared" si="142"/>
        <v>300.33269076608968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6.3572908417037857</v>
      </c>
      <c r="AA138" s="23">
        <f>EXP(-LN(2)/25)*AA137+(1-EXP(-LN(2)/25))/(LN(2)/25)*Calculateur!V138*Calculateur!X138*VLOOKUP('Données projet'!$B$9,Paramètres!$A$1:$I$89,3,0)*0.475*44/12</f>
        <v>0.35066817536335443</v>
      </c>
      <c r="AB138" s="23">
        <f>EXP(-LN(2)/2)*AB137+(1-EXP(-LN(2)/2))/(LN(2)/2)*V138*Y138*VLOOKUP('Données projet'!$B$9,Paramètres!$A$1:$I$89,3,0)*0.475*44/12</f>
        <v>2.2895887340819866E-17</v>
      </c>
      <c r="AC138" s="24">
        <f t="shared" si="111"/>
        <v>6.7079590170671404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121.4809205910002</v>
      </c>
      <c r="AO138" s="62">
        <f t="shared" si="144"/>
        <v>417.81353850766317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9.1063895840621853</v>
      </c>
      <c r="AV138" s="23">
        <f>EXP(-LN(2)/25)*AV137+(1-EXP(-LN(2)/25))/(LN(2)/25)*Calculateur!AQ138*Calculateur!AS138*VLOOKUP('Données projet'!$B$10,Paramètres!$A$1:$I$89,3,0)*0.475*44/12</f>
        <v>0.50230846741237334</v>
      </c>
      <c r="AW138" s="23">
        <f>EXP(-LN(2)/2)*AW137+(1-EXP(-LN(2)/2))/(LN(2)/2)*AQ138*AT138*VLOOKUP('Données projet'!$B$10,Paramètres!$A$1:$I$89,3,0)*0.475*44/12</f>
        <v>3.279681159630953E-17</v>
      </c>
      <c r="AX138" s="23">
        <f t="shared" si="114"/>
        <v>9.6086980514745584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121.4809205910002</v>
      </c>
      <c r="BJ138" s="62">
        <f t="shared" si="146"/>
        <v>417.81353850766317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9.1063895840621853</v>
      </c>
      <c r="BQ138" s="23">
        <f>EXP(-LN(2)/25)*BQ137+(1-EXP(-LN(2)/25))/(LN(2)/25)*Calculateur!BL138*Calculateur!BN138*VLOOKUP('Données projet'!$B$11,Paramètres!$A$1:$I$89,3,0)*0.475*44/12</f>
        <v>0.50230846741237334</v>
      </c>
      <c r="BR138" s="23">
        <f>EXP(-LN(2)/2)*BR137+(1-EXP(-LN(2)/2))/(LN(2)/2)*BL138*BO138*VLOOKUP('Données projet'!$B$11,Paramètres!$A$1:$I$89,3,0)*0.475*44/12</f>
        <v>3.279681159630953E-17</v>
      </c>
      <c r="BS138" s="24">
        <f t="shared" si="117"/>
        <v>9.6086980514745584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91.70915087440892</v>
      </c>
      <c r="T139" s="62">
        <f t="shared" si="142"/>
        <v>300.33269076608968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6.23262824586251</v>
      </c>
      <c r="AA139" s="23">
        <f>EXP(-LN(2)/25)*AA138+(1-EXP(-LN(2)/25))/(LN(2)/25)*Calculateur!V139*Calculateur!X139*VLOOKUP('Données projet'!$B$9,Paramètres!$A$1:$I$89,3,0)*0.475*44/12</f>
        <v>0.3410791356672056</v>
      </c>
      <c r="AB139" s="23">
        <f>EXP(-LN(2)/2)*AB138+(1-EXP(-LN(2)/2))/(LN(2)/2)*V139*Y139*VLOOKUP('Données projet'!$B$9,Paramètres!$A$1:$I$89,3,0)*0.475*44/12</f>
        <v>1.6189837199976956E-17</v>
      </c>
      <c r="AC139" s="24">
        <f t="shared" si="111"/>
        <v>6.5737073815297151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121.4809205910002</v>
      </c>
      <c r="AO139" s="62">
        <f t="shared" si="144"/>
        <v>417.81353850766317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8.9278188386679265</v>
      </c>
      <c r="AV139" s="23">
        <f>EXP(-LN(2)/25)*AV138+(1-EXP(-LN(2)/25))/(LN(2)/25)*Calculateur!AQ139*Calculateur!AS139*VLOOKUP('Données projet'!$B$10,Paramètres!$A$1:$I$89,3,0)*0.475*44/12</f>
        <v>0.48857281595572771</v>
      </c>
      <c r="AW139" s="23">
        <f>EXP(-LN(2)/2)*AW138+(1-EXP(-LN(2)/2))/(LN(2)/2)*AQ139*AT139*VLOOKUP('Données projet'!$B$10,Paramètres!$A$1:$I$89,3,0)*0.475*44/12</f>
        <v>2.3190847881048067E-17</v>
      </c>
      <c r="AX139" s="23">
        <f t="shared" si="114"/>
        <v>9.4163916546236539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121.4809205910002</v>
      </c>
      <c r="BJ139" s="62">
        <f t="shared" si="146"/>
        <v>417.81353850766317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8.9278188386679265</v>
      </c>
      <c r="BQ139" s="23">
        <f>EXP(-LN(2)/25)*BQ138+(1-EXP(-LN(2)/25))/(LN(2)/25)*Calculateur!BL139*Calculateur!BN139*VLOOKUP('Données projet'!$B$11,Paramètres!$A$1:$I$89,3,0)*0.475*44/12</f>
        <v>0.48857281595572771</v>
      </c>
      <c r="BR139" s="23">
        <f>EXP(-LN(2)/2)*BR138+(1-EXP(-LN(2)/2))/(LN(2)/2)*BL139*BO139*VLOOKUP('Données projet'!$B$11,Paramètres!$A$1:$I$89,3,0)*0.475*44/12</f>
        <v>2.3190847881048067E-17</v>
      </c>
      <c r="BS139" s="24">
        <f t="shared" si="117"/>
        <v>9.4163916546236539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91.70915087440892</v>
      </c>
      <c r="T140" s="62">
        <f t="shared" si="142"/>
        <v>300.33269076608968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6.1104102074890063</v>
      </c>
      <c r="AA140" s="23">
        <f>EXP(-LN(2)/25)*AA139+(1-EXP(-LN(2)/25))/(LN(2)/25)*Calculateur!V140*Calculateur!X140*VLOOKUP('Données projet'!$B$9,Paramètres!$A$1:$I$89,3,0)*0.475*44/12</f>
        <v>0.33175230876581369</v>
      </c>
      <c r="AB140" s="23">
        <f>EXP(-LN(2)/2)*AB139+(1-EXP(-LN(2)/2))/(LN(2)/2)*V140*Y140*VLOOKUP('Données projet'!$B$9,Paramètres!$A$1:$I$89,3,0)*0.475*44/12</f>
        <v>1.1447943670409933E-17</v>
      </c>
      <c r="AC140" s="24">
        <f t="shared" si="111"/>
        <v>6.4421625162548199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121.4809205910002</v>
      </c>
      <c r="AO140" s="62">
        <f t="shared" si="144"/>
        <v>417.81353850766317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8.7527497566734489</v>
      </c>
      <c r="AV140" s="23">
        <f>EXP(-LN(2)/25)*AV139+(1-EXP(-LN(2)/25))/(LN(2)/25)*Calculateur!AQ140*Calculateur!AS140*VLOOKUP('Données projet'!$B$10,Paramètres!$A$1:$I$89,3,0)*0.475*44/12</f>
        <v>0.47521276661049061</v>
      </c>
      <c r="AW140" s="23">
        <f>EXP(-LN(2)/2)*AW139+(1-EXP(-LN(2)/2))/(LN(2)/2)*AQ140*AT140*VLOOKUP('Données projet'!$B$10,Paramètres!$A$1:$I$89,3,0)*0.475*44/12</f>
        <v>1.6398405798154765E-17</v>
      </c>
      <c r="AX140" s="23">
        <f t="shared" si="114"/>
        <v>9.2279625232839386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121.4809205910002</v>
      </c>
      <c r="BJ140" s="62">
        <f t="shared" si="146"/>
        <v>417.81353850766317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8.7527497566734489</v>
      </c>
      <c r="BQ140" s="23">
        <f>EXP(-LN(2)/25)*BQ139+(1-EXP(-LN(2)/25))/(LN(2)/25)*Calculateur!BL140*Calculateur!BN140*VLOOKUP('Données projet'!$B$11,Paramètres!$A$1:$I$89,3,0)*0.475*44/12</f>
        <v>0.47521276661049061</v>
      </c>
      <c r="BR140" s="23">
        <f>EXP(-LN(2)/2)*BR139+(1-EXP(-LN(2)/2))/(LN(2)/2)*BL140*BO140*VLOOKUP('Données projet'!$B$11,Paramètres!$A$1:$I$89,3,0)*0.475*44/12</f>
        <v>1.6398405798154765E-17</v>
      </c>
      <c r="BS140" s="24">
        <f t="shared" si="117"/>
        <v>9.2279625232839386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91.70915087440892</v>
      </c>
      <c r="T141" s="62">
        <f t="shared" si="142"/>
        <v>300.33269076608968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5.9905887903023647</v>
      </c>
      <c r="AA141" s="23">
        <f>EXP(-LN(2)/25)*AA140+(1-EXP(-LN(2)/25))/(LN(2)/25)*Calculateur!V141*Calculateur!X141*VLOOKUP('Données projet'!$B$9,Paramètres!$A$1:$I$89,3,0)*0.475*44/12</f>
        <v>0.32268052443651685</v>
      </c>
      <c r="AB141" s="23">
        <f>EXP(-LN(2)/2)*AB140+(1-EXP(-LN(2)/2))/(LN(2)/2)*V141*Y141*VLOOKUP('Données projet'!$B$9,Paramètres!$A$1:$I$89,3,0)*0.475*44/12</f>
        <v>8.0949185999884781E-18</v>
      </c>
      <c r="AC141" s="24">
        <f t="shared" si="111"/>
        <v>6.3132693147388812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121.4809205910002</v>
      </c>
      <c r="AO141" s="62">
        <f t="shared" si="144"/>
        <v>417.81353850766317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8.5811136725952863</v>
      </c>
      <c r="AV141" s="23">
        <f>EXP(-LN(2)/25)*AV140+(1-EXP(-LN(2)/25))/(LN(2)/25)*Calculateur!AQ141*Calculateur!AS141*VLOOKUP('Données projet'!$B$10,Paramètres!$A$1:$I$89,3,0)*0.475*44/12</f>
        <v>0.46221804851717346</v>
      </c>
      <c r="AW141" s="23">
        <f>EXP(-LN(2)/2)*AW140+(1-EXP(-LN(2)/2))/(LN(2)/2)*AQ141*AT141*VLOOKUP('Données projet'!$B$10,Paramètres!$A$1:$I$89,3,0)*0.475*44/12</f>
        <v>1.1595423940524034E-17</v>
      </c>
      <c r="AX141" s="23">
        <f t="shared" si="114"/>
        <v>9.0433317211124606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121.4809205910002</v>
      </c>
      <c r="BJ141" s="62">
        <f t="shared" si="146"/>
        <v>417.81353850766317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8.5811136725952863</v>
      </c>
      <c r="BQ141" s="23">
        <f>EXP(-LN(2)/25)*BQ140+(1-EXP(-LN(2)/25))/(LN(2)/25)*Calculateur!BL141*Calculateur!BN141*VLOOKUP('Données projet'!$B$11,Paramètres!$A$1:$I$89,3,0)*0.475*44/12</f>
        <v>0.46221804851717346</v>
      </c>
      <c r="BR141" s="23">
        <f>EXP(-LN(2)/2)*BR140+(1-EXP(-LN(2)/2))/(LN(2)/2)*BL141*BO141*VLOOKUP('Données projet'!$B$11,Paramètres!$A$1:$I$89,3,0)*0.475*44/12</f>
        <v>1.1595423940524034E-17</v>
      </c>
      <c r="BS141" s="24">
        <f t="shared" si="117"/>
        <v>9.0433317211124606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91.70915087440892</v>
      </c>
      <c r="T142" s="62">
        <f t="shared" si="142"/>
        <v>300.33269076608968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5.8731169980229048</v>
      </c>
      <c r="AA142" s="23">
        <f>EXP(-LN(2)/25)*AA141+(1-EXP(-LN(2)/25))/(LN(2)/25)*Calculateur!V142*Calculateur!X142*VLOOKUP('Données projet'!$B$9,Paramètres!$A$1:$I$89,3,0)*0.475*44/12</f>
        <v>0.313856808526769</v>
      </c>
      <c r="AB142" s="23">
        <f>EXP(-LN(2)/2)*AB141+(1-EXP(-LN(2)/2))/(LN(2)/2)*V142*Y142*VLOOKUP('Données projet'!$B$9,Paramètres!$A$1:$I$89,3,0)*0.475*44/12</f>
        <v>5.7239718352049666E-18</v>
      </c>
      <c r="AC142" s="24">
        <f t="shared" si="111"/>
        <v>6.1869738065496733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121.4809205910002</v>
      </c>
      <c r="AO142" s="62">
        <f t="shared" si="144"/>
        <v>417.81353850766317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8.4128432674382214</v>
      </c>
      <c r="AV142" s="23">
        <f>EXP(-LN(2)/25)*AV141+(1-EXP(-LN(2)/25))/(LN(2)/25)*Calculateur!AQ142*Calculateur!AS142*VLOOKUP('Données projet'!$B$10,Paramètres!$A$1:$I$89,3,0)*0.475*44/12</f>
        <v>0.44957867167348059</v>
      </c>
      <c r="AW142" s="23">
        <f>EXP(-LN(2)/2)*AW141+(1-EXP(-LN(2)/2))/(LN(2)/2)*AQ142*AT142*VLOOKUP('Données projet'!$B$10,Paramètres!$A$1:$I$89,3,0)*0.475*44/12</f>
        <v>8.1992028990773824E-18</v>
      </c>
      <c r="AX142" s="23">
        <f t="shared" si="114"/>
        <v>8.8624219391117016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121.4809205910002</v>
      </c>
      <c r="BJ142" s="62">
        <f t="shared" si="146"/>
        <v>417.81353850766317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8.4128432674382214</v>
      </c>
      <c r="BQ142" s="23">
        <f>EXP(-LN(2)/25)*BQ141+(1-EXP(-LN(2)/25))/(LN(2)/25)*Calculateur!BL142*Calculateur!BN142*VLOOKUP('Données projet'!$B$11,Paramètres!$A$1:$I$89,3,0)*0.475*44/12</f>
        <v>0.44957867167348059</v>
      </c>
      <c r="BR142" s="23">
        <f>EXP(-LN(2)/2)*BR141+(1-EXP(-LN(2)/2))/(LN(2)/2)*BL142*BO142*VLOOKUP('Données projet'!$B$11,Paramètres!$A$1:$I$89,3,0)*0.475*44/12</f>
        <v>8.1992028990773824E-18</v>
      </c>
      <c r="BS142" s="24">
        <f t="shared" si="117"/>
        <v>8.8624219391117016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91.70915087440892</v>
      </c>
      <c r="T143" s="62">
        <f t="shared" si="142"/>
        <v>300.33269076608968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5.757948755939327</v>
      </c>
      <c r="AA143" s="23">
        <f>EXP(-LN(2)/25)*AA142+(1-EXP(-LN(2)/25))/(LN(2)/25)*Calculateur!V143*Calculateur!X143*VLOOKUP('Données projet'!$B$9,Paramètres!$A$1:$I$89,3,0)*0.475*44/12</f>
        <v>0.30527437759259229</v>
      </c>
      <c r="AB143" s="23">
        <f>EXP(-LN(2)/2)*AB142+(1-EXP(-LN(2)/2))/(LN(2)/2)*V143*Y143*VLOOKUP('Données projet'!$B$9,Paramètres!$A$1:$I$89,3,0)*0.475*44/12</f>
        <v>4.0474592999942391E-18</v>
      </c>
      <c r="AC143" s="24">
        <f t="shared" si="111"/>
        <v>6.0632231335319196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121.4809205910002</v>
      </c>
      <c r="AO143" s="62">
        <f t="shared" si="144"/>
        <v>417.81353850766317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8.2478725422914749</v>
      </c>
      <c r="AV143" s="23">
        <f>EXP(-LN(2)/25)*AV142+(1-EXP(-LN(2)/25))/(LN(2)/25)*Calculateur!AQ143*Calculateur!AS143*VLOOKUP('Données projet'!$B$10,Paramètres!$A$1:$I$89,3,0)*0.475*44/12</f>
        <v>0.43728491925425444</v>
      </c>
      <c r="AW143" s="23">
        <f>EXP(-LN(2)/2)*AW142+(1-EXP(-LN(2)/2))/(LN(2)/2)*AQ143*AT143*VLOOKUP('Données projet'!$B$10,Paramètres!$A$1:$I$89,3,0)*0.475*44/12</f>
        <v>5.7977119702620168E-18</v>
      </c>
      <c r="AX143" s="23">
        <f t="shared" si="114"/>
        <v>8.6851574615457299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121.4809205910002</v>
      </c>
      <c r="BJ143" s="62">
        <f t="shared" si="146"/>
        <v>417.81353850766317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8.2478725422914749</v>
      </c>
      <c r="BQ143" s="23">
        <f>EXP(-LN(2)/25)*BQ142+(1-EXP(-LN(2)/25))/(LN(2)/25)*Calculateur!BL143*Calculateur!BN143*VLOOKUP('Données projet'!$B$11,Paramètres!$A$1:$I$89,3,0)*0.475*44/12</f>
        <v>0.43728491925425444</v>
      </c>
      <c r="BR143" s="23">
        <f>EXP(-LN(2)/2)*BR142+(1-EXP(-LN(2)/2))/(LN(2)/2)*BL143*BO143*VLOOKUP('Données projet'!$B$11,Paramètres!$A$1:$I$89,3,0)*0.475*44/12</f>
        <v>5.7977119702620168E-18</v>
      </c>
      <c r="BS143" s="24">
        <f t="shared" si="117"/>
        <v>8.6851574615457299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91.70915087440892</v>
      </c>
      <c r="T144" s="62">
        <f t="shared" si="142"/>
        <v>300.33269076608968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5.6450388928373165</v>
      </c>
      <c r="AA144" s="23">
        <f>EXP(-LN(2)/25)*AA143+(1-EXP(-LN(2)/25))/(LN(2)/25)*Calculateur!V144*Calculateur!X144*VLOOKUP('Données projet'!$B$9,Paramètres!$A$1:$I$89,3,0)*0.475*44/12</f>
        <v>0.29692663368364103</v>
      </c>
      <c r="AB144" s="23">
        <f>EXP(-LN(2)/2)*AB143+(1-EXP(-LN(2)/2))/(LN(2)/2)*V144*Y144*VLOOKUP('Données projet'!$B$9,Paramètres!$A$1:$I$89,3,0)*0.475*44/12</f>
        <v>2.8619859176024833E-18</v>
      </c>
      <c r="AC144" s="24">
        <f t="shared" si="111"/>
        <v>5.9419655265209572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121.4809205910002</v>
      </c>
      <c r="AO144" s="62">
        <f t="shared" si="144"/>
        <v>417.81353850766317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8.0861367924426482</v>
      </c>
      <c r="AV144" s="23">
        <f>EXP(-LN(2)/25)*AV143+(1-EXP(-LN(2)/25))/(LN(2)/25)*Calculateur!AQ144*Calculateur!AS144*VLOOKUP('Données projet'!$B$10,Paramètres!$A$1:$I$89,3,0)*0.475*44/12</f>
        <v>0.42532734014143236</v>
      </c>
      <c r="AW144" s="23">
        <f>EXP(-LN(2)/2)*AW143+(1-EXP(-LN(2)/2))/(LN(2)/2)*AQ144*AT144*VLOOKUP('Données projet'!$B$10,Paramètres!$A$1:$I$89,3,0)*0.475*44/12</f>
        <v>4.0996014495386912E-18</v>
      </c>
      <c r="AX144" s="23">
        <f t="shared" si="114"/>
        <v>8.5114641325840807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121.4809205910002</v>
      </c>
      <c r="BJ144" s="62">
        <f t="shared" si="146"/>
        <v>417.81353850766317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8.0861367924426482</v>
      </c>
      <c r="BQ144" s="23">
        <f>EXP(-LN(2)/25)*BQ143+(1-EXP(-LN(2)/25))/(LN(2)/25)*Calculateur!BL144*Calculateur!BN144*VLOOKUP('Données projet'!$B$11,Paramètres!$A$1:$I$89,3,0)*0.475*44/12</f>
        <v>0.42532734014143236</v>
      </c>
      <c r="BR144" s="23">
        <f>EXP(-LN(2)/2)*BR143+(1-EXP(-LN(2)/2))/(LN(2)/2)*BL144*BO144*VLOOKUP('Données projet'!$B$11,Paramètres!$A$1:$I$89,3,0)*0.475*44/12</f>
        <v>4.0996014495386912E-18</v>
      </c>
      <c r="BS144" s="24">
        <f t="shared" si="117"/>
        <v>8.5114641325840807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91.70915087440892</v>
      </c>
      <c r="T145" s="62">
        <f t="shared" si="142"/>
        <v>300.33269076608968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5.53434312328252</v>
      </c>
      <c r="AA145" s="23">
        <f>EXP(-LN(2)/25)*AA144+(1-EXP(-LN(2)/25))/(LN(2)/25)*Calculateur!V145*Calculateur!X145*VLOOKUP('Données projet'!$B$9,Paramètres!$A$1:$I$89,3,0)*0.475*44/12</f>
        <v>0.28880715927086881</v>
      </c>
      <c r="AB145" s="23">
        <f>EXP(-LN(2)/2)*AB144+(1-EXP(-LN(2)/2))/(LN(2)/2)*V145*Y145*VLOOKUP('Données projet'!$B$9,Paramètres!$A$1:$I$89,3,0)*0.475*44/12</f>
        <v>2.0237296499971195E-18</v>
      </c>
      <c r="AC145" s="24">
        <f t="shared" si="111"/>
        <v>5.8231502825533887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121.4809205910002</v>
      </c>
      <c r="AO145" s="62">
        <f t="shared" si="144"/>
        <v>417.81353850766317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7.927572581999291</v>
      </c>
      <c r="AV145" s="23">
        <f>EXP(-LN(2)/25)*AV144+(1-EXP(-LN(2)/25))/(LN(2)/25)*Calculateur!AQ145*Calculateur!AS145*VLOOKUP('Données projet'!$B$10,Paramètres!$A$1:$I$89,3,0)*0.475*44/12</f>
        <v>0.41369674165827219</v>
      </c>
      <c r="AW145" s="23">
        <f>EXP(-LN(2)/2)*AW144+(1-EXP(-LN(2)/2))/(LN(2)/2)*AQ145*AT145*VLOOKUP('Données projet'!$B$10,Paramètres!$A$1:$I$89,3,0)*0.475*44/12</f>
        <v>2.8988559851310084E-18</v>
      </c>
      <c r="AX145" s="23">
        <f t="shared" si="114"/>
        <v>8.3412693236575635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121.4809205910002</v>
      </c>
      <c r="BJ145" s="62">
        <f t="shared" si="146"/>
        <v>417.81353850766317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7.927572581999291</v>
      </c>
      <c r="BQ145" s="23">
        <f>EXP(-LN(2)/25)*BQ144+(1-EXP(-LN(2)/25))/(LN(2)/25)*Calculateur!BL145*Calculateur!BN145*VLOOKUP('Données projet'!$B$11,Paramètres!$A$1:$I$89,3,0)*0.475*44/12</f>
        <v>0.41369674165827219</v>
      </c>
      <c r="BR145" s="23">
        <f>EXP(-LN(2)/2)*BR144+(1-EXP(-LN(2)/2))/(LN(2)/2)*BL145*BO145*VLOOKUP('Données projet'!$B$11,Paramètres!$A$1:$I$89,3,0)*0.475*44/12</f>
        <v>2.8988559851310084E-18</v>
      </c>
      <c r="BS145" s="24">
        <f t="shared" si="117"/>
        <v>8.3412693236575635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91.70915087440892</v>
      </c>
      <c r="T146" s="62">
        <f t="shared" si="142"/>
        <v>300.33269076608968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5.4258180302509409</v>
      </c>
      <c r="AA146" s="23">
        <f>EXP(-LN(2)/25)*AA145+(1-EXP(-LN(2)/25))/(LN(2)/25)*Calculateur!V146*Calculateur!X146*VLOOKUP('Données projet'!$B$9,Paramètres!$A$1:$I$89,3,0)*0.475*44/12</f>
        <v>0.28090971231289846</v>
      </c>
      <c r="AB146" s="23">
        <f>EXP(-LN(2)/2)*AB145+(1-EXP(-LN(2)/2))/(LN(2)/2)*V146*Y146*VLOOKUP('Données projet'!$B$9,Paramètres!$A$1:$I$89,3,0)*0.475*44/12</f>
        <v>1.4309929588012416E-18</v>
      </c>
      <c r="AC146" s="24">
        <f t="shared" si="111"/>
        <v>5.7067277425638396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121.4809205910002</v>
      </c>
      <c r="AO146" s="62">
        <f t="shared" si="144"/>
        <v>417.81353850766317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7.7721177190081097</v>
      </c>
      <c r="AV146" s="23">
        <f>EXP(-LN(2)/25)*AV145+(1-EXP(-LN(2)/25))/(LN(2)/25)*Calculateur!AQ146*Calculateur!AS146*VLOOKUP('Données projet'!$B$10,Paramètres!$A$1:$I$89,3,0)*0.475*44/12</f>
        <v>0.4023841825022606</v>
      </c>
      <c r="AW146" s="23">
        <f>EXP(-LN(2)/2)*AW145+(1-EXP(-LN(2)/2))/(LN(2)/2)*AQ146*AT146*VLOOKUP('Données projet'!$B$10,Paramètres!$A$1:$I$89,3,0)*0.475*44/12</f>
        <v>2.0498007247693456E-18</v>
      </c>
      <c r="AX146" s="23">
        <f t="shared" si="114"/>
        <v>8.1745019015103697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121.4809205910002</v>
      </c>
      <c r="BJ146" s="62">
        <f t="shared" si="146"/>
        <v>417.81353850766317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7.7721177190081097</v>
      </c>
      <c r="BQ146" s="23">
        <f>EXP(-LN(2)/25)*BQ145+(1-EXP(-LN(2)/25))/(LN(2)/25)*Calculateur!BL146*Calculateur!BN146*VLOOKUP('Données projet'!$B$11,Paramètres!$A$1:$I$89,3,0)*0.475*44/12</f>
        <v>0.4023841825022606</v>
      </c>
      <c r="BR146" s="23">
        <f>EXP(-LN(2)/2)*BR145+(1-EXP(-LN(2)/2))/(LN(2)/2)*BL146*BO146*VLOOKUP('Données projet'!$B$11,Paramètres!$A$1:$I$89,3,0)*0.475*44/12</f>
        <v>2.0498007247693456E-18</v>
      </c>
      <c r="BS146" s="24">
        <f t="shared" si="117"/>
        <v>8.1745019015103697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91.70915087440892</v>
      </c>
      <c r="T147" s="62">
        <f t="shared" si="142"/>
        <v>300.33269076608968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5.3194210480999402</v>
      </c>
      <c r="AA147" s="23">
        <f>EXP(-LN(2)/25)*AA146+(1-EXP(-LN(2)/25))/(LN(2)/25)*Calculateur!V147*Calculateur!X147*VLOOKUP('Données projet'!$B$9,Paramètres!$A$1:$I$89,3,0)*0.475*44/12</f>
        <v>0.27322822145730252</v>
      </c>
      <c r="AB147" s="23">
        <f>EXP(-LN(2)/2)*AB146+(1-EXP(-LN(2)/2))/(LN(2)/2)*V147*Y147*VLOOKUP('Données projet'!$B$9,Paramètres!$A$1:$I$89,3,0)*0.475*44/12</f>
        <v>1.0118648249985598E-18</v>
      </c>
      <c r="AC147" s="24">
        <f t="shared" si="111"/>
        <v>5.592649269557243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121.4809205910002</v>
      </c>
      <c r="AO147" s="62">
        <f t="shared" si="144"/>
        <v>417.81353850766317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7.6197112310620811</v>
      </c>
      <c r="AV147" s="23">
        <f>EXP(-LN(2)/25)*AV146+(1-EXP(-LN(2)/25))/(LN(2)/25)*Calculateur!AQ147*Calculateur!AS147*VLOOKUP('Données projet'!$B$10,Paramètres!$A$1:$I$89,3,0)*0.475*44/12</f>
        <v>0.3913809658712718</v>
      </c>
      <c r="AW147" s="23">
        <f>EXP(-LN(2)/2)*AW146+(1-EXP(-LN(2)/2))/(LN(2)/2)*AQ147*AT147*VLOOKUP('Données projet'!$B$10,Paramètres!$A$1:$I$89,3,0)*0.475*44/12</f>
        <v>1.4494279925655042E-18</v>
      </c>
      <c r="AX147" s="23">
        <f t="shared" si="114"/>
        <v>8.0110921969333528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121.4809205910002</v>
      </c>
      <c r="BJ147" s="62">
        <f t="shared" si="146"/>
        <v>417.81353850766317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7.6197112310620811</v>
      </c>
      <c r="BQ147" s="23">
        <f>EXP(-LN(2)/25)*BQ146+(1-EXP(-LN(2)/25))/(LN(2)/25)*Calculateur!BL147*Calculateur!BN147*VLOOKUP('Données projet'!$B$11,Paramètres!$A$1:$I$89,3,0)*0.475*44/12</f>
        <v>0.3913809658712718</v>
      </c>
      <c r="BR147" s="23">
        <f>EXP(-LN(2)/2)*BR146+(1-EXP(-LN(2)/2))/(LN(2)/2)*BL147*BO147*VLOOKUP('Données projet'!$B$11,Paramètres!$A$1:$I$89,3,0)*0.475*44/12</f>
        <v>1.4494279925655042E-18</v>
      </c>
      <c r="BS147" s="24">
        <f t="shared" si="117"/>
        <v>8.0110921969333528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91.70915087440892</v>
      </c>
      <c r="T148" s="62">
        <f t="shared" si="142"/>
        <v>300.33269076608968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5.2151104458731696</v>
      </c>
      <c r="AA148" s="23">
        <f>EXP(-LN(2)/25)*AA147+(1-EXP(-LN(2)/25))/(LN(2)/25)*Calculateur!V148*Calculateur!X148*VLOOKUP('Données projet'!$B$9,Paramètres!$A$1:$I$89,3,0)*0.475*44/12</f>
        <v>0.26575678137310488</v>
      </c>
      <c r="AB148" s="23">
        <f>EXP(-LN(2)/2)*AB147+(1-EXP(-LN(2)/2))/(LN(2)/2)*V148*Y148*VLOOKUP('Données projet'!$B$9,Paramètres!$A$1:$I$89,3,0)*0.475*44/12</f>
        <v>7.1549647940062082E-19</v>
      </c>
      <c r="AC148" s="24">
        <f t="shared" si="111"/>
        <v>5.4808672272462742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121.4809205910002</v>
      </c>
      <c r="AO148" s="62">
        <f t="shared" si="144"/>
        <v>417.81353850766317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7.4702933413858954</v>
      </c>
      <c r="AV148" s="23">
        <f>EXP(-LN(2)/25)*AV147+(1-EXP(-LN(2)/25))/(LN(2)/25)*Calculateur!AQ148*Calculateur!AS148*VLOOKUP('Données projet'!$B$10,Paramètres!$A$1:$I$89,3,0)*0.475*44/12</f>
        <v>0.38067863277769137</v>
      </c>
      <c r="AW148" s="23">
        <f>EXP(-LN(2)/2)*AW147+(1-EXP(-LN(2)/2))/(LN(2)/2)*AQ148*AT148*VLOOKUP('Données projet'!$B$10,Paramètres!$A$1:$I$89,3,0)*0.475*44/12</f>
        <v>1.0249003623846728E-18</v>
      </c>
      <c r="AX148" s="23">
        <f t="shared" si="114"/>
        <v>7.8509719741635866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121.4809205910002</v>
      </c>
      <c r="BJ148" s="62">
        <f t="shared" si="146"/>
        <v>417.81353850766317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7.4702933413858954</v>
      </c>
      <c r="BQ148" s="23">
        <f>EXP(-LN(2)/25)*BQ147+(1-EXP(-LN(2)/25))/(LN(2)/25)*Calculateur!BL148*Calculateur!BN148*VLOOKUP('Données projet'!$B$11,Paramètres!$A$1:$I$89,3,0)*0.475*44/12</f>
        <v>0.38067863277769137</v>
      </c>
      <c r="BR148" s="23">
        <f>EXP(-LN(2)/2)*BR147+(1-EXP(-LN(2)/2))/(LN(2)/2)*BL148*BO148*VLOOKUP('Données projet'!$B$11,Paramètres!$A$1:$I$89,3,0)*0.475*44/12</f>
        <v>1.0249003623846728E-18</v>
      </c>
      <c r="BS148" s="24">
        <f t="shared" si="117"/>
        <v>7.8509719741635866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91.70915087440892</v>
      </c>
      <c r="T149" s="62">
        <f t="shared" si="142"/>
        <v>300.33269076608968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5.1128453109328804</v>
      </c>
      <c r="AA149" s="23">
        <f>EXP(-LN(2)/25)*AA148+(1-EXP(-LN(2)/25))/(LN(2)/25)*Calculateur!V149*Calculateur!X149*VLOOKUP('Données projet'!$B$9,Paramètres!$A$1:$I$89,3,0)*0.475*44/12</f>
        <v>0.25848964821091558</v>
      </c>
      <c r="AB149" s="23">
        <f>EXP(-LN(2)/2)*AB148+(1-EXP(-LN(2)/2))/(LN(2)/2)*V149*Y149*VLOOKUP('Données projet'!$B$9,Paramètres!$A$1:$I$89,3,0)*0.475*44/12</f>
        <v>5.0593241249927988E-19</v>
      </c>
      <c r="AC149" s="24">
        <f t="shared" si="111"/>
        <v>5.3713349591437964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121.4809205910002</v>
      </c>
      <c r="AO149" s="62">
        <f t="shared" si="144"/>
        <v>417.81353850766317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7.3238054453903461</v>
      </c>
      <c r="AV149" s="23">
        <f>EXP(-LN(2)/25)*AV148+(1-EXP(-LN(2)/25))/(LN(2)/25)*Calculateur!AQ149*Calculateur!AS149*VLOOKUP('Données projet'!$B$10,Paramètres!$A$1:$I$89,3,0)*0.475*44/12</f>
        <v>0.37026895554536615</v>
      </c>
      <c r="AW149" s="23">
        <f>EXP(-LN(2)/2)*AW148+(1-EXP(-LN(2)/2))/(LN(2)/2)*AQ149*AT149*VLOOKUP('Données projet'!$B$10,Paramètres!$A$1:$I$89,3,0)*0.475*44/12</f>
        <v>7.247139962827521E-19</v>
      </c>
      <c r="AX149" s="23">
        <f t="shared" si="114"/>
        <v>7.6940744009357118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121.4809205910002</v>
      </c>
      <c r="BJ149" s="62">
        <f t="shared" si="146"/>
        <v>417.81353850766317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7.3238054453903461</v>
      </c>
      <c r="BQ149" s="23">
        <f>EXP(-LN(2)/25)*BQ148+(1-EXP(-LN(2)/25))/(LN(2)/25)*Calculateur!BL149*Calculateur!BN149*VLOOKUP('Données projet'!$B$11,Paramètres!$A$1:$I$89,3,0)*0.475*44/12</f>
        <v>0.37026895554536615</v>
      </c>
      <c r="BR149" s="23">
        <f>EXP(-LN(2)/2)*BR148+(1-EXP(-LN(2)/2))/(LN(2)/2)*BL149*BO149*VLOOKUP('Données projet'!$B$11,Paramètres!$A$1:$I$89,3,0)*0.475*44/12</f>
        <v>7.247139962827521E-19</v>
      </c>
      <c r="BS149" s="24">
        <f t="shared" si="117"/>
        <v>7.6940744009357118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91.70915087440892</v>
      </c>
      <c r="T150" s="62">
        <f t="shared" si="142"/>
        <v>300.33269076608968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5.0125855329131976</v>
      </c>
      <c r="AA150" s="23">
        <f>EXP(-LN(2)/25)*AA149+(1-EXP(-LN(2)/25))/(LN(2)/25)*Calculateur!V150*Calculateur!X150*VLOOKUP('Données projet'!$B$9,Paramètres!$A$1:$I$89,3,0)*0.475*44/12</f>
        <v>0.25142123518720827</v>
      </c>
      <c r="AB150" s="23">
        <f>EXP(-LN(2)/2)*AB149+(1-EXP(-LN(2)/2))/(LN(2)/2)*V150*Y150*VLOOKUP('Données projet'!$B$9,Paramètres!$A$1:$I$89,3,0)*0.475*44/12</f>
        <v>3.5774823970031041E-19</v>
      </c>
      <c r="AC150" s="24">
        <f t="shared" si="111"/>
        <v>5.2640067681004057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121.4809205910002</v>
      </c>
      <c r="AO150" s="62">
        <f t="shared" si="144"/>
        <v>417.81353850766317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7.1801900876864755</v>
      </c>
      <c r="AV150" s="23">
        <f>EXP(-LN(2)/25)*AV149+(1-EXP(-LN(2)/25))/(LN(2)/25)*Calculateur!AQ150*Calculateur!AS150*VLOOKUP('Données projet'!$B$10,Paramètres!$A$1:$I$89,3,0)*0.475*44/12</f>
        <v>0.36014393148438001</v>
      </c>
      <c r="AW150" s="23">
        <f>EXP(-LN(2)/2)*AW149+(1-EXP(-LN(2)/2))/(LN(2)/2)*AQ150*AT150*VLOOKUP('Données projet'!$B$10,Paramètres!$A$1:$I$89,3,0)*0.475*44/12</f>
        <v>5.124501811923364E-19</v>
      </c>
      <c r="AX150" s="23">
        <f t="shared" si="114"/>
        <v>7.5403340191708557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121.4809205910002</v>
      </c>
      <c r="BJ150" s="62">
        <f t="shared" si="146"/>
        <v>417.81353850766317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7.1801900876864755</v>
      </c>
      <c r="BQ150" s="23">
        <f>EXP(-LN(2)/25)*BQ149+(1-EXP(-LN(2)/25))/(LN(2)/25)*Calculateur!BL150*Calculateur!BN150*VLOOKUP('Données projet'!$B$11,Paramètres!$A$1:$I$89,3,0)*0.475*44/12</f>
        <v>0.36014393148438001</v>
      </c>
      <c r="BR150" s="23">
        <f>EXP(-LN(2)/2)*BR149+(1-EXP(-LN(2)/2))/(LN(2)/2)*BL150*BO150*VLOOKUP('Données projet'!$B$11,Paramètres!$A$1:$I$89,3,0)*0.475*44/12</f>
        <v>5.124501811923364E-19</v>
      </c>
      <c r="BS150" s="24">
        <f t="shared" si="117"/>
        <v>7.5403340191708557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91.70915087440892</v>
      </c>
      <c r="T151" s="62">
        <f t="shared" si="142"/>
        <v>300.33269076608968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4.9142917879880539</v>
      </c>
      <c r="AA151" s="23">
        <f>EXP(-LN(2)/25)*AA150+(1-EXP(-LN(2)/25))/(LN(2)/25)*Calculateur!V151*Calculateur!X151*VLOOKUP('Données projet'!$B$9,Paramètres!$A$1:$I$89,3,0)*0.475*44/12</f>
        <v>0.24454610828934592</v>
      </c>
      <c r="AB151" s="23">
        <f>EXP(-LN(2)/2)*AB150+(1-EXP(-LN(2)/2))/(LN(2)/2)*V151*Y151*VLOOKUP('Données projet'!$B$9,Paramètres!$A$1:$I$89,3,0)*0.475*44/12</f>
        <v>2.5296620624963994E-19</v>
      </c>
      <c r="AC151" s="24">
        <f t="shared" si="111"/>
        <v>5.1588378962774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121.4809205910002</v>
      </c>
      <c r="AO151" s="62">
        <f t="shared" si="144"/>
        <v>417.81353850766317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7.0393909395504588</v>
      </c>
      <c r="AV151" s="23">
        <f>EXP(-LN(2)/25)*AV150+(1-EXP(-LN(2)/25))/(LN(2)/25)*Calculateur!AQ151*Calculateur!AS151*VLOOKUP('Données projet'!$B$10,Paramètres!$A$1:$I$89,3,0)*0.475*44/12</f>
        <v>0.35029577673879342</v>
      </c>
      <c r="AW151" s="23">
        <f>EXP(-LN(2)/2)*AW150+(1-EXP(-LN(2)/2))/(LN(2)/2)*AQ151*AT151*VLOOKUP('Données projet'!$B$10,Paramètres!$A$1:$I$89,3,0)*0.475*44/12</f>
        <v>3.6235699814137605E-19</v>
      </c>
      <c r="AX151" s="23">
        <f t="shared" si="114"/>
        <v>7.3896867162892521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121.4809205910002</v>
      </c>
      <c r="BJ151" s="62">
        <f t="shared" si="146"/>
        <v>417.81353850766317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7.0393909395504588</v>
      </c>
      <c r="BQ151" s="23">
        <f>EXP(-LN(2)/25)*BQ150+(1-EXP(-LN(2)/25))/(LN(2)/25)*Calculateur!BL151*Calculateur!BN151*VLOOKUP('Données projet'!$B$11,Paramètres!$A$1:$I$89,3,0)*0.475*44/12</f>
        <v>0.35029577673879342</v>
      </c>
      <c r="BR151" s="23">
        <f>EXP(-LN(2)/2)*BR150+(1-EXP(-LN(2)/2))/(LN(2)/2)*BL151*BO151*VLOOKUP('Données projet'!$B$11,Paramètres!$A$1:$I$89,3,0)*0.475*44/12</f>
        <v>3.6235699814137605E-19</v>
      </c>
      <c r="BS151" s="24">
        <f t="shared" si="117"/>
        <v>7.3896867162892521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91.70915087440892</v>
      </c>
      <c r="T152" s="62">
        <f t="shared" si="142"/>
        <v>300.33269076608968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4.8179255234476281</v>
      </c>
      <c r="AA152" s="23">
        <f>EXP(-LN(2)/25)*AA151+(1-EXP(-LN(2)/25))/(LN(2)/25)*Calculateur!V152*Calculateur!X152*VLOOKUP('Données projet'!$B$9,Paramètres!$A$1:$I$89,3,0)*0.475*44/12</f>
        <v>0.23785898209805284</v>
      </c>
      <c r="AB152" s="23">
        <f>EXP(-LN(2)/2)*AB151+(1-EXP(-LN(2)/2))/(LN(2)/2)*V152*Y152*VLOOKUP('Données projet'!$B$9,Paramètres!$A$1:$I$89,3,0)*0.475*44/12</f>
        <v>1.7887411985015521E-19</v>
      </c>
      <c r="AC152" s="24">
        <f t="shared" si="111"/>
        <v>5.0557845055456809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121.4809205910002</v>
      </c>
      <c r="AO152" s="62">
        <f t="shared" si="144"/>
        <v>417.81353850766317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6.9013527768303895</v>
      </c>
      <c r="AV152" s="23">
        <f>EXP(-LN(2)/25)*AV151+(1-EXP(-LN(2)/25))/(LN(2)/25)*Calculateur!AQ152*Calculateur!AS152*VLOOKUP('Données projet'!$B$10,Paramètres!$A$1:$I$89,3,0)*0.475*44/12</f>
        <v>0.3407169203026168</v>
      </c>
      <c r="AW152" s="23">
        <f>EXP(-LN(2)/2)*AW151+(1-EXP(-LN(2)/2))/(LN(2)/2)*AQ152*AT152*VLOOKUP('Données projet'!$B$10,Paramètres!$A$1:$I$89,3,0)*0.475*44/12</f>
        <v>2.562250905961682E-19</v>
      </c>
      <c r="AX152" s="23">
        <f t="shared" si="114"/>
        <v>7.2420696971330063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121.4809205910002</v>
      </c>
      <c r="BJ152" s="62">
        <f t="shared" si="146"/>
        <v>417.81353850766317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6.9013527768303895</v>
      </c>
      <c r="BQ152" s="23">
        <f>EXP(-LN(2)/25)*BQ151+(1-EXP(-LN(2)/25))/(LN(2)/25)*Calculateur!BL152*Calculateur!BN152*VLOOKUP('Données projet'!$B$11,Paramètres!$A$1:$I$89,3,0)*0.475*44/12</f>
        <v>0.3407169203026168</v>
      </c>
      <c r="BR152" s="23">
        <f>EXP(-LN(2)/2)*BR151+(1-EXP(-LN(2)/2))/(LN(2)/2)*BL152*BO152*VLOOKUP('Données projet'!$B$11,Paramètres!$A$1:$I$89,3,0)*0.475*44/12</f>
        <v>2.562250905961682E-19</v>
      </c>
      <c r="BS152" s="24">
        <f t="shared" si="117"/>
        <v>7.2420696971330063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91.70915087440892</v>
      </c>
      <c r="T153" s="62">
        <f t="shared" si="142"/>
        <v>300.33269076608968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4.7234489425772228</v>
      </c>
      <c r="AA153" s="23">
        <f>EXP(-LN(2)/25)*AA152+(1-EXP(-LN(2)/25))/(LN(2)/25)*Calculateur!V153*Calculateur!X153*VLOOKUP('Données projet'!$B$9,Paramètres!$A$1:$I$89,3,0)*0.475*44/12</f>
        <v>0.23135471572412136</v>
      </c>
      <c r="AB153" s="23">
        <f>EXP(-LN(2)/2)*AB152+(1-EXP(-LN(2)/2))/(LN(2)/2)*V153*Y153*VLOOKUP('Données projet'!$B$9,Paramètres!$A$1:$I$89,3,0)*0.475*44/12</f>
        <v>1.2648310312481997E-19</v>
      </c>
      <c r="AC153" s="24">
        <f t="shared" si="111"/>
        <v>4.9548036583013442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121.4809205910002</v>
      </c>
      <c r="AO153" s="62">
        <f t="shared" si="144"/>
        <v>417.81353850766317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6.7660214582862945</v>
      </c>
      <c r="AV153" s="23">
        <f>EXP(-LN(2)/25)*AV152+(1-EXP(-LN(2)/25))/(LN(2)/25)*Calculateur!AQ153*Calculateur!AS153*VLOOKUP('Données projet'!$B$10,Paramètres!$A$1:$I$89,3,0)*0.475*44/12</f>
        <v>0.33139999819941762</v>
      </c>
      <c r="AW153" s="23">
        <f>EXP(-LN(2)/2)*AW152+(1-EXP(-LN(2)/2))/(LN(2)/2)*AQ153*AT153*VLOOKUP('Données projet'!$B$10,Paramètres!$A$1:$I$89,3,0)*0.475*44/12</f>
        <v>1.8117849907068803E-19</v>
      </c>
      <c r="AX153" s="23">
        <f t="shared" si="114"/>
        <v>7.0974214564857121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121.4809205910002</v>
      </c>
      <c r="BJ153" s="62">
        <f t="shared" si="146"/>
        <v>417.81353850766317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6.7660214582862945</v>
      </c>
      <c r="BQ153" s="23">
        <f>EXP(-LN(2)/25)*BQ152+(1-EXP(-LN(2)/25))/(LN(2)/25)*Calculateur!BL153*Calculateur!BN153*VLOOKUP('Données projet'!$B$11,Paramètres!$A$1:$I$89,3,0)*0.475*44/12</f>
        <v>0.33139999819941762</v>
      </c>
      <c r="BR153" s="23">
        <f>EXP(-LN(2)/2)*BR152+(1-EXP(-LN(2)/2))/(LN(2)/2)*BL153*BO153*VLOOKUP('Données projet'!$B$11,Paramètres!$A$1:$I$89,3,0)*0.475*44/12</f>
        <v>1.8117849907068803E-19</v>
      </c>
      <c r="BS153" s="24">
        <f t="shared" si="117"/>
        <v>7.0974214564857121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91.70915087440892</v>
      </c>
      <c r="T154" s="62">
        <f t="shared" si="142"/>
        <v>300.33269076608968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4.6308249898326617</v>
      </c>
      <c r="AA154" s="23">
        <f>EXP(-LN(2)/25)*AA153+(1-EXP(-LN(2)/25))/(LN(2)/25)*Calculateur!V154*Calculateur!X154*VLOOKUP('Données projet'!$B$9,Paramètres!$A$1:$I$89,3,0)*0.475*44/12</f>
        <v>0.22502830885622954</v>
      </c>
      <c r="AB154" s="23">
        <f>EXP(-LN(2)/2)*AB153+(1-EXP(-LN(2)/2))/(LN(2)/2)*V154*Y154*VLOOKUP('Données projet'!$B$9,Paramètres!$A$1:$I$89,3,0)*0.475*44/12</f>
        <v>8.9437059925077603E-20</v>
      </c>
      <c r="AC154" s="24">
        <f t="shared" ref="AC154:AC203" si="163">SUM(Z154:AB154)</f>
        <v>4.8558532986888912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121.4809205910002</v>
      </c>
      <c r="AO154" s="62">
        <f t="shared" si="144"/>
        <v>417.81353850766317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6.6333439043548958</v>
      </c>
      <c r="AV154" s="23">
        <f>EXP(-LN(2)/25)*AV153+(1-EXP(-LN(2)/25))/(LN(2)/25)*Calculateur!AQ154*Calculateur!AS154*VLOOKUP('Données projet'!$B$10,Paramètres!$A$1:$I$89,3,0)*0.475*44/12</f>
        <v>0.32233784782108604</v>
      </c>
      <c r="AW154" s="23">
        <f>EXP(-LN(2)/2)*AW153+(1-EXP(-LN(2)/2))/(LN(2)/2)*AQ154*AT154*VLOOKUP('Données projet'!$B$10,Paramètres!$A$1:$I$89,3,0)*0.475*44/12</f>
        <v>1.281125452980841E-19</v>
      </c>
      <c r="AX154" s="23">
        <f t="shared" ref="AX154:AX203" si="166">SUM(AU154:AW154)</f>
        <v>6.9556817521759822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121.4809205910002</v>
      </c>
      <c r="BJ154" s="62">
        <f t="shared" si="146"/>
        <v>417.81353850766317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6.6333439043548958</v>
      </c>
      <c r="BQ154" s="23">
        <f>EXP(-LN(2)/25)*BQ153+(1-EXP(-LN(2)/25))/(LN(2)/25)*Calculateur!BL154*Calculateur!BN154*VLOOKUP('Données projet'!$B$11,Paramètres!$A$1:$I$89,3,0)*0.475*44/12</f>
        <v>0.32233784782108604</v>
      </c>
      <c r="BR154" s="23">
        <f>EXP(-LN(2)/2)*BR153+(1-EXP(-LN(2)/2))/(LN(2)/2)*BL154*BO154*VLOOKUP('Données projet'!$B$11,Paramètres!$A$1:$I$89,3,0)*0.475*44/12</f>
        <v>1.281125452980841E-19</v>
      </c>
      <c r="BS154" s="24">
        <f t="shared" ref="BS154:BS203" si="169">SUM(BP154:BR154)</f>
        <v>6.9556817521759822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91.70915087440892</v>
      </c>
      <c r="T155" s="62">
        <f t="shared" si="142"/>
        <v>300.33269076608968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4.5400173363063887</v>
      </c>
      <c r="AA155" s="23">
        <f>EXP(-LN(2)/25)*AA154+(1-EXP(-LN(2)/25))/(LN(2)/25)*Calculateur!V155*Calculateur!X155*VLOOKUP('Données projet'!$B$9,Paramètres!$A$1:$I$89,3,0)*0.475*44/12</f>
        <v>0.21887489791683148</v>
      </c>
      <c r="AB155" s="23">
        <f>EXP(-LN(2)/2)*AB154+(1-EXP(-LN(2)/2))/(LN(2)/2)*V155*Y155*VLOOKUP('Données projet'!$B$9,Paramètres!$A$1:$I$89,3,0)*0.475*44/12</f>
        <v>6.3241551562409985E-20</v>
      </c>
      <c r="AC155" s="24">
        <f t="shared" si="163"/>
        <v>4.7588922342232198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121.4809205910002</v>
      </c>
      <c r="AO155" s="62">
        <f t="shared" si="144"/>
        <v>417.81353850766317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6.5032680763307749</v>
      </c>
      <c r="AV155" s="23">
        <f>EXP(-LN(2)/25)*AV154+(1-EXP(-LN(2)/25))/(LN(2)/25)*Calculateur!AQ155*Calculateur!AS155*VLOOKUP('Données projet'!$B$10,Paramètres!$A$1:$I$89,3,0)*0.475*44/12</f>
        <v>0.31352350242140775</v>
      </c>
      <c r="AW155" s="23">
        <f>EXP(-LN(2)/2)*AW154+(1-EXP(-LN(2)/2))/(LN(2)/2)*AQ155*AT155*VLOOKUP('Données projet'!$B$10,Paramètres!$A$1:$I$89,3,0)*0.475*44/12</f>
        <v>9.0589249535344013E-20</v>
      </c>
      <c r="AX155" s="23">
        <f t="shared" si="166"/>
        <v>6.8167915787521824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121.4809205910002</v>
      </c>
      <c r="BJ155" s="62">
        <f t="shared" si="146"/>
        <v>417.81353850766317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6.5032680763307749</v>
      </c>
      <c r="BQ155" s="23">
        <f>EXP(-LN(2)/25)*BQ154+(1-EXP(-LN(2)/25))/(LN(2)/25)*Calculateur!BL155*Calculateur!BN155*VLOOKUP('Données projet'!$B$11,Paramètres!$A$1:$I$89,3,0)*0.475*44/12</f>
        <v>0.31352350242140775</v>
      </c>
      <c r="BR155" s="23">
        <f>EXP(-LN(2)/2)*BR154+(1-EXP(-LN(2)/2))/(LN(2)/2)*BL155*BO155*VLOOKUP('Données projet'!$B$11,Paramètres!$A$1:$I$89,3,0)*0.475*44/12</f>
        <v>9.0589249535344013E-20</v>
      </c>
      <c r="BS155" s="24">
        <f t="shared" si="169"/>
        <v>6.8167915787521824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91.70915087440892</v>
      </c>
      <c r="T156" s="62">
        <f t="shared" si="142"/>
        <v>300.33269076608968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4.4509903654785656</v>
      </c>
      <c r="AA156" s="23">
        <f>EXP(-LN(2)/25)*AA155+(1-EXP(-LN(2)/25))/(LN(2)/25)*Calculateur!V156*Calculateur!X156*VLOOKUP('Données projet'!$B$9,Paramètres!$A$1:$I$89,3,0)*0.475*44/12</f>
        <v>0.21288975232316509</v>
      </c>
      <c r="AB156" s="23">
        <f>EXP(-LN(2)/2)*AB155+(1-EXP(-LN(2)/2))/(LN(2)/2)*V156*Y156*VLOOKUP('Données projet'!$B$9,Paramètres!$A$1:$I$89,3,0)*0.475*44/12</f>
        <v>4.4718529962538801E-20</v>
      </c>
      <c r="AC156" s="24">
        <f t="shared" si="163"/>
        <v>4.6638801178017308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121.4809205910002</v>
      </c>
      <c r="AO156" s="62">
        <f t="shared" si="144"/>
        <v>417.81353850766317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6.3757429559557854</v>
      </c>
      <c r="AV156" s="23">
        <f>EXP(-LN(2)/25)*AV155+(1-EXP(-LN(2)/25))/(LN(2)/25)*Calculateur!AQ156*Calculateur!AS156*VLOOKUP('Données projet'!$B$10,Paramètres!$A$1:$I$89,3,0)*0.475*44/12</f>
        <v>0.30495018576020994</v>
      </c>
      <c r="AW156" s="23">
        <f>EXP(-LN(2)/2)*AW155+(1-EXP(-LN(2)/2))/(LN(2)/2)*AQ156*AT156*VLOOKUP('Données projet'!$B$10,Paramètres!$A$1:$I$89,3,0)*0.475*44/12</f>
        <v>6.405627264904205E-20</v>
      </c>
      <c r="AX156" s="23">
        <f t="shared" si="166"/>
        <v>6.6806931417159952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121.4809205910002</v>
      </c>
      <c r="BJ156" s="62">
        <f t="shared" si="146"/>
        <v>417.81353850766317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6.3757429559557854</v>
      </c>
      <c r="BQ156" s="23">
        <f>EXP(-LN(2)/25)*BQ155+(1-EXP(-LN(2)/25))/(LN(2)/25)*Calculateur!BL156*Calculateur!BN156*VLOOKUP('Données projet'!$B$11,Paramètres!$A$1:$I$89,3,0)*0.475*44/12</f>
        <v>0.30495018576020994</v>
      </c>
      <c r="BR156" s="23">
        <f>EXP(-LN(2)/2)*BR155+(1-EXP(-LN(2)/2))/(LN(2)/2)*BL156*BO156*VLOOKUP('Données projet'!$B$11,Paramètres!$A$1:$I$89,3,0)*0.475*44/12</f>
        <v>6.405627264904205E-20</v>
      </c>
      <c r="BS156" s="24">
        <f t="shared" si="169"/>
        <v>6.6806931417159952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91.70915087440892</v>
      </c>
      <c r="T157" s="62">
        <f t="shared" si="142"/>
        <v>300.33269076608968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4.3637091592475858</v>
      </c>
      <c r="AA157" s="23">
        <f>EXP(-LN(2)/25)*AA156+(1-EXP(-LN(2)/25))/(LN(2)/25)*Calculateur!V157*Calculateur!X157*VLOOKUP('Données projet'!$B$9,Paramètres!$A$1:$I$89,3,0)*0.475*44/12</f>
        <v>0.20706827085050264</v>
      </c>
      <c r="AB157" s="23">
        <f>EXP(-LN(2)/2)*AB156+(1-EXP(-LN(2)/2))/(LN(2)/2)*V157*Y157*VLOOKUP('Données projet'!$B$9,Paramètres!$A$1:$I$89,3,0)*0.475*44/12</f>
        <v>3.1620775781204993E-20</v>
      </c>
      <c r="AC157" s="24">
        <f t="shared" si="163"/>
        <v>4.5707774300980883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121.4809205910002</v>
      </c>
      <c r="AO157" s="62">
        <f t="shared" si="144"/>
        <v>417.81353850766317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6.2507185254087068</v>
      </c>
      <c r="AV157" s="23">
        <f>EXP(-LN(2)/25)*AV156+(1-EXP(-LN(2)/25))/(LN(2)/25)*Calculateur!AQ157*Calculateur!AS157*VLOOKUP('Données projet'!$B$10,Paramètres!$A$1:$I$89,3,0)*0.475*44/12</f>
        <v>0.2966113068939637</v>
      </c>
      <c r="AW157" s="23">
        <f>EXP(-LN(2)/2)*AW156+(1-EXP(-LN(2)/2))/(LN(2)/2)*AQ157*AT157*VLOOKUP('Données projet'!$B$10,Paramètres!$A$1:$I$89,3,0)*0.475*44/12</f>
        <v>4.5294624767672007E-20</v>
      </c>
      <c r="AX157" s="23">
        <f t="shared" si="166"/>
        <v>6.5473298323026707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121.4809205910002</v>
      </c>
      <c r="BJ157" s="62">
        <f t="shared" si="146"/>
        <v>417.81353850766317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6.2507185254087068</v>
      </c>
      <c r="BQ157" s="23">
        <f>EXP(-LN(2)/25)*BQ156+(1-EXP(-LN(2)/25))/(LN(2)/25)*Calculateur!BL157*Calculateur!BN157*VLOOKUP('Données projet'!$B$11,Paramètres!$A$1:$I$89,3,0)*0.475*44/12</f>
        <v>0.2966113068939637</v>
      </c>
      <c r="BR157" s="23">
        <f>EXP(-LN(2)/2)*BR156+(1-EXP(-LN(2)/2))/(LN(2)/2)*BL157*BO157*VLOOKUP('Données projet'!$B$11,Paramètres!$A$1:$I$89,3,0)*0.475*44/12</f>
        <v>4.5294624767672007E-20</v>
      </c>
      <c r="BS157" s="24">
        <f t="shared" si="169"/>
        <v>6.5473298323026707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91.70915087440892</v>
      </c>
      <c r="T158" s="62">
        <f t="shared" si="142"/>
        <v>300.33269076608968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4.2781394842345168</v>
      </c>
      <c r="AA158" s="23">
        <f>EXP(-LN(2)/25)*AA157+(1-EXP(-LN(2)/25))/(LN(2)/25)*Calculateur!V158*Calculateur!X158*VLOOKUP('Données projet'!$B$9,Paramètres!$A$1:$I$89,3,0)*0.475*44/12</f>
        <v>0.20140597809484853</v>
      </c>
      <c r="AB158" s="23">
        <f>EXP(-LN(2)/2)*AB157+(1-EXP(-LN(2)/2))/(LN(2)/2)*V158*Y158*VLOOKUP('Données projet'!$B$9,Paramètres!$A$1:$I$89,3,0)*0.475*44/12</f>
        <v>2.2359264981269401E-20</v>
      </c>
      <c r="AC158" s="24">
        <f t="shared" si="163"/>
        <v>4.4795454623293658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121.4809205910002</v>
      </c>
      <c r="AO158" s="62">
        <f t="shared" si="144"/>
        <v>417.81353850766317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6.1281457476872836</v>
      </c>
      <c r="AV158" s="23">
        <f>EXP(-LN(2)/25)*AV157+(1-EXP(-LN(2)/25))/(LN(2)/25)*Calculateur!AQ158*Calculateur!AS158*VLOOKUP('Données projet'!$B$10,Paramètres!$A$1:$I$89,3,0)*0.475*44/12</f>
        <v>0.28850045510883754</v>
      </c>
      <c r="AW158" s="23">
        <f>EXP(-LN(2)/2)*AW157+(1-EXP(-LN(2)/2))/(LN(2)/2)*AQ158*AT158*VLOOKUP('Données projet'!$B$10,Paramètres!$A$1:$I$89,3,0)*0.475*44/12</f>
        <v>3.2028136324521025E-20</v>
      </c>
      <c r="AX158" s="23">
        <f t="shared" si="166"/>
        <v>6.4166462027961213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121.4809205910002</v>
      </c>
      <c r="BJ158" s="62">
        <f t="shared" si="146"/>
        <v>417.81353850766317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6.1281457476872836</v>
      </c>
      <c r="BQ158" s="23">
        <f>EXP(-LN(2)/25)*BQ157+(1-EXP(-LN(2)/25))/(LN(2)/25)*Calculateur!BL158*Calculateur!BN158*VLOOKUP('Données projet'!$B$11,Paramètres!$A$1:$I$89,3,0)*0.475*44/12</f>
        <v>0.28850045510883754</v>
      </c>
      <c r="BR158" s="23">
        <f>EXP(-LN(2)/2)*BR157+(1-EXP(-LN(2)/2))/(LN(2)/2)*BL158*BO158*VLOOKUP('Données projet'!$B$11,Paramètres!$A$1:$I$89,3,0)*0.475*44/12</f>
        <v>3.2028136324521025E-20</v>
      </c>
      <c r="BS158" s="24">
        <f t="shared" si="169"/>
        <v>6.4166462027961213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91.70915087440892</v>
      </c>
      <c r="T159" s="62">
        <f t="shared" si="142"/>
        <v>300.33269076608968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4.1942477783561056</v>
      </c>
      <c r="AA159" s="23">
        <f>EXP(-LN(2)/25)*AA158+(1-EXP(-LN(2)/25))/(LN(2)/25)*Calculateur!V159*Calculateur!X159*VLOOKUP('Données projet'!$B$9,Paramètres!$A$1:$I$89,3,0)*0.475*44/12</f>
        <v>0.19589852103236483</v>
      </c>
      <c r="AB159" s="23">
        <f>EXP(-LN(2)/2)*AB158+(1-EXP(-LN(2)/2))/(LN(2)/2)*V159*Y159*VLOOKUP('Données projet'!$B$9,Paramètres!$A$1:$I$89,3,0)*0.475*44/12</f>
        <v>1.5810387890602496E-20</v>
      </c>
      <c r="AC159" s="24">
        <f t="shared" si="163"/>
        <v>4.3901462993884701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121.4809205910002</v>
      </c>
      <c r="AO159" s="62">
        <f t="shared" si="144"/>
        <v>417.81353850766317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6.0079765473749651</v>
      </c>
      <c r="AV159" s="23">
        <f>EXP(-LN(2)/25)*AV158+(1-EXP(-LN(2)/25))/(LN(2)/25)*Calculateur!AQ159*Calculateur!AS159*VLOOKUP('Données projet'!$B$10,Paramètres!$A$1:$I$89,3,0)*0.475*44/12</f>
        <v>0.28061139499230681</v>
      </c>
      <c r="AW159" s="23">
        <f>EXP(-LN(2)/2)*AW158+(1-EXP(-LN(2)/2))/(LN(2)/2)*AQ159*AT159*VLOOKUP('Données projet'!$B$10,Paramètres!$A$1:$I$89,3,0)*0.475*44/12</f>
        <v>2.2647312383836003E-20</v>
      </c>
      <c r="AX159" s="23">
        <f t="shared" si="166"/>
        <v>6.2885879423672719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121.4809205910002</v>
      </c>
      <c r="BJ159" s="62">
        <f t="shared" si="146"/>
        <v>417.81353850766317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6.0079765473749651</v>
      </c>
      <c r="BQ159" s="23">
        <f>EXP(-LN(2)/25)*BQ158+(1-EXP(-LN(2)/25))/(LN(2)/25)*Calculateur!BL159*Calculateur!BN159*VLOOKUP('Données projet'!$B$11,Paramètres!$A$1:$I$89,3,0)*0.475*44/12</f>
        <v>0.28061139499230681</v>
      </c>
      <c r="BR159" s="23">
        <f>EXP(-LN(2)/2)*BR158+(1-EXP(-LN(2)/2))/(LN(2)/2)*BL159*BO159*VLOOKUP('Données projet'!$B$11,Paramètres!$A$1:$I$89,3,0)*0.475*44/12</f>
        <v>2.2647312383836003E-20</v>
      </c>
      <c r="BS159" s="24">
        <f t="shared" si="169"/>
        <v>6.2885879423672719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91.70915087440892</v>
      </c>
      <c r="T160" s="62">
        <f t="shared" si="142"/>
        <v>300.33269076608968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4.1120011376610819</v>
      </c>
      <c r="AA160" s="23">
        <f>EXP(-LN(2)/25)*AA159+(1-EXP(-LN(2)/25))/(LN(2)/25)*Calculateur!V160*Calculateur!X160*VLOOKUP('Données projet'!$B$9,Paramètres!$A$1:$I$89,3,0)*0.475*44/12</f>
        <v>0.19054166567287931</v>
      </c>
      <c r="AB160" s="23">
        <f>EXP(-LN(2)/2)*AB159+(1-EXP(-LN(2)/2))/(LN(2)/2)*V160*Y160*VLOOKUP('Données projet'!$B$9,Paramètres!$A$1:$I$89,3,0)*0.475*44/12</f>
        <v>1.11796324906347E-20</v>
      </c>
      <c r="AC160" s="24">
        <f t="shared" si="163"/>
        <v>4.302542803333961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121.4809205910002</v>
      </c>
      <c r="AO160" s="62">
        <f t="shared" si="144"/>
        <v>417.81353850766317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5.8901637917847962</v>
      </c>
      <c r="AV160" s="23">
        <f>EXP(-LN(2)/25)*AV159+(1-EXP(-LN(2)/25))/(LN(2)/25)*Calculateur!AQ160*Calculateur!AS160*VLOOKUP('Données projet'!$B$10,Paramètres!$A$1:$I$89,3,0)*0.475*44/12</f>
        <v>0.27293806163953027</v>
      </c>
      <c r="AW160" s="23">
        <f>EXP(-LN(2)/2)*AW159+(1-EXP(-LN(2)/2))/(LN(2)/2)*AQ160*AT160*VLOOKUP('Données projet'!$B$10,Paramètres!$A$1:$I$89,3,0)*0.475*44/12</f>
        <v>1.6014068162260513E-20</v>
      </c>
      <c r="AX160" s="23">
        <f t="shared" si="166"/>
        <v>6.163101853424326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121.4809205910002</v>
      </c>
      <c r="BJ160" s="62">
        <f t="shared" si="146"/>
        <v>417.81353850766317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5.8901637917847962</v>
      </c>
      <c r="BQ160" s="23">
        <f>EXP(-LN(2)/25)*BQ159+(1-EXP(-LN(2)/25))/(LN(2)/25)*Calculateur!BL160*Calculateur!BN160*VLOOKUP('Données projet'!$B$11,Paramètres!$A$1:$I$89,3,0)*0.475*44/12</f>
        <v>0.27293806163953027</v>
      </c>
      <c r="BR160" s="23">
        <f>EXP(-LN(2)/2)*BR159+(1-EXP(-LN(2)/2))/(LN(2)/2)*BL160*BO160*VLOOKUP('Données projet'!$B$11,Paramètres!$A$1:$I$89,3,0)*0.475*44/12</f>
        <v>1.6014068162260513E-20</v>
      </c>
      <c r="BS160" s="24">
        <f t="shared" si="169"/>
        <v>6.163101853424326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91.70915087440892</v>
      </c>
      <c r="T161" s="62">
        <f t="shared" si="142"/>
        <v>300.33269076608968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4.0313673034245907</v>
      </c>
      <c r="AA161" s="23">
        <f>EXP(-LN(2)/25)*AA160+(1-EXP(-LN(2)/25))/(LN(2)/25)*Calculateur!V161*Calculateur!X161*VLOOKUP('Données projet'!$B$9,Paramètres!$A$1:$I$89,3,0)*0.475*44/12</f>
        <v>0.18533129380490371</v>
      </c>
      <c r="AB161" s="23">
        <f>EXP(-LN(2)/2)*AB160+(1-EXP(-LN(2)/2))/(LN(2)/2)*V161*Y161*VLOOKUP('Données projet'!$B$9,Paramètres!$A$1:$I$89,3,0)*0.475*44/12</f>
        <v>7.9051939453012482E-21</v>
      </c>
      <c r="AC161" s="24">
        <f t="shared" si="163"/>
        <v>4.2166985972294944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121.4809205910002</v>
      </c>
      <c r="AO161" s="62">
        <f t="shared" si="144"/>
        <v>417.81353850766317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5.7746612724730655</v>
      </c>
      <c r="AV161" s="23">
        <f>EXP(-LN(2)/25)*AV160+(1-EXP(-LN(2)/25))/(LN(2)/25)*Calculateur!AQ161*Calculateur!AS161*VLOOKUP('Données projet'!$B$10,Paramètres!$A$1:$I$89,3,0)*0.475*44/12</f>
        <v>0.26547455599080844</v>
      </c>
      <c r="AW161" s="23">
        <f>EXP(-LN(2)/2)*AW160+(1-EXP(-LN(2)/2))/(LN(2)/2)*AQ161*AT161*VLOOKUP('Données projet'!$B$10,Paramètres!$A$1:$I$89,3,0)*0.475*44/12</f>
        <v>1.1323656191918002E-20</v>
      </c>
      <c r="AX161" s="23">
        <f t="shared" si="166"/>
        <v>6.0401358284638738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121.4809205910002</v>
      </c>
      <c r="BJ161" s="62">
        <f t="shared" si="146"/>
        <v>417.81353850766317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5.7746612724730655</v>
      </c>
      <c r="BQ161" s="23">
        <f>EXP(-LN(2)/25)*BQ160+(1-EXP(-LN(2)/25))/(LN(2)/25)*Calculateur!BL161*Calculateur!BN161*VLOOKUP('Données projet'!$B$11,Paramètres!$A$1:$I$89,3,0)*0.475*44/12</f>
        <v>0.26547455599080844</v>
      </c>
      <c r="BR161" s="23">
        <f>EXP(-LN(2)/2)*BR160+(1-EXP(-LN(2)/2))/(LN(2)/2)*BL161*BO161*VLOOKUP('Données projet'!$B$11,Paramètres!$A$1:$I$89,3,0)*0.475*44/12</f>
        <v>1.1323656191918002E-20</v>
      </c>
      <c r="BS161" s="24">
        <f t="shared" si="169"/>
        <v>6.0401358284638738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91.70915087440892</v>
      </c>
      <c r="T162" s="62">
        <f t="shared" si="142"/>
        <v>300.33269076608968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3.9523146494956944</v>
      </c>
      <c r="AA162" s="23">
        <f>EXP(-LN(2)/25)*AA161+(1-EXP(-LN(2)/25))/(LN(2)/25)*Calculateur!V162*Calculateur!X162*VLOOKUP('Données projet'!$B$9,Paramètres!$A$1:$I$89,3,0)*0.475*44/12</f>
        <v>0.18026339982965944</v>
      </c>
      <c r="AB162" s="23">
        <f>EXP(-LN(2)/2)*AB161+(1-EXP(-LN(2)/2))/(LN(2)/2)*V162*Y162*VLOOKUP('Données projet'!$B$9,Paramètres!$A$1:$I$89,3,0)*0.475*44/12</f>
        <v>5.5898162453173502E-21</v>
      </c>
      <c r="AC162" s="24">
        <f t="shared" si="163"/>
        <v>4.1325780493253541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121.4809205910002</v>
      </c>
      <c r="AO162" s="62">
        <f t="shared" si="144"/>
        <v>417.81353850766317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5.6614236871154571</v>
      </c>
      <c r="AV162" s="23">
        <f>EXP(-LN(2)/25)*AV161+(1-EXP(-LN(2)/25))/(LN(2)/25)*Calculateur!AQ162*Calculateur!AS162*VLOOKUP('Données projet'!$B$10,Paramètres!$A$1:$I$89,3,0)*0.475*44/12</f>
        <v>0.25821514029653964</v>
      </c>
      <c r="AW162" s="23">
        <f>EXP(-LN(2)/2)*AW161+(1-EXP(-LN(2)/2))/(LN(2)/2)*AQ162*AT162*VLOOKUP('Données projet'!$B$10,Paramètres!$A$1:$I$89,3,0)*0.475*44/12</f>
        <v>8.0070340811302563E-21</v>
      </c>
      <c r="AX162" s="23">
        <f t="shared" si="166"/>
        <v>5.9196388274119967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121.4809205910002</v>
      </c>
      <c r="BJ162" s="62">
        <f t="shared" si="146"/>
        <v>417.81353850766317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5.6614236871154571</v>
      </c>
      <c r="BQ162" s="23">
        <f>EXP(-LN(2)/25)*BQ161+(1-EXP(-LN(2)/25))/(LN(2)/25)*Calculateur!BL162*Calculateur!BN162*VLOOKUP('Données projet'!$B$11,Paramètres!$A$1:$I$89,3,0)*0.475*44/12</f>
        <v>0.25821514029653964</v>
      </c>
      <c r="BR162" s="23">
        <f>EXP(-LN(2)/2)*BR161+(1-EXP(-LN(2)/2))/(LN(2)/2)*BL162*BO162*VLOOKUP('Données projet'!$B$11,Paramètres!$A$1:$I$89,3,0)*0.475*44/12</f>
        <v>8.0070340811302563E-21</v>
      </c>
      <c r="BS162" s="24">
        <f t="shared" si="169"/>
        <v>5.9196388274119967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91.70915087440892</v>
      </c>
      <c r="T163" s="62">
        <f t="shared" si="142"/>
        <v>300.33269076608968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3.8748121698929858</v>
      </c>
      <c r="AA163" s="23">
        <f>EXP(-LN(2)/25)*AA162+(1-EXP(-LN(2)/25))/(LN(2)/25)*Calculateur!V163*Calculateur!X163*VLOOKUP('Données projet'!$B$9,Paramètres!$A$1:$I$89,3,0)*0.475*44/12</f>
        <v>0.17533408768167721</v>
      </c>
      <c r="AB163" s="23">
        <f>EXP(-LN(2)/2)*AB162+(1-EXP(-LN(2)/2))/(LN(2)/2)*V163*Y163*VLOOKUP('Données projet'!$B$9,Paramètres!$A$1:$I$89,3,0)*0.475*44/12</f>
        <v>3.9525969726506241E-21</v>
      </c>
      <c r="AC163" s="24">
        <f t="shared" si="163"/>
        <v>4.0501462575746627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121.4809205910002</v>
      </c>
      <c r="AO163" s="62">
        <f t="shared" si="144"/>
        <v>417.81353850766317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5.5504066217386043</v>
      </c>
      <c r="AV163" s="23">
        <f>EXP(-LN(2)/25)*AV162+(1-EXP(-LN(2)/25))/(LN(2)/25)*Calculateur!AQ163*Calculateur!AS163*VLOOKUP('Données projet'!$B$10,Paramètres!$A$1:$I$89,3,0)*0.475*44/12</f>
        <v>0.25115423370618667</v>
      </c>
      <c r="AW163" s="23">
        <f>EXP(-LN(2)/2)*AW162+(1-EXP(-LN(2)/2))/(LN(2)/2)*AQ163*AT163*VLOOKUP('Données projet'!$B$10,Paramètres!$A$1:$I$89,3,0)*0.475*44/12</f>
        <v>5.6618280959590008E-21</v>
      </c>
      <c r="AX163" s="23">
        <f t="shared" si="166"/>
        <v>5.8015608554447908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121.4809205910002</v>
      </c>
      <c r="BJ163" s="62">
        <f t="shared" si="146"/>
        <v>417.81353850766317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5.5504066217386043</v>
      </c>
      <c r="BQ163" s="23">
        <f>EXP(-LN(2)/25)*BQ162+(1-EXP(-LN(2)/25))/(LN(2)/25)*Calculateur!BL163*Calculateur!BN163*VLOOKUP('Données projet'!$B$11,Paramètres!$A$1:$I$89,3,0)*0.475*44/12</f>
        <v>0.25115423370618667</v>
      </c>
      <c r="BR163" s="23">
        <f>EXP(-LN(2)/2)*BR162+(1-EXP(-LN(2)/2))/(LN(2)/2)*BL163*BO163*VLOOKUP('Données projet'!$B$11,Paramètres!$A$1:$I$89,3,0)*0.475*44/12</f>
        <v>5.6618280959590008E-21</v>
      </c>
      <c r="BS163" s="24">
        <f t="shared" si="169"/>
        <v>5.8015608554447908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91.70915087440892</v>
      </c>
      <c r="T164" s="62">
        <f t="shared" si="142"/>
        <v>300.33269076608968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3.7988294666434412</v>
      </c>
      <c r="AA164" s="23">
        <f>EXP(-LN(2)/25)*AA163+(1-EXP(-LN(2)/25))/(LN(2)/25)*Calculateur!V164*Calculateur!X164*VLOOKUP('Données projet'!$B$9,Paramètres!$A$1:$I$89,3,0)*0.475*44/12</f>
        <v>0.1705395678336028</v>
      </c>
      <c r="AB164" s="23">
        <f>EXP(-LN(2)/2)*AB163+(1-EXP(-LN(2)/2))/(LN(2)/2)*V164*Y164*VLOOKUP('Données projet'!$B$9,Paramètres!$A$1:$I$89,3,0)*0.475*44/12</f>
        <v>2.7949081226586751E-21</v>
      </c>
      <c r="AC164" s="24">
        <f t="shared" si="163"/>
        <v>3.9693690344770438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121.4809205910002</v>
      </c>
      <c r="AO164" s="62">
        <f t="shared" si="144"/>
        <v>417.81353850766317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5.441566533300068</v>
      </c>
      <c r="AV164" s="23">
        <f>EXP(-LN(2)/25)*AV163+(1-EXP(-LN(2)/25))/(LN(2)/25)*Calculateur!AQ164*Calculateur!AS164*VLOOKUP('Données projet'!$B$10,Paramètres!$A$1:$I$89,3,0)*0.475*44/12</f>
        <v>0.24428640797786386</v>
      </c>
      <c r="AW164" s="23">
        <f>EXP(-LN(2)/2)*AW163+(1-EXP(-LN(2)/2))/(LN(2)/2)*AQ164*AT164*VLOOKUP('Données projet'!$B$10,Paramètres!$A$1:$I$89,3,0)*0.475*44/12</f>
        <v>4.0035170405651281E-21</v>
      </c>
      <c r="AX164" s="23">
        <f t="shared" si="166"/>
        <v>5.6858529412779317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121.4809205910002</v>
      </c>
      <c r="BJ164" s="62">
        <f t="shared" si="146"/>
        <v>417.81353850766317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5.441566533300068</v>
      </c>
      <c r="BQ164" s="23">
        <f>EXP(-LN(2)/25)*BQ163+(1-EXP(-LN(2)/25))/(LN(2)/25)*Calculateur!BL164*Calculateur!BN164*VLOOKUP('Données projet'!$B$11,Paramètres!$A$1:$I$89,3,0)*0.475*44/12</f>
        <v>0.24428640797786386</v>
      </c>
      <c r="BR164" s="23">
        <f>EXP(-LN(2)/2)*BR163+(1-EXP(-LN(2)/2))/(LN(2)/2)*BL164*BO164*VLOOKUP('Données projet'!$B$11,Paramètres!$A$1:$I$89,3,0)*0.475*44/12</f>
        <v>4.0035170405651281E-21</v>
      </c>
      <c r="BS164" s="24">
        <f t="shared" si="169"/>
        <v>5.6858529412779317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91.70915087440892</v>
      </c>
      <c r="T165" s="62">
        <f t="shared" si="142"/>
        <v>300.33269076608968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3.7243367378597476</v>
      </c>
      <c r="AA165" s="23">
        <f>EXP(-LN(2)/25)*AA164+(1-EXP(-LN(2)/25))/(LN(2)/25)*Calculateur!V165*Calculateur!X165*VLOOKUP('Données projet'!$B$9,Paramètres!$A$1:$I$89,3,0)*0.475*44/12</f>
        <v>0.16587615438290684</v>
      </c>
      <c r="AB165" s="23">
        <f>EXP(-LN(2)/2)*AB164+(1-EXP(-LN(2)/2))/(LN(2)/2)*V165*Y165*VLOOKUP('Données projet'!$B$9,Paramètres!$A$1:$I$89,3,0)*0.475*44/12</f>
        <v>1.976298486325312E-21</v>
      </c>
      <c r="AC165" s="24">
        <f t="shared" si="163"/>
        <v>3.8902128922426544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121.4809205910002</v>
      </c>
      <c r="AO165" s="62">
        <f t="shared" si="144"/>
        <v>417.81353850766317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5.3348607326099122</v>
      </c>
      <c r="AV165" s="23">
        <f>EXP(-LN(2)/25)*AV164+(1-EXP(-LN(2)/25))/(LN(2)/25)*Calculateur!AQ165*Calculateur!AS165*VLOOKUP('Données projet'!$B$10,Paramètres!$A$1:$I$89,3,0)*0.475*44/12</f>
        <v>0.23760638330524531</v>
      </c>
      <c r="AW165" s="23">
        <f>EXP(-LN(2)/2)*AW164+(1-EXP(-LN(2)/2))/(LN(2)/2)*AQ165*AT165*VLOOKUP('Données projet'!$B$10,Paramètres!$A$1:$I$89,3,0)*0.475*44/12</f>
        <v>2.8309140479795004E-21</v>
      </c>
      <c r="AX165" s="23">
        <f t="shared" si="166"/>
        <v>5.572467115915158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121.4809205910002</v>
      </c>
      <c r="BJ165" s="62">
        <f t="shared" si="146"/>
        <v>417.81353850766317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5.3348607326099122</v>
      </c>
      <c r="BQ165" s="23">
        <f>EXP(-LN(2)/25)*BQ164+(1-EXP(-LN(2)/25))/(LN(2)/25)*Calculateur!BL165*Calculateur!BN165*VLOOKUP('Données projet'!$B$11,Paramètres!$A$1:$I$89,3,0)*0.475*44/12</f>
        <v>0.23760638330524531</v>
      </c>
      <c r="BR165" s="23">
        <f>EXP(-LN(2)/2)*BR164+(1-EXP(-LN(2)/2))/(LN(2)/2)*BL165*BO165*VLOOKUP('Données projet'!$B$11,Paramètres!$A$1:$I$89,3,0)*0.475*44/12</f>
        <v>2.8309140479795004E-21</v>
      </c>
      <c r="BS165" s="24">
        <f t="shared" si="169"/>
        <v>5.572467115915158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91.70915087440892</v>
      </c>
      <c r="T166" s="62">
        <f t="shared" si="142"/>
        <v>300.33269076608968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3.6513047660514242</v>
      </c>
      <c r="AA166" s="23">
        <f>EXP(-LN(2)/25)*AA165+(1-EXP(-LN(2)/25))/(LN(2)/25)*Calculateur!V166*Calculateur!X166*VLOOKUP('Données projet'!$B$9,Paramètres!$A$1:$I$89,3,0)*0.475*44/12</f>
        <v>0.16134026221825842</v>
      </c>
      <c r="AB166" s="23">
        <f>EXP(-LN(2)/2)*AB165+(1-EXP(-LN(2)/2))/(LN(2)/2)*V166*Y166*VLOOKUP('Données projet'!$B$9,Paramètres!$A$1:$I$89,3,0)*0.475*44/12</f>
        <v>1.3974540613293375E-21</v>
      </c>
      <c r="AC166" s="24">
        <f t="shared" si="163"/>
        <v>3.8126450282696824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121.4809205910002</v>
      </c>
      <c r="AO166" s="62">
        <f t="shared" si="144"/>
        <v>417.81353850766317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5.2302473675871788</v>
      </c>
      <c r="AV166" s="23">
        <f>EXP(-LN(2)/25)*AV165+(1-EXP(-LN(2)/25))/(LN(2)/25)*Calculateur!AQ166*Calculateur!AS166*VLOOKUP('Données projet'!$B$10,Paramètres!$A$1:$I$89,3,0)*0.475*44/12</f>
        <v>0.23110902425858673</v>
      </c>
      <c r="AW166" s="23">
        <f>EXP(-LN(2)/2)*AW165+(1-EXP(-LN(2)/2))/(LN(2)/2)*AQ166*AT166*VLOOKUP('Données projet'!$B$10,Paramètres!$A$1:$I$89,3,0)*0.475*44/12</f>
        <v>2.0017585202825641E-21</v>
      </c>
      <c r="AX166" s="23">
        <f t="shared" si="166"/>
        <v>5.4613563918457659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121.4809205910002</v>
      </c>
      <c r="BJ166" s="62">
        <f t="shared" si="146"/>
        <v>417.81353850766317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5.2302473675871788</v>
      </c>
      <c r="BQ166" s="23">
        <f>EXP(-LN(2)/25)*BQ165+(1-EXP(-LN(2)/25))/(LN(2)/25)*Calculateur!BL166*Calculateur!BN166*VLOOKUP('Données projet'!$B$11,Paramètres!$A$1:$I$89,3,0)*0.475*44/12</f>
        <v>0.23110902425858673</v>
      </c>
      <c r="BR166" s="23">
        <f>EXP(-LN(2)/2)*BR165+(1-EXP(-LN(2)/2))/(LN(2)/2)*BL166*BO166*VLOOKUP('Données projet'!$B$11,Paramètres!$A$1:$I$89,3,0)*0.475*44/12</f>
        <v>2.0017585202825641E-21</v>
      </c>
      <c r="BS166" s="24">
        <f t="shared" si="169"/>
        <v>5.4613563918457659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91.70915087440892</v>
      </c>
      <c r="T167" s="62">
        <f t="shared" si="142"/>
        <v>300.33269076608968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3.5797049066651576</v>
      </c>
      <c r="AA167" s="23">
        <f>EXP(-LN(2)/25)*AA166+(1-EXP(-LN(2)/25))/(LN(2)/25)*Calculateur!V167*Calculateur!X167*VLOOKUP('Données projet'!$B$9,Paramètres!$A$1:$I$89,3,0)*0.475*44/12</f>
        <v>0.1569284042633845</v>
      </c>
      <c r="AB167" s="23">
        <f>EXP(-LN(2)/2)*AB166+(1-EXP(-LN(2)/2))/(LN(2)/2)*V167*Y167*VLOOKUP('Données projet'!$B$9,Paramètres!$A$1:$I$89,3,0)*0.475*44/12</f>
        <v>9.8814924316265602E-22</v>
      </c>
      <c r="AC167" s="24">
        <f t="shared" si="163"/>
        <v>3.7366333109285419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121.4809205910002</v>
      </c>
      <c r="AO167" s="62">
        <f t="shared" si="144"/>
        <v>417.81353850766317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5.1276854068446891</v>
      </c>
      <c r="AV167" s="23">
        <f>EXP(-LN(2)/25)*AV166+(1-EXP(-LN(2)/25))/(LN(2)/25)*Calculateur!AQ167*Calculateur!AS167*VLOOKUP('Données projet'!$B$10,Paramètres!$A$1:$I$89,3,0)*0.475*44/12</f>
        <v>0.22478933583674029</v>
      </c>
      <c r="AW167" s="23">
        <f>EXP(-LN(2)/2)*AW166+(1-EXP(-LN(2)/2))/(LN(2)/2)*AQ167*AT167*VLOOKUP('Données projet'!$B$10,Paramètres!$A$1:$I$89,3,0)*0.475*44/12</f>
        <v>1.4154570239897502E-21</v>
      </c>
      <c r="AX167" s="23">
        <f t="shared" si="166"/>
        <v>5.3524747426814292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121.4809205910002</v>
      </c>
      <c r="BJ167" s="62">
        <f t="shared" si="146"/>
        <v>417.81353850766317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5.1276854068446891</v>
      </c>
      <c r="BQ167" s="23">
        <f>EXP(-LN(2)/25)*BQ166+(1-EXP(-LN(2)/25))/(LN(2)/25)*Calculateur!BL167*Calculateur!BN167*VLOOKUP('Données projet'!$B$11,Paramètres!$A$1:$I$89,3,0)*0.475*44/12</f>
        <v>0.22478933583674029</v>
      </c>
      <c r="BR167" s="23">
        <f>EXP(-LN(2)/2)*BR166+(1-EXP(-LN(2)/2))/(LN(2)/2)*BL167*BO167*VLOOKUP('Données projet'!$B$11,Paramètres!$A$1:$I$89,3,0)*0.475*44/12</f>
        <v>1.4154570239897502E-21</v>
      </c>
      <c r="BS167" s="24">
        <f t="shared" si="169"/>
        <v>5.3524747426814292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91.70915087440892</v>
      </c>
      <c r="T168" s="62">
        <f t="shared" si="142"/>
        <v>300.33269076608968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3.5095090768498536</v>
      </c>
      <c r="AA168" s="23">
        <f>EXP(-LN(2)/25)*AA167+(1-EXP(-LN(2)/25))/(LN(2)/25)*Calculateur!V168*Calculateur!X168*VLOOKUP('Données projet'!$B$9,Paramètres!$A$1:$I$89,3,0)*0.475*44/12</f>
        <v>0.15263718879629615</v>
      </c>
      <c r="AB168" s="23">
        <f>EXP(-LN(2)/2)*AB167+(1-EXP(-LN(2)/2))/(LN(2)/2)*V168*Y168*VLOOKUP('Données projet'!$B$9,Paramètres!$A$1:$I$89,3,0)*0.475*44/12</f>
        <v>6.9872703066466877E-22</v>
      </c>
      <c r="AC168" s="24">
        <f t="shared" si="163"/>
        <v>3.6621462656461499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121.4809205910002</v>
      </c>
      <c r="AO168" s="62">
        <f t="shared" si="144"/>
        <v>417.81353850766317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5.0271346235957397</v>
      </c>
      <c r="AV168" s="23">
        <f>EXP(-LN(2)/25)*AV167+(1-EXP(-LN(2)/25))/(LN(2)/25)*Calculateur!AQ168*Calculateur!AS168*VLOOKUP('Données projet'!$B$10,Paramètres!$A$1:$I$89,3,0)*0.475*44/12</f>
        <v>0.21864245962712722</v>
      </c>
      <c r="AW168" s="23">
        <f>EXP(-LN(2)/2)*AW167+(1-EXP(-LN(2)/2))/(LN(2)/2)*AQ168*AT168*VLOOKUP('Données projet'!$B$10,Paramètres!$A$1:$I$89,3,0)*0.475*44/12</f>
        <v>1.000879260141282E-21</v>
      </c>
      <c r="AX168" s="23">
        <f t="shared" si="166"/>
        <v>5.2457770832228672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121.4809205910002</v>
      </c>
      <c r="BJ168" s="62">
        <f t="shared" si="146"/>
        <v>417.81353850766317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5.0271346235957397</v>
      </c>
      <c r="BQ168" s="23">
        <f>EXP(-LN(2)/25)*BQ167+(1-EXP(-LN(2)/25))/(LN(2)/25)*Calculateur!BL168*Calculateur!BN168*VLOOKUP('Données projet'!$B$11,Paramètres!$A$1:$I$89,3,0)*0.475*44/12</f>
        <v>0.21864245962712722</v>
      </c>
      <c r="BR168" s="23">
        <f>EXP(-LN(2)/2)*BR167+(1-EXP(-LN(2)/2))/(LN(2)/2)*BL168*BO168*VLOOKUP('Données projet'!$B$11,Paramètres!$A$1:$I$89,3,0)*0.475*44/12</f>
        <v>1.000879260141282E-21</v>
      </c>
      <c r="BS168" s="24">
        <f t="shared" si="169"/>
        <v>5.2457770832228672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91.70915087440892</v>
      </c>
      <c r="T169" s="62">
        <f t="shared" si="142"/>
        <v>300.33269076608968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3.440689744441999</v>
      </c>
      <c r="AA169" s="23">
        <f>EXP(-LN(2)/25)*AA168+(1-EXP(-LN(2)/25))/(LN(2)/25)*Calculateur!V169*Calculateur!X169*VLOOKUP('Données projet'!$B$9,Paramètres!$A$1:$I$89,3,0)*0.475*44/12</f>
        <v>0.14846331684182051</v>
      </c>
      <c r="AB169" s="23">
        <f>EXP(-LN(2)/2)*AB168+(1-EXP(-LN(2)/2))/(LN(2)/2)*V169*Y169*VLOOKUP('Données projet'!$B$9,Paramètres!$A$1:$I$89,3,0)*0.475*44/12</f>
        <v>4.9407462158132801E-22</v>
      </c>
      <c r="AC169" s="24">
        <f t="shared" si="163"/>
        <v>3.5891530612838194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121.4809205910002</v>
      </c>
      <c r="AO169" s="62">
        <f t="shared" si="144"/>
        <v>417.81353850766317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4.9285555798763809</v>
      </c>
      <c r="AV169" s="23">
        <f>EXP(-LN(2)/25)*AV168+(1-EXP(-LN(2)/25))/(LN(2)/25)*Calculateur!AQ169*Calculateur!AS169*VLOOKUP('Données projet'!$B$10,Paramètres!$A$1:$I$89,3,0)*0.475*44/12</f>
        <v>0.21266367007071618</v>
      </c>
      <c r="AW169" s="23">
        <f>EXP(-LN(2)/2)*AW168+(1-EXP(-LN(2)/2))/(LN(2)/2)*AQ169*AT169*VLOOKUP('Données projet'!$B$10,Paramètres!$A$1:$I$89,3,0)*0.475*44/12</f>
        <v>7.077285119948751E-22</v>
      </c>
      <c r="AX169" s="23">
        <f t="shared" si="166"/>
        <v>5.1412192499470972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121.4809205910002</v>
      </c>
      <c r="BJ169" s="62">
        <f t="shared" si="146"/>
        <v>417.81353850766317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4.9285555798763809</v>
      </c>
      <c r="BQ169" s="23">
        <f>EXP(-LN(2)/25)*BQ168+(1-EXP(-LN(2)/25))/(LN(2)/25)*Calculateur!BL169*Calculateur!BN169*VLOOKUP('Données projet'!$B$11,Paramètres!$A$1:$I$89,3,0)*0.475*44/12</f>
        <v>0.21266367007071618</v>
      </c>
      <c r="BR169" s="23">
        <f>EXP(-LN(2)/2)*BR168+(1-EXP(-LN(2)/2))/(LN(2)/2)*BL169*BO169*VLOOKUP('Données projet'!$B$11,Paramètres!$A$1:$I$89,3,0)*0.475*44/12</f>
        <v>7.077285119948751E-22</v>
      </c>
      <c r="BS169" s="24">
        <f t="shared" si="169"/>
        <v>5.1412192499470972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91.70915087440892</v>
      </c>
      <c r="T170" s="62">
        <f t="shared" si="142"/>
        <v>300.33269076608968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3.3732199171670145</v>
      </c>
      <c r="AA170" s="23">
        <f>EXP(-LN(2)/25)*AA169+(1-EXP(-LN(2)/25))/(LN(2)/25)*Calculateur!V170*Calculateur!X170*VLOOKUP('Données projet'!$B$9,Paramètres!$A$1:$I$89,3,0)*0.475*44/12</f>
        <v>0.1444035796354344</v>
      </c>
      <c r="AB170" s="23">
        <f>EXP(-LN(2)/2)*AB169+(1-EXP(-LN(2)/2))/(LN(2)/2)*V170*Y170*VLOOKUP('Données projet'!$B$9,Paramètres!$A$1:$I$89,3,0)*0.475*44/12</f>
        <v>3.4936351533233439E-22</v>
      </c>
      <c r="AC170" s="24">
        <f t="shared" si="163"/>
        <v>3.5176234968024489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121.4809205910002</v>
      </c>
      <c r="AO170" s="62">
        <f t="shared" si="144"/>
        <v>417.81353850766317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4.8319096110770792</v>
      </c>
      <c r="AV170" s="23">
        <f>EXP(-LN(2)/25)*AV169+(1-EXP(-LN(2)/25))/(LN(2)/25)*Calculateur!AQ170*Calculateur!AS170*VLOOKUP('Données projet'!$B$10,Paramètres!$A$1:$I$89,3,0)*0.475*44/12</f>
        <v>0.2068483708291361</v>
      </c>
      <c r="AW170" s="23">
        <f>EXP(-LN(2)/2)*AW169+(1-EXP(-LN(2)/2))/(LN(2)/2)*AQ170*AT170*VLOOKUP('Données projet'!$B$10,Paramètres!$A$1:$I$89,3,0)*0.475*44/12</f>
        <v>5.0043963007064102E-22</v>
      </c>
      <c r="AX170" s="23">
        <f t="shared" si="166"/>
        <v>5.0387579819062154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121.4809205910002</v>
      </c>
      <c r="BJ170" s="62">
        <f t="shared" si="146"/>
        <v>417.81353850766317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4.8319096110770792</v>
      </c>
      <c r="BQ170" s="23">
        <f>EXP(-LN(2)/25)*BQ169+(1-EXP(-LN(2)/25))/(LN(2)/25)*Calculateur!BL170*Calculateur!BN170*VLOOKUP('Données projet'!$B$11,Paramètres!$A$1:$I$89,3,0)*0.475*44/12</f>
        <v>0.2068483708291361</v>
      </c>
      <c r="BR170" s="23">
        <f>EXP(-LN(2)/2)*BR169+(1-EXP(-LN(2)/2))/(LN(2)/2)*BL170*BO170*VLOOKUP('Données projet'!$B$11,Paramètres!$A$1:$I$89,3,0)*0.475*44/12</f>
        <v>5.0043963007064102E-22</v>
      </c>
      <c r="BS170" s="24">
        <f t="shared" si="169"/>
        <v>5.0387579819062154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91.70915087440892</v>
      </c>
      <c r="T171" s="62">
        <f t="shared" si="142"/>
        <v>300.33269076608968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3.3070731320523614</v>
      </c>
      <c r="AA171" s="23">
        <f>EXP(-LN(2)/25)*AA170+(1-EXP(-LN(2)/25))/(LN(2)/25)*Calculateur!V171*Calculateur!X171*VLOOKUP('Données projet'!$B$9,Paramètres!$A$1:$I$89,3,0)*0.475*44/12</f>
        <v>0.14045485615644923</v>
      </c>
      <c r="AB171" s="23">
        <f>EXP(-LN(2)/2)*AB170+(1-EXP(-LN(2)/2))/(LN(2)/2)*V171*Y171*VLOOKUP('Données projet'!$B$9,Paramètres!$A$1:$I$89,3,0)*0.475*44/12</f>
        <v>2.4703731079066401E-22</v>
      </c>
      <c r="AC171" s="24">
        <f t="shared" si="163"/>
        <v>3.4475279882088108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121.4809205910002</v>
      </c>
      <c r="AO171" s="62">
        <f t="shared" si="144"/>
        <v>417.81353850766317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4.7371588107777107</v>
      </c>
      <c r="AV171" s="23">
        <f>EXP(-LN(2)/25)*AV170+(1-EXP(-LN(2)/25))/(LN(2)/25)*Calculateur!AQ171*Calculateur!AS171*VLOOKUP('Données projet'!$B$10,Paramètres!$A$1:$I$89,3,0)*0.475*44/12</f>
        <v>0.2011920912511303</v>
      </c>
      <c r="AW171" s="23">
        <f>EXP(-LN(2)/2)*AW170+(1-EXP(-LN(2)/2))/(LN(2)/2)*AQ171*AT171*VLOOKUP('Données projet'!$B$10,Paramètres!$A$1:$I$89,3,0)*0.475*44/12</f>
        <v>3.5386425599743755E-22</v>
      </c>
      <c r="AX171" s="23">
        <f t="shared" si="166"/>
        <v>4.9383509020288407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121.4809205910002</v>
      </c>
      <c r="BJ171" s="62">
        <f t="shared" si="146"/>
        <v>417.81353850766317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4.7371588107777107</v>
      </c>
      <c r="BQ171" s="23">
        <f>EXP(-LN(2)/25)*BQ170+(1-EXP(-LN(2)/25))/(LN(2)/25)*Calculateur!BL171*Calculateur!BN171*VLOOKUP('Données projet'!$B$11,Paramètres!$A$1:$I$89,3,0)*0.475*44/12</f>
        <v>0.2011920912511303</v>
      </c>
      <c r="BR171" s="23">
        <f>EXP(-LN(2)/2)*BR170+(1-EXP(-LN(2)/2))/(LN(2)/2)*BL171*BO171*VLOOKUP('Données projet'!$B$11,Paramètres!$A$1:$I$89,3,0)*0.475*44/12</f>
        <v>3.5386425599743755E-22</v>
      </c>
      <c r="BS171" s="24">
        <f t="shared" si="169"/>
        <v>4.9383509020288407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91.70915087440892</v>
      </c>
      <c r="T172" s="62">
        <f t="shared" si="142"/>
        <v>300.33269076608968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3.2422234450482517</v>
      </c>
      <c r="AA172" s="23">
        <f>EXP(-LN(2)/25)*AA171+(1-EXP(-LN(2)/25))/(LN(2)/25)*Calculateur!V172*Calculateur!X172*VLOOKUP('Données projet'!$B$9,Paramètres!$A$1:$I$89,3,0)*0.475*44/12</f>
        <v>0.13661411072865126</v>
      </c>
      <c r="AB172" s="23">
        <f>EXP(-LN(2)/2)*AB171+(1-EXP(-LN(2)/2))/(LN(2)/2)*V172*Y172*VLOOKUP('Données projet'!$B$9,Paramètres!$A$1:$I$89,3,0)*0.475*44/12</f>
        <v>1.7468175766616719E-22</v>
      </c>
      <c r="AC172" s="24">
        <f t="shared" si="163"/>
        <v>3.378837555776903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121.4809205910002</v>
      </c>
      <c r="AO172" s="62">
        <f t="shared" si="144"/>
        <v>417.81353850766317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4.644266015879932</v>
      </c>
      <c r="AV172" s="23">
        <f>EXP(-LN(2)/25)*AV171+(1-EXP(-LN(2)/25))/(LN(2)/25)*Calculateur!AQ172*Calculateur!AS172*VLOOKUP('Données projet'!$B$10,Paramètres!$A$1:$I$89,3,0)*0.475*44/12</f>
        <v>0.1956904829356359</v>
      </c>
      <c r="AW172" s="23">
        <f>EXP(-LN(2)/2)*AW171+(1-EXP(-LN(2)/2))/(LN(2)/2)*AQ172*AT172*VLOOKUP('Données projet'!$B$10,Paramètres!$A$1:$I$89,3,0)*0.475*44/12</f>
        <v>2.5021981503532051E-22</v>
      </c>
      <c r="AX172" s="23">
        <f t="shared" si="166"/>
        <v>4.8399564988155683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121.4809205910002</v>
      </c>
      <c r="BJ172" s="62">
        <f t="shared" si="146"/>
        <v>417.81353850766317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4.644266015879932</v>
      </c>
      <c r="BQ172" s="23">
        <f>EXP(-LN(2)/25)*BQ171+(1-EXP(-LN(2)/25))/(LN(2)/25)*Calculateur!BL172*Calculateur!BN172*VLOOKUP('Données projet'!$B$11,Paramètres!$A$1:$I$89,3,0)*0.475*44/12</f>
        <v>0.1956904829356359</v>
      </c>
      <c r="BR172" s="23">
        <f>EXP(-LN(2)/2)*BR171+(1-EXP(-LN(2)/2))/(LN(2)/2)*BL172*BO172*VLOOKUP('Données projet'!$B$11,Paramètres!$A$1:$I$89,3,0)*0.475*44/12</f>
        <v>2.5021981503532051E-22</v>
      </c>
      <c r="BS172" s="24">
        <f t="shared" si="169"/>
        <v>4.8399564988155683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91.70915087440892</v>
      </c>
      <c r="T173" s="62">
        <f t="shared" si="142"/>
        <v>300.33269076608968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3.1786454208518888</v>
      </c>
      <c r="AA173" s="23">
        <f>EXP(-LN(2)/25)*AA172+(1-EXP(-LN(2)/25))/(LN(2)/25)*Calculateur!V173*Calculateur!X173*VLOOKUP('Données projet'!$B$9,Paramètres!$A$1:$I$89,3,0)*0.475*44/12</f>
        <v>0.13287839068655244</v>
      </c>
      <c r="AB173" s="23">
        <f>EXP(-LN(2)/2)*AB172+(1-EXP(-LN(2)/2))/(LN(2)/2)*V173*Y173*VLOOKUP('Données projet'!$B$9,Paramètres!$A$1:$I$89,3,0)*0.475*44/12</f>
        <v>1.23518655395332E-22</v>
      </c>
      <c r="AC173" s="24">
        <f t="shared" si="163"/>
        <v>3.3115238115384411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121.4809205910002</v>
      </c>
      <c r="AO173" s="62">
        <f t="shared" si="144"/>
        <v>417.81353850766317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4.5531947920310882</v>
      </c>
      <c r="AV173" s="23">
        <f>EXP(-LN(2)/25)*AV172+(1-EXP(-LN(2)/25))/(LN(2)/25)*Calculateur!AQ173*Calculateur!AS173*VLOOKUP('Données projet'!$B$10,Paramètres!$A$1:$I$89,3,0)*0.475*44/12</f>
        <v>0.19033931638884569</v>
      </c>
      <c r="AW173" s="23">
        <f>EXP(-LN(2)/2)*AW172+(1-EXP(-LN(2)/2))/(LN(2)/2)*AQ173*AT173*VLOOKUP('Données projet'!$B$10,Paramètres!$A$1:$I$89,3,0)*0.475*44/12</f>
        <v>1.7693212799871878E-22</v>
      </c>
      <c r="AX173" s="23">
        <f t="shared" si="166"/>
        <v>4.7435341084199338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121.4809205910002</v>
      </c>
      <c r="BJ173" s="62">
        <f t="shared" si="146"/>
        <v>417.81353850766317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4.5531947920310882</v>
      </c>
      <c r="BQ173" s="23">
        <f>EXP(-LN(2)/25)*BQ172+(1-EXP(-LN(2)/25))/(LN(2)/25)*Calculateur!BL173*Calculateur!BN173*VLOOKUP('Données projet'!$B$11,Paramètres!$A$1:$I$89,3,0)*0.475*44/12</f>
        <v>0.19033931638884569</v>
      </c>
      <c r="BR173" s="23">
        <f>EXP(-LN(2)/2)*BR172+(1-EXP(-LN(2)/2))/(LN(2)/2)*BL173*BO173*VLOOKUP('Données projet'!$B$11,Paramètres!$A$1:$I$89,3,0)*0.475*44/12</f>
        <v>1.7693212799871878E-22</v>
      </c>
      <c r="BS173" s="24">
        <f t="shared" si="169"/>
        <v>4.7435341084199338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91.70915087440892</v>
      </c>
      <c r="T174" s="62">
        <f t="shared" si="142"/>
        <v>300.33269076608968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3.116314122931251</v>
      </c>
      <c r="AA174" s="23">
        <f>EXP(-LN(2)/25)*AA173+(1-EXP(-LN(2)/25))/(LN(2)/25)*Calculateur!V174*Calculateur!X174*VLOOKUP('Données projet'!$B$9,Paramètres!$A$1:$I$89,3,0)*0.475*44/12</f>
        <v>0.12924482410545779</v>
      </c>
      <c r="AB174" s="23">
        <f>EXP(-LN(2)/2)*AB173+(1-EXP(-LN(2)/2))/(LN(2)/2)*V174*Y174*VLOOKUP('Données projet'!$B$9,Paramètres!$A$1:$I$89,3,0)*0.475*44/12</f>
        <v>8.7340878833083596E-23</v>
      </c>
      <c r="AC174" s="24">
        <f t="shared" si="163"/>
        <v>3.2455589470367086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121.4809205910002</v>
      </c>
      <c r="AO174" s="62">
        <f t="shared" si="144"/>
        <v>417.81353850766317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4.4639094193339588</v>
      </c>
      <c r="AV174" s="23">
        <f>EXP(-LN(2)/25)*AV173+(1-EXP(-LN(2)/25))/(LN(2)/25)*Calculateur!AQ174*Calculateur!AS174*VLOOKUP('Données projet'!$B$10,Paramètres!$A$1:$I$89,3,0)*0.475*44/12</f>
        <v>0.18513447777268308</v>
      </c>
      <c r="AW174" s="23">
        <f>EXP(-LN(2)/2)*AW173+(1-EXP(-LN(2)/2))/(LN(2)/2)*AQ174*AT174*VLOOKUP('Données projet'!$B$10,Paramètres!$A$1:$I$89,3,0)*0.475*44/12</f>
        <v>1.2510990751766025E-22</v>
      </c>
      <c r="AX174" s="23">
        <f t="shared" si="166"/>
        <v>4.6490438971066421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121.4809205910002</v>
      </c>
      <c r="BJ174" s="62">
        <f t="shared" si="146"/>
        <v>417.81353850766317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4.4639094193339588</v>
      </c>
      <c r="BQ174" s="23">
        <f>EXP(-LN(2)/25)*BQ173+(1-EXP(-LN(2)/25))/(LN(2)/25)*Calculateur!BL174*Calculateur!BN174*VLOOKUP('Données projet'!$B$11,Paramètres!$A$1:$I$89,3,0)*0.475*44/12</f>
        <v>0.18513447777268308</v>
      </c>
      <c r="BR174" s="23">
        <f>EXP(-LN(2)/2)*BR173+(1-EXP(-LN(2)/2))/(LN(2)/2)*BL174*BO174*VLOOKUP('Données projet'!$B$11,Paramètres!$A$1:$I$89,3,0)*0.475*44/12</f>
        <v>1.2510990751766025E-22</v>
      </c>
      <c r="BS174" s="24">
        <f t="shared" si="169"/>
        <v>4.6490438971066421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91.70915087440892</v>
      </c>
      <c r="T175" s="62">
        <f t="shared" si="142"/>
        <v>300.33269076608968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3.0552051037444992</v>
      </c>
      <c r="AA175" s="23">
        <f>EXP(-LN(2)/25)*AA174+(1-EXP(-LN(2)/25))/(LN(2)/25)*Calculateur!V175*Calculateur!X175*VLOOKUP('Données projet'!$B$9,Paramètres!$A$1:$I$89,3,0)*0.475*44/12</f>
        <v>0.12571061759360413</v>
      </c>
      <c r="AB175" s="23">
        <f>EXP(-LN(2)/2)*AB174+(1-EXP(-LN(2)/2))/(LN(2)/2)*V175*Y175*VLOOKUP('Données projet'!$B$9,Paramètres!$A$1:$I$89,3,0)*0.475*44/12</f>
        <v>6.1759327697666001E-23</v>
      </c>
      <c r="AC175" s="24">
        <f t="shared" si="163"/>
        <v>3.1809157213381032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121.4809205910002</v>
      </c>
      <c r="AO175" s="62">
        <f t="shared" si="144"/>
        <v>417.81353850766317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4.37637487833672</v>
      </c>
      <c r="AV175" s="23">
        <f>EXP(-LN(2)/25)*AV174+(1-EXP(-LN(2)/25))/(LN(2)/25)*Calculateur!AQ175*Calculateur!AS175*VLOOKUP('Données projet'!$B$10,Paramètres!$A$1:$I$89,3,0)*0.475*44/12</f>
        <v>0.18007196574219</v>
      </c>
      <c r="AW175" s="23">
        <f>EXP(-LN(2)/2)*AW174+(1-EXP(-LN(2)/2))/(LN(2)/2)*AQ175*AT175*VLOOKUP('Données projet'!$B$10,Paramètres!$A$1:$I$89,3,0)*0.475*44/12</f>
        <v>8.8466063999359388E-23</v>
      </c>
      <c r="AX175" s="23">
        <f t="shared" si="166"/>
        <v>4.5564468440789101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121.4809205910002</v>
      </c>
      <c r="BJ175" s="62">
        <f t="shared" si="146"/>
        <v>417.81353850766317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4.37637487833672</v>
      </c>
      <c r="BQ175" s="23">
        <f>EXP(-LN(2)/25)*BQ174+(1-EXP(-LN(2)/25))/(LN(2)/25)*Calculateur!BL175*Calculateur!BN175*VLOOKUP('Données projet'!$B$11,Paramètres!$A$1:$I$89,3,0)*0.475*44/12</f>
        <v>0.18007196574219</v>
      </c>
      <c r="BR175" s="23">
        <f>EXP(-LN(2)/2)*BR174+(1-EXP(-LN(2)/2))/(LN(2)/2)*BL175*BO175*VLOOKUP('Données projet'!$B$11,Paramètres!$A$1:$I$89,3,0)*0.475*44/12</f>
        <v>8.8466063999359388E-23</v>
      </c>
      <c r="BS175" s="24">
        <f t="shared" si="169"/>
        <v>4.5564468440789101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91.70915087440892</v>
      </c>
      <c r="T176" s="62">
        <f t="shared" si="142"/>
        <v>300.33269076608968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2.9952943951511783</v>
      </c>
      <c r="AA176" s="23">
        <f>EXP(-LN(2)/25)*AA175+(1-EXP(-LN(2)/25))/(LN(2)/25)*Calculateur!V176*Calculateur!X176*VLOOKUP('Données projet'!$B$9,Paramètres!$A$1:$I$89,3,0)*0.475*44/12</f>
        <v>0.12227305414467296</v>
      </c>
      <c r="AB176" s="23">
        <f>EXP(-LN(2)/2)*AB175+(1-EXP(-LN(2)/2))/(LN(2)/2)*V176*Y176*VLOOKUP('Données projet'!$B$9,Paramètres!$A$1:$I$89,3,0)*0.475*44/12</f>
        <v>4.3670439416541798E-23</v>
      </c>
      <c r="AC176" s="24">
        <f t="shared" si="163"/>
        <v>3.1175674492958514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121.4809205910002</v>
      </c>
      <c r="AO176" s="62">
        <f t="shared" si="144"/>
        <v>417.81353850766317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4.2905568362976387</v>
      </c>
      <c r="AV176" s="23">
        <f>EXP(-LN(2)/25)*AV175+(1-EXP(-LN(2)/25))/(LN(2)/25)*Calculateur!AQ176*Calculateur!AS176*VLOOKUP('Données projet'!$B$10,Paramètres!$A$1:$I$89,3,0)*0.475*44/12</f>
        <v>0.17514788836939671</v>
      </c>
      <c r="AW176" s="23">
        <f>EXP(-LN(2)/2)*AW175+(1-EXP(-LN(2)/2))/(LN(2)/2)*AQ176*AT176*VLOOKUP('Données projet'!$B$10,Paramètres!$A$1:$I$89,3,0)*0.475*44/12</f>
        <v>6.2554953758830127E-23</v>
      </c>
      <c r="AX176" s="23">
        <f t="shared" si="166"/>
        <v>4.4657047246670354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121.4809205910002</v>
      </c>
      <c r="BJ176" s="62">
        <f t="shared" si="146"/>
        <v>417.81353850766317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4.2905568362976387</v>
      </c>
      <c r="BQ176" s="23">
        <f>EXP(-LN(2)/25)*BQ175+(1-EXP(-LN(2)/25))/(LN(2)/25)*Calculateur!BL176*Calculateur!BN176*VLOOKUP('Données projet'!$B$11,Paramètres!$A$1:$I$89,3,0)*0.475*44/12</f>
        <v>0.17514788836939671</v>
      </c>
      <c r="BR176" s="23">
        <f>EXP(-LN(2)/2)*BR175+(1-EXP(-LN(2)/2))/(LN(2)/2)*BL176*BO176*VLOOKUP('Données projet'!$B$11,Paramètres!$A$1:$I$89,3,0)*0.475*44/12</f>
        <v>6.2554953758830127E-23</v>
      </c>
      <c r="BS176" s="24">
        <f t="shared" si="169"/>
        <v>4.4657047246670354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91.70915087440892</v>
      </c>
      <c r="T177" s="62">
        <f t="shared" si="142"/>
        <v>300.33269076608968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2.9365584990114484</v>
      </c>
      <c r="AA177" s="23">
        <f>EXP(-LN(2)/25)*AA176+(1-EXP(-LN(2)/25))/(LN(2)/25)*Calculateur!V177*Calculateur!X177*VLOOKUP('Données projet'!$B$9,Paramètres!$A$1:$I$89,3,0)*0.475*44/12</f>
        <v>0.11892949104902642</v>
      </c>
      <c r="AB177" s="23">
        <f>EXP(-LN(2)/2)*AB176+(1-EXP(-LN(2)/2))/(LN(2)/2)*V177*Y177*VLOOKUP('Données projet'!$B$9,Paramètres!$A$1:$I$89,3,0)*0.475*44/12</f>
        <v>3.0879663848833001E-23</v>
      </c>
      <c r="AC177" s="24">
        <f t="shared" si="163"/>
        <v>3.0554879900604748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121.4809205910002</v>
      </c>
      <c r="AO177" s="62">
        <f t="shared" si="144"/>
        <v>417.81353850766317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4.2064216337191072</v>
      </c>
      <c r="AV177" s="23">
        <f>EXP(-LN(2)/25)*AV176+(1-EXP(-LN(2)/25))/(LN(2)/25)*Calculateur!AQ177*Calculateur!AS177*VLOOKUP('Données projet'!$B$10,Paramètres!$A$1:$I$89,3,0)*0.475*44/12</f>
        <v>0.1703584601513084</v>
      </c>
      <c r="AW177" s="23">
        <f>EXP(-LN(2)/2)*AW176+(1-EXP(-LN(2)/2))/(LN(2)/2)*AQ177*AT177*VLOOKUP('Données projet'!$B$10,Paramètres!$A$1:$I$89,3,0)*0.475*44/12</f>
        <v>4.4233031999679694E-23</v>
      </c>
      <c r="AX177" s="23">
        <f t="shared" si="166"/>
        <v>4.3767800938704156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121.4809205910002</v>
      </c>
      <c r="BJ177" s="62">
        <f t="shared" si="146"/>
        <v>417.81353850766317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4.2064216337191072</v>
      </c>
      <c r="BQ177" s="23">
        <f>EXP(-LN(2)/25)*BQ176+(1-EXP(-LN(2)/25))/(LN(2)/25)*Calculateur!BL177*Calculateur!BN177*VLOOKUP('Données projet'!$B$11,Paramètres!$A$1:$I$89,3,0)*0.475*44/12</f>
        <v>0.1703584601513084</v>
      </c>
      <c r="BR177" s="23">
        <f>EXP(-LN(2)/2)*BR176+(1-EXP(-LN(2)/2))/(LN(2)/2)*BL177*BO177*VLOOKUP('Données projet'!$B$11,Paramètres!$A$1:$I$89,3,0)*0.475*44/12</f>
        <v>4.4233031999679694E-23</v>
      </c>
      <c r="BS177" s="24">
        <f t="shared" si="169"/>
        <v>4.3767800938704156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91.70915087440892</v>
      </c>
      <c r="T178" s="62">
        <f t="shared" si="142"/>
        <v>300.33269076608968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2.8789743779696595</v>
      </c>
      <c r="AA178" s="23">
        <f>EXP(-LN(2)/25)*AA177+(1-EXP(-LN(2)/25))/(LN(2)/25)*Calculateur!V178*Calculateur!X178*VLOOKUP('Données projet'!$B$9,Paramètres!$A$1:$I$89,3,0)*0.475*44/12</f>
        <v>0.11567735786206068</v>
      </c>
      <c r="AB178" s="23">
        <f>EXP(-LN(2)/2)*AB177+(1-EXP(-LN(2)/2))/(LN(2)/2)*V178*Y178*VLOOKUP('Données projet'!$B$9,Paramètres!$A$1:$I$89,3,0)*0.475*44/12</f>
        <v>2.1835219708270899E-23</v>
      </c>
      <c r="AC178" s="24">
        <f t="shared" si="163"/>
        <v>2.9946517358317202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121.4809205910002</v>
      </c>
      <c r="AO178" s="62">
        <f t="shared" si="144"/>
        <v>417.81353850766317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4.1239362711457339</v>
      </c>
      <c r="AV178" s="23">
        <f>EXP(-LN(2)/25)*AV177+(1-EXP(-LN(2)/25))/(LN(2)/25)*Calculateur!AQ178*Calculateur!AS178*VLOOKUP('Données projet'!$B$10,Paramètres!$A$1:$I$89,3,0)*0.475*44/12</f>
        <v>0.16569999909970881</v>
      </c>
      <c r="AW178" s="23">
        <f>EXP(-LN(2)/2)*AW177+(1-EXP(-LN(2)/2))/(LN(2)/2)*AQ178*AT178*VLOOKUP('Données projet'!$B$10,Paramètres!$A$1:$I$89,3,0)*0.475*44/12</f>
        <v>3.1277476879415063E-23</v>
      </c>
      <c r="AX178" s="23">
        <f t="shared" si="166"/>
        <v>4.2896362702454427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121.4809205910002</v>
      </c>
      <c r="BJ178" s="62">
        <f t="shared" si="146"/>
        <v>417.81353850766317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4.1239362711457339</v>
      </c>
      <c r="BQ178" s="23">
        <f>EXP(-LN(2)/25)*BQ177+(1-EXP(-LN(2)/25))/(LN(2)/25)*Calculateur!BL178*Calculateur!BN178*VLOOKUP('Données projet'!$B$11,Paramètres!$A$1:$I$89,3,0)*0.475*44/12</f>
        <v>0.16569999909970881</v>
      </c>
      <c r="BR178" s="23">
        <f>EXP(-LN(2)/2)*BR177+(1-EXP(-LN(2)/2))/(LN(2)/2)*BL178*BO178*VLOOKUP('Données projet'!$B$11,Paramètres!$A$1:$I$89,3,0)*0.475*44/12</f>
        <v>3.1277476879415063E-23</v>
      </c>
      <c r="BS178" s="24">
        <f t="shared" si="169"/>
        <v>4.2896362702454427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91.70915087440892</v>
      </c>
      <c r="T179" s="62">
        <f t="shared" si="142"/>
        <v>300.33269076608968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2.8225194464186543</v>
      </c>
      <c r="AA179" s="23">
        <f>EXP(-LN(2)/25)*AA178+(1-EXP(-LN(2)/25))/(LN(2)/25)*Calculateur!V179*Calculateur!X179*VLOOKUP('Données projet'!$B$9,Paramètres!$A$1:$I$89,3,0)*0.475*44/12</f>
        <v>0.11251415442811477</v>
      </c>
      <c r="AB179" s="23">
        <f>EXP(-LN(2)/2)*AB178+(1-EXP(-LN(2)/2))/(LN(2)/2)*V179*Y179*VLOOKUP('Données projet'!$B$9,Paramètres!$A$1:$I$89,3,0)*0.475*44/12</f>
        <v>1.54398319244165E-23</v>
      </c>
      <c r="AC179" s="24">
        <f t="shared" si="163"/>
        <v>2.935033600846769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121.4809205910002</v>
      </c>
      <c r="AO179" s="62">
        <f t="shared" si="144"/>
        <v>417.81353850766317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4.0430683962213214</v>
      </c>
      <c r="AV179" s="23">
        <f>EXP(-LN(2)/25)*AV178+(1-EXP(-LN(2)/25))/(LN(2)/25)*Calculateur!AQ179*Calculateur!AS179*VLOOKUP('Données projet'!$B$10,Paramètres!$A$1:$I$89,3,0)*0.475*44/12</f>
        <v>0.16116892391054302</v>
      </c>
      <c r="AW179" s="23">
        <f>EXP(-LN(2)/2)*AW178+(1-EXP(-LN(2)/2))/(LN(2)/2)*AQ179*AT179*VLOOKUP('Données projet'!$B$10,Paramètres!$A$1:$I$89,3,0)*0.475*44/12</f>
        <v>2.2116515999839847E-23</v>
      </c>
      <c r="AX179" s="23">
        <f t="shared" si="166"/>
        <v>4.2042373201318641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121.4809205910002</v>
      </c>
      <c r="BJ179" s="62">
        <f t="shared" si="146"/>
        <v>417.81353850766317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4.0430683962213214</v>
      </c>
      <c r="BQ179" s="23">
        <f>EXP(-LN(2)/25)*BQ178+(1-EXP(-LN(2)/25))/(LN(2)/25)*Calculateur!BL179*Calculateur!BN179*VLOOKUP('Données projet'!$B$11,Paramètres!$A$1:$I$89,3,0)*0.475*44/12</f>
        <v>0.16116892391054302</v>
      </c>
      <c r="BR179" s="23">
        <f>EXP(-LN(2)/2)*BR178+(1-EXP(-LN(2)/2))/(LN(2)/2)*BL179*BO179*VLOOKUP('Données projet'!$B$11,Paramètres!$A$1:$I$89,3,0)*0.475*44/12</f>
        <v>2.2116515999839847E-23</v>
      </c>
      <c r="BS179" s="24">
        <f t="shared" si="169"/>
        <v>4.2042373201318641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91.70915087440892</v>
      </c>
      <c r="T180" s="62">
        <f t="shared" si="142"/>
        <v>300.33269076608968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2.767171561641256</v>
      </c>
      <c r="AA180" s="23">
        <f>EXP(-LN(2)/25)*AA179+(1-EXP(-LN(2)/25))/(LN(2)/25)*Calculateur!V180*Calculateur!X180*VLOOKUP('Données projet'!$B$9,Paramètres!$A$1:$I$89,3,0)*0.475*44/12</f>
        <v>0.10943744895841574</v>
      </c>
      <c r="AB180" s="23">
        <f>EXP(-LN(2)/2)*AB179+(1-EXP(-LN(2)/2))/(LN(2)/2)*V180*Y180*VLOOKUP('Données projet'!$B$9,Paramètres!$A$1:$I$89,3,0)*0.475*44/12</f>
        <v>1.091760985413545E-23</v>
      </c>
      <c r="AC180" s="24">
        <f t="shared" si="163"/>
        <v>2.8766090105996716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121.4809205910002</v>
      </c>
      <c r="AO180" s="62">
        <f t="shared" si="144"/>
        <v>417.81353850766317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3.9637862909996429</v>
      </c>
      <c r="AV180" s="23">
        <f>EXP(-LN(2)/25)*AV179+(1-EXP(-LN(2)/25))/(LN(2)/25)*Calculateur!AQ180*Calculateur!AS180*VLOOKUP('Données projet'!$B$10,Paramètres!$A$1:$I$89,3,0)*0.475*44/12</f>
        <v>0.15676175121070388</v>
      </c>
      <c r="AW180" s="23">
        <f>EXP(-LN(2)/2)*AW179+(1-EXP(-LN(2)/2))/(LN(2)/2)*AQ180*AT180*VLOOKUP('Données projet'!$B$10,Paramètres!$A$1:$I$89,3,0)*0.475*44/12</f>
        <v>1.5638738439707532E-23</v>
      </c>
      <c r="AX180" s="23">
        <f t="shared" si="166"/>
        <v>4.1205480422103467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121.4809205910002</v>
      </c>
      <c r="BJ180" s="62">
        <f t="shared" si="146"/>
        <v>417.81353850766317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3.9637862909996429</v>
      </c>
      <c r="BQ180" s="23">
        <f>EXP(-LN(2)/25)*BQ179+(1-EXP(-LN(2)/25))/(LN(2)/25)*Calculateur!BL180*Calculateur!BN180*VLOOKUP('Données projet'!$B$11,Paramètres!$A$1:$I$89,3,0)*0.475*44/12</f>
        <v>0.15676175121070388</v>
      </c>
      <c r="BR180" s="23">
        <f>EXP(-LN(2)/2)*BR179+(1-EXP(-LN(2)/2))/(LN(2)/2)*BL180*BO180*VLOOKUP('Données projet'!$B$11,Paramètres!$A$1:$I$89,3,0)*0.475*44/12</f>
        <v>1.5638738439707532E-23</v>
      </c>
      <c r="BS180" s="24">
        <f t="shared" si="169"/>
        <v>4.1205480422103467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91.70915087440892</v>
      </c>
      <c r="T181" s="62">
        <f t="shared" si="142"/>
        <v>300.33269076608968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2.7129090151254664</v>
      </c>
      <c r="AA181" s="23">
        <f>EXP(-LN(2)/25)*AA180+(1-EXP(-LN(2)/25))/(LN(2)/25)*Calculateur!V181*Calculateur!X181*VLOOKUP('Données projet'!$B$9,Paramètres!$A$1:$I$89,3,0)*0.475*44/12</f>
        <v>0.10644487616158255</v>
      </c>
      <c r="AB181" s="23">
        <f>EXP(-LN(2)/2)*AB180+(1-EXP(-LN(2)/2))/(LN(2)/2)*V181*Y181*VLOOKUP('Données projet'!$B$9,Paramètres!$A$1:$I$89,3,0)*0.475*44/12</f>
        <v>7.7199159622082502E-24</v>
      </c>
      <c r="AC181" s="24">
        <f t="shared" si="163"/>
        <v>2.8193538912870491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121.4809205910002</v>
      </c>
      <c r="AO181" s="62">
        <f t="shared" si="144"/>
        <v>417.81353850766317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3.8860588595040522</v>
      </c>
      <c r="AV181" s="23">
        <f>EXP(-LN(2)/25)*AV180+(1-EXP(-LN(2)/25))/(LN(2)/25)*Calculateur!AQ181*Calculateur!AS181*VLOOKUP('Données projet'!$B$10,Paramètres!$A$1:$I$89,3,0)*0.475*44/12</f>
        <v>0.15247509288010497</v>
      </c>
      <c r="AW181" s="23">
        <f>EXP(-LN(2)/2)*AW180+(1-EXP(-LN(2)/2))/(LN(2)/2)*AQ181*AT181*VLOOKUP('Données projet'!$B$10,Paramètres!$A$1:$I$89,3,0)*0.475*44/12</f>
        <v>1.1058257999919923E-23</v>
      </c>
      <c r="AX181" s="23">
        <f t="shared" si="166"/>
        <v>4.0385339523841575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121.4809205910002</v>
      </c>
      <c r="BJ181" s="62">
        <f t="shared" si="146"/>
        <v>417.81353850766317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3.8860588595040522</v>
      </c>
      <c r="BQ181" s="23">
        <f>EXP(-LN(2)/25)*BQ180+(1-EXP(-LN(2)/25))/(LN(2)/25)*Calculateur!BL181*Calculateur!BN181*VLOOKUP('Données projet'!$B$11,Paramètres!$A$1:$I$89,3,0)*0.475*44/12</f>
        <v>0.15247509288010497</v>
      </c>
      <c r="BR181" s="23">
        <f>EXP(-LN(2)/2)*BR180+(1-EXP(-LN(2)/2))/(LN(2)/2)*BL181*BO181*VLOOKUP('Données projet'!$B$11,Paramètres!$A$1:$I$89,3,0)*0.475*44/12</f>
        <v>1.1058257999919923E-23</v>
      </c>
      <c r="BS181" s="24">
        <f t="shared" si="169"/>
        <v>4.0385339523841575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91.70915087440892</v>
      </c>
      <c r="T182" s="62">
        <f t="shared" si="142"/>
        <v>300.33269076608968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2.6597105240499661</v>
      </c>
      <c r="AA182" s="23">
        <f>EXP(-LN(2)/25)*AA181+(1-EXP(-LN(2)/25))/(LN(2)/25)*Calculateur!V182*Calculateur!X182*VLOOKUP('Données projet'!$B$9,Paramètres!$A$1:$I$89,3,0)*0.475*44/12</f>
        <v>0.10353413542525132</v>
      </c>
      <c r="AB182" s="23">
        <f>EXP(-LN(2)/2)*AB181+(1-EXP(-LN(2)/2))/(LN(2)/2)*V182*Y182*VLOOKUP('Données projet'!$B$9,Paramètres!$A$1:$I$89,3,0)*0.475*44/12</f>
        <v>5.4588049270677248E-24</v>
      </c>
      <c r="AC182" s="24">
        <f t="shared" si="163"/>
        <v>2.7632446594752174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121.4809205910002</v>
      </c>
      <c r="AO182" s="62">
        <f t="shared" si="144"/>
        <v>417.81353850766317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3.8098556155310379</v>
      </c>
      <c r="AV182" s="23">
        <f>EXP(-LN(2)/25)*AV181+(1-EXP(-LN(2)/25))/(LN(2)/25)*Calculateur!AQ182*Calculateur!AS182*VLOOKUP('Données projet'!$B$10,Paramètres!$A$1:$I$89,3,0)*0.475*44/12</f>
        <v>0.14830565344698185</v>
      </c>
      <c r="AW182" s="23">
        <f>EXP(-LN(2)/2)*AW181+(1-EXP(-LN(2)/2))/(LN(2)/2)*AQ182*AT182*VLOOKUP('Données projet'!$B$10,Paramètres!$A$1:$I$89,3,0)*0.475*44/12</f>
        <v>7.8193692198537659E-24</v>
      </c>
      <c r="AX182" s="23">
        <f t="shared" si="166"/>
        <v>3.9581612689780199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121.4809205910002</v>
      </c>
      <c r="BJ182" s="62">
        <f t="shared" si="146"/>
        <v>417.81353850766317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3.8098556155310379</v>
      </c>
      <c r="BQ182" s="23">
        <f>EXP(-LN(2)/25)*BQ181+(1-EXP(-LN(2)/25))/(LN(2)/25)*Calculateur!BL182*Calculateur!BN182*VLOOKUP('Données projet'!$B$11,Paramètres!$A$1:$I$89,3,0)*0.475*44/12</f>
        <v>0.14830565344698185</v>
      </c>
      <c r="BR182" s="23">
        <f>EXP(-LN(2)/2)*BR181+(1-EXP(-LN(2)/2))/(LN(2)/2)*BL182*BO182*VLOOKUP('Données projet'!$B$11,Paramètres!$A$1:$I$89,3,0)*0.475*44/12</f>
        <v>7.8193692198537659E-24</v>
      </c>
      <c r="BS182" s="24">
        <f t="shared" si="169"/>
        <v>3.9581612689780199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91.70915087440892</v>
      </c>
      <c r="T183" s="62">
        <f t="shared" si="142"/>
        <v>300.33269076608968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2.6075552229365808</v>
      </c>
      <c r="AA183" s="23">
        <f>EXP(-LN(2)/25)*AA182+(1-EXP(-LN(2)/25))/(LN(2)/25)*Calculateur!V183*Calculateur!X183*VLOOKUP('Données projet'!$B$9,Paramètres!$A$1:$I$89,3,0)*0.475*44/12</f>
        <v>0.10070298904742427</v>
      </c>
      <c r="AB183" s="23">
        <f>EXP(-LN(2)/2)*AB182+(1-EXP(-LN(2)/2))/(LN(2)/2)*V183*Y183*VLOOKUP('Données projet'!$B$9,Paramètres!$A$1:$I$89,3,0)*0.475*44/12</f>
        <v>3.8599579811041251E-24</v>
      </c>
      <c r="AC183" s="24">
        <f t="shared" si="163"/>
        <v>2.7082582119840053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121.4809205910002</v>
      </c>
      <c r="AO183" s="62">
        <f t="shared" si="144"/>
        <v>417.81353850766317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3.7351466706929455</v>
      </c>
      <c r="AV183" s="23">
        <f>EXP(-LN(2)/25)*AV182+(1-EXP(-LN(2)/25))/(LN(2)/25)*Calculateur!AQ183*Calculateur!AS183*VLOOKUP('Données projet'!$B$10,Paramètres!$A$1:$I$89,3,0)*0.475*44/12</f>
        <v>0.14425022755441877</v>
      </c>
      <c r="AW183" s="23">
        <f>EXP(-LN(2)/2)*AW182+(1-EXP(-LN(2)/2))/(LN(2)/2)*AQ183*AT183*VLOOKUP('Données projet'!$B$10,Paramètres!$A$1:$I$89,3,0)*0.475*44/12</f>
        <v>5.5291289999599617E-24</v>
      </c>
      <c r="AX183" s="23">
        <f t="shared" si="166"/>
        <v>3.8793968982473643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121.4809205910002</v>
      </c>
      <c r="BJ183" s="62">
        <f t="shared" si="146"/>
        <v>417.81353850766317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3.7351466706929455</v>
      </c>
      <c r="BQ183" s="23">
        <f>EXP(-LN(2)/25)*BQ182+(1-EXP(-LN(2)/25))/(LN(2)/25)*Calculateur!BL183*Calculateur!BN183*VLOOKUP('Données projet'!$B$11,Paramètres!$A$1:$I$89,3,0)*0.475*44/12</f>
        <v>0.14425022755441877</v>
      </c>
      <c r="BR183" s="23">
        <f>EXP(-LN(2)/2)*BR182+(1-EXP(-LN(2)/2))/(LN(2)/2)*BL183*BO183*VLOOKUP('Données projet'!$B$11,Paramètres!$A$1:$I$89,3,0)*0.475*44/12</f>
        <v>5.5291289999599617E-24</v>
      </c>
      <c r="BS183" s="24">
        <f t="shared" si="169"/>
        <v>3.8793968982473643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91.70915087440892</v>
      </c>
      <c r="T184" s="62">
        <f t="shared" si="142"/>
        <v>300.33269076608968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2.5564226554664362</v>
      </c>
      <c r="AA184" s="23">
        <f>EXP(-LN(2)/25)*AA183+(1-EXP(-LN(2)/25))/(LN(2)/25)*Calculateur!V184*Calculateur!X184*VLOOKUP('Données projet'!$B$9,Paramètres!$A$1:$I$89,3,0)*0.475*44/12</f>
        <v>9.7949260516182413E-2</v>
      </c>
      <c r="AB184" s="23">
        <f>EXP(-LN(2)/2)*AB183+(1-EXP(-LN(2)/2))/(LN(2)/2)*V184*Y184*VLOOKUP('Données projet'!$B$9,Paramètres!$A$1:$I$89,3,0)*0.475*44/12</f>
        <v>2.7294024635338624E-24</v>
      </c>
      <c r="AC184" s="24">
        <f t="shared" si="163"/>
        <v>2.6543719159826185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121.4809205910002</v>
      </c>
      <c r="AO184" s="62">
        <f t="shared" si="144"/>
        <v>417.81353850766317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3.6619027226951708</v>
      </c>
      <c r="AV184" s="23">
        <f>EXP(-LN(2)/25)*AV183+(1-EXP(-LN(2)/25))/(LN(2)/25)*Calculateur!AQ184*Calculateur!AS184*VLOOKUP('Données projet'!$B$10,Paramètres!$A$1:$I$89,3,0)*0.475*44/12</f>
        <v>0.1403056974961534</v>
      </c>
      <c r="AW184" s="23">
        <f>EXP(-LN(2)/2)*AW183+(1-EXP(-LN(2)/2))/(LN(2)/2)*AQ184*AT184*VLOOKUP('Données projet'!$B$10,Paramètres!$A$1:$I$89,3,0)*0.475*44/12</f>
        <v>3.9096846099268829E-24</v>
      </c>
      <c r="AX184" s="23">
        <f t="shared" si="166"/>
        <v>3.8022084201913242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121.4809205910002</v>
      </c>
      <c r="BJ184" s="62">
        <f t="shared" si="146"/>
        <v>417.81353850766317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3.6619027226951708</v>
      </c>
      <c r="BQ184" s="23">
        <f>EXP(-LN(2)/25)*BQ183+(1-EXP(-LN(2)/25))/(LN(2)/25)*Calculateur!BL184*Calculateur!BN184*VLOOKUP('Données projet'!$B$11,Paramètres!$A$1:$I$89,3,0)*0.475*44/12</f>
        <v>0.1403056974961534</v>
      </c>
      <c r="BR184" s="23">
        <f>EXP(-LN(2)/2)*BR183+(1-EXP(-LN(2)/2))/(LN(2)/2)*BL184*BO184*VLOOKUP('Données projet'!$B$11,Paramètres!$A$1:$I$89,3,0)*0.475*44/12</f>
        <v>3.9096846099268829E-24</v>
      </c>
      <c r="BS184" s="24">
        <f t="shared" si="169"/>
        <v>3.8022084201913242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91.70915087440892</v>
      </c>
      <c r="T185" s="62">
        <f t="shared" si="142"/>
        <v>300.33269076608968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2.5062927664565948</v>
      </c>
      <c r="AA185" s="23">
        <f>EXP(-LN(2)/25)*AA184+(1-EXP(-LN(2)/25))/(LN(2)/25)*Calculateur!V185*Calculateur!X185*VLOOKUP('Données projet'!$B$9,Paramètres!$A$1:$I$89,3,0)*0.475*44/12</f>
        <v>9.5270832836439653E-2</v>
      </c>
      <c r="AB185" s="23">
        <f>EXP(-LN(2)/2)*AB184+(1-EXP(-LN(2)/2))/(LN(2)/2)*V185*Y185*VLOOKUP('Données projet'!$B$9,Paramètres!$A$1:$I$89,3,0)*0.475*44/12</f>
        <v>1.9299789905520625E-24</v>
      </c>
      <c r="AC185" s="24">
        <f t="shared" si="163"/>
        <v>2.6015635992930344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121.4809205910002</v>
      </c>
      <c r="AO185" s="62">
        <f t="shared" si="144"/>
        <v>417.81353850766317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3.5900950438432355</v>
      </c>
      <c r="AV185" s="23">
        <f>EXP(-LN(2)/25)*AV184+(1-EXP(-LN(2)/25))/(LN(2)/25)*Calculateur!AQ185*Calculateur!AS185*VLOOKUP('Données projet'!$B$10,Paramètres!$A$1:$I$89,3,0)*0.475*44/12</f>
        <v>0.13646903081976514</v>
      </c>
      <c r="AW185" s="23">
        <f>EXP(-LN(2)/2)*AW184+(1-EXP(-LN(2)/2))/(LN(2)/2)*AQ185*AT185*VLOOKUP('Données projet'!$B$10,Paramètres!$A$1:$I$89,3,0)*0.475*44/12</f>
        <v>2.7645644999799809E-24</v>
      </c>
      <c r="AX185" s="23">
        <f t="shared" si="166"/>
        <v>3.7265640746630009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121.4809205910002</v>
      </c>
      <c r="BJ185" s="62">
        <f t="shared" si="146"/>
        <v>417.81353850766317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3.5900950438432355</v>
      </c>
      <c r="BQ185" s="23">
        <f>EXP(-LN(2)/25)*BQ184+(1-EXP(-LN(2)/25))/(LN(2)/25)*Calculateur!BL185*Calculateur!BN185*VLOOKUP('Données projet'!$B$11,Paramètres!$A$1:$I$89,3,0)*0.475*44/12</f>
        <v>0.13646903081976514</v>
      </c>
      <c r="BR185" s="23">
        <f>EXP(-LN(2)/2)*BR184+(1-EXP(-LN(2)/2))/(LN(2)/2)*BL185*BO185*VLOOKUP('Données projet'!$B$11,Paramètres!$A$1:$I$89,3,0)*0.475*44/12</f>
        <v>2.7645644999799809E-24</v>
      </c>
      <c r="BS185" s="24">
        <f t="shared" si="169"/>
        <v>3.7265640746630009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91.70915087440892</v>
      </c>
      <c r="T186" s="62">
        <f t="shared" si="142"/>
        <v>300.33269076608968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2.4571458939940234</v>
      </c>
      <c r="AA186" s="23">
        <f>EXP(-LN(2)/25)*AA185+(1-EXP(-LN(2)/25))/(LN(2)/25)*Calculateur!V186*Calculateur!X186*VLOOKUP('Données projet'!$B$9,Paramètres!$A$1:$I$89,3,0)*0.475*44/12</f>
        <v>9.2665646902451854E-2</v>
      </c>
      <c r="AB186" s="23">
        <f>EXP(-LN(2)/2)*AB185+(1-EXP(-LN(2)/2))/(LN(2)/2)*V186*Y186*VLOOKUP('Données projet'!$B$9,Paramètres!$A$1:$I$89,3,0)*0.475*44/12</f>
        <v>1.3647012317669312E-24</v>
      </c>
      <c r="AC186" s="24">
        <f t="shared" si="163"/>
        <v>2.5498115408964752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121.4809205910002</v>
      </c>
      <c r="AO186" s="62">
        <f t="shared" si="144"/>
        <v>417.81353850766317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3.5196954697752272</v>
      </c>
      <c r="AV186" s="23">
        <f>EXP(-LN(2)/25)*AV185+(1-EXP(-LN(2)/25))/(LN(2)/25)*Calculateur!AQ186*Calculateur!AS186*VLOOKUP('Données projet'!$B$10,Paramètres!$A$1:$I$89,3,0)*0.475*44/12</f>
        <v>0.13273727799540422</v>
      </c>
      <c r="AW186" s="23">
        <f>EXP(-LN(2)/2)*AW185+(1-EXP(-LN(2)/2))/(LN(2)/2)*AQ186*AT186*VLOOKUP('Données projet'!$B$10,Paramètres!$A$1:$I$89,3,0)*0.475*44/12</f>
        <v>1.9548423049634415E-24</v>
      </c>
      <c r="AX186" s="23">
        <f t="shared" si="166"/>
        <v>3.6524327477706313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121.4809205910002</v>
      </c>
      <c r="BJ186" s="62">
        <f t="shared" si="146"/>
        <v>417.81353850766317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3.5196954697752272</v>
      </c>
      <c r="BQ186" s="23">
        <f>EXP(-LN(2)/25)*BQ185+(1-EXP(-LN(2)/25))/(LN(2)/25)*Calculateur!BL186*Calculateur!BN186*VLOOKUP('Données projet'!$B$11,Paramètres!$A$1:$I$89,3,0)*0.475*44/12</f>
        <v>0.13273727799540422</v>
      </c>
      <c r="BR186" s="23">
        <f>EXP(-LN(2)/2)*BR185+(1-EXP(-LN(2)/2))/(LN(2)/2)*BL186*BO186*VLOOKUP('Données projet'!$B$11,Paramètres!$A$1:$I$89,3,0)*0.475*44/12</f>
        <v>1.9548423049634415E-24</v>
      </c>
      <c r="BS186" s="24">
        <f t="shared" si="169"/>
        <v>3.6524327477706313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91.70915087440892</v>
      </c>
      <c r="T187" s="62">
        <f t="shared" si="142"/>
        <v>300.33269076608968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2.4089627617238105</v>
      </c>
      <c r="AA187" s="23">
        <f>EXP(-LN(2)/25)*AA186+(1-EXP(-LN(2)/25))/(LN(2)/25)*Calculateur!V187*Calculateur!X187*VLOOKUP('Données projet'!$B$9,Paramètres!$A$1:$I$89,3,0)*0.475*44/12</f>
        <v>9.0131699914829722E-2</v>
      </c>
      <c r="AB187" s="23">
        <f>EXP(-LN(2)/2)*AB186+(1-EXP(-LN(2)/2))/(LN(2)/2)*V187*Y187*VLOOKUP('Données projet'!$B$9,Paramètres!$A$1:$I$89,3,0)*0.475*44/12</f>
        <v>9.6498949527603127E-25</v>
      </c>
      <c r="AC187" s="24">
        <f t="shared" si="163"/>
        <v>2.4990944616386401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121.4809205910002</v>
      </c>
      <c r="AO187" s="62">
        <f t="shared" si="144"/>
        <v>417.81353850766317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3.4506763884151925</v>
      </c>
      <c r="AV187" s="23">
        <f>EXP(-LN(2)/25)*AV186+(1-EXP(-LN(2)/25))/(LN(2)/25)*Calculateur!AQ187*Calculateur!AS187*VLOOKUP('Données projet'!$B$10,Paramètres!$A$1:$I$89,3,0)*0.475*44/12</f>
        <v>0.12910757014826982</v>
      </c>
      <c r="AW187" s="23">
        <f>EXP(-LN(2)/2)*AW186+(1-EXP(-LN(2)/2))/(LN(2)/2)*AQ187*AT187*VLOOKUP('Données projet'!$B$10,Paramètres!$A$1:$I$89,3,0)*0.475*44/12</f>
        <v>1.3822822499899904E-24</v>
      </c>
      <c r="AX187" s="23">
        <f t="shared" si="166"/>
        <v>3.5797839585634623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121.4809205910002</v>
      </c>
      <c r="BJ187" s="62">
        <f t="shared" si="146"/>
        <v>417.81353850766317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3.4506763884151925</v>
      </c>
      <c r="BQ187" s="23">
        <f>EXP(-LN(2)/25)*BQ186+(1-EXP(-LN(2)/25))/(LN(2)/25)*Calculateur!BL187*Calculateur!BN187*VLOOKUP('Données projet'!$B$11,Paramètres!$A$1:$I$89,3,0)*0.475*44/12</f>
        <v>0.12910757014826982</v>
      </c>
      <c r="BR187" s="23">
        <f>EXP(-LN(2)/2)*BR186+(1-EXP(-LN(2)/2))/(LN(2)/2)*BL187*BO187*VLOOKUP('Données projet'!$B$11,Paramètres!$A$1:$I$89,3,0)*0.475*44/12</f>
        <v>1.3822822499899904E-24</v>
      </c>
      <c r="BS187" s="24">
        <f t="shared" si="169"/>
        <v>3.5797839585634623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91.70915087440892</v>
      </c>
      <c r="T188" s="62">
        <f t="shared" si="142"/>
        <v>300.33269076608968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2.3617244712886079</v>
      </c>
      <c r="AA188" s="23">
        <f>EXP(-LN(2)/25)*AA187+(1-EXP(-LN(2)/25))/(LN(2)/25)*Calculateur!V188*Calculateur!X188*VLOOKUP('Données projet'!$B$9,Paramètres!$A$1:$I$89,3,0)*0.475*44/12</f>
        <v>8.7667043840838607E-2</v>
      </c>
      <c r="AB188" s="23">
        <f>EXP(-LN(2)/2)*AB187+(1-EXP(-LN(2)/2))/(LN(2)/2)*V188*Y188*VLOOKUP('Données projet'!$B$9,Paramètres!$A$1:$I$89,3,0)*0.475*44/12</f>
        <v>6.823506158834656E-25</v>
      </c>
      <c r="AC188" s="24">
        <f t="shared" si="163"/>
        <v>2.4493915151294465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121.4809205910002</v>
      </c>
      <c r="AO188" s="62">
        <f t="shared" si="144"/>
        <v>417.81353850766317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3.383010729143145</v>
      </c>
      <c r="AV188" s="23">
        <f>EXP(-LN(2)/25)*AV187+(1-EXP(-LN(2)/25))/(LN(2)/25)*Calculateur!AQ188*Calculateur!AS188*VLOOKUP('Données projet'!$B$10,Paramètres!$A$1:$I$89,3,0)*0.475*44/12</f>
        <v>0.12557711685309333</v>
      </c>
      <c r="AW188" s="23">
        <f>EXP(-LN(2)/2)*AW187+(1-EXP(-LN(2)/2))/(LN(2)/2)*AQ188*AT188*VLOOKUP('Données projet'!$B$10,Paramètres!$A$1:$I$89,3,0)*0.475*44/12</f>
        <v>9.7742115248172073E-25</v>
      </c>
      <c r="AX188" s="23">
        <f t="shared" si="166"/>
        <v>3.5085878459962383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121.4809205910002</v>
      </c>
      <c r="BJ188" s="62">
        <f t="shared" si="146"/>
        <v>417.81353850766317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3.383010729143145</v>
      </c>
      <c r="BQ188" s="23">
        <f>EXP(-LN(2)/25)*BQ187+(1-EXP(-LN(2)/25))/(LN(2)/25)*Calculateur!BL188*Calculateur!BN188*VLOOKUP('Données projet'!$B$11,Paramètres!$A$1:$I$89,3,0)*0.475*44/12</f>
        <v>0.12557711685309333</v>
      </c>
      <c r="BR188" s="23">
        <f>EXP(-LN(2)/2)*BR187+(1-EXP(-LN(2)/2))/(LN(2)/2)*BL188*BO188*VLOOKUP('Données projet'!$B$11,Paramètres!$A$1:$I$89,3,0)*0.475*44/12</f>
        <v>9.7742115248172073E-25</v>
      </c>
      <c r="BS188" s="24">
        <f t="shared" si="169"/>
        <v>3.5085878459962383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91.70915087440892</v>
      </c>
      <c r="T189" s="62">
        <f t="shared" si="142"/>
        <v>300.33269076608968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2.3154124949163273</v>
      </c>
      <c r="AA189" s="23">
        <f>EXP(-LN(2)/25)*AA188+(1-EXP(-LN(2)/25))/(LN(2)/25)*Calculateur!V189*Calculateur!X189*VLOOKUP('Données projet'!$B$9,Paramètres!$A$1:$I$89,3,0)*0.475*44/12</f>
        <v>8.52697839168014E-2</v>
      </c>
      <c r="AB189" s="23">
        <f>EXP(-LN(2)/2)*AB188+(1-EXP(-LN(2)/2))/(LN(2)/2)*V189*Y189*VLOOKUP('Données projet'!$B$9,Paramètres!$A$1:$I$89,3,0)*0.475*44/12</f>
        <v>4.8249474763801564E-25</v>
      </c>
      <c r="AC189" s="24">
        <f t="shared" si="163"/>
        <v>2.4006822788331288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121.4809205910002</v>
      </c>
      <c r="AO189" s="62">
        <f t="shared" si="144"/>
        <v>417.81353850766317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3.3166719521774457</v>
      </c>
      <c r="AV189" s="23">
        <f>EXP(-LN(2)/25)*AV188+(1-EXP(-LN(2)/25))/(LN(2)/25)*Calculateur!AQ189*Calculateur!AS189*VLOOKUP('Données projet'!$B$10,Paramètres!$A$1:$I$89,3,0)*0.475*44/12</f>
        <v>0.12214320398893193</v>
      </c>
      <c r="AW189" s="23">
        <f>EXP(-LN(2)/2)*AW188+(1-EXP(-LN(2)/2))/(LN(2)/2)*AQ189*AT189*VLOOKUP('Données projet'!$B$10,Paramètres!$A$1:$I$89,3,0)*0.475*44/12</f>
        <v>6.9114112499499522E-25</v>
      </c>
      <c r="AX189" s="23">
        <f t="shared" si="166"/>
        <v>3.4388151561663776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121.4809205910002</v>
      </c>
      <c r="BJ189" s="62">
        <f t="shared" si="146"/>
        <v>417.81353850766317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3.3166719521774457</v>
      </c>
      <c r="BQ189" s="23">
        <f>EXP(-LN(2)/25)*BQ188+(1-EXP(-LN(2)/25))/(LN(2)/25)*Calculateur!BL189*Calculateur!BN189*VLOOKUP('Données projet'!$B$11,Paramètres!$A$1:$I$89,3,0)*0.475*44/12</f>
        <v>0.12214320398893193</v>
      </c>
      <c r="BR189" s="23">
        <f>EXP(-LN(2)/2)*BR188+(1-EXP(-LN(2)/2))/(LN(2)/2)*BL189*BO189*VLOOKUP('Données projet'!$B$11,Paramètres!$A$1:$I$89,3,0)*0.475*44/12</f>
        <v>6.9114112499499522E-25</v>
      </c>
      <c r="BS189" s="24">
        <f t="shared" si="169"/>
        <v>3.4388151561663776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91.70915087440892</v>
      </c>
      <c r="T190" s="62">
        <f t="shared" si="142"/>
        <v>300.33269076608968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2.2700086681531908</v>
      </c>
      <c r="AA190" s="23">
        <f>EXP(-LN(2)/25)*AA189+(1-EXP(-LN(2)/25))/(LN(2)/25)*Calculateur!V190*Calculateur!X190*VLOOKUP('Données projet'!$B$9,Paramètres!$A$1:$I$89,3,0)*0.475*44/12</f>
        <v>8.2938077191453421E-2</v>
      </c>
      <c r="AB190" s="23">
        <f>EXP(-LN(2)/2)*AB189+(1-EXP(-LN(2)/2))/(LN(2)/2)*V190*Y190*VLOOKUP('Données projet'!$B$9,Paramètres!$A$1:$I$89,3,0)*0.475*44/12</f>
        <v>3.411753079417328E-25</v>
      </c>
      <c r="AC190" s="24">
        <f t="shared" si="163"/>
        <v>2.3529467453446444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121.4809205910002</v>
      </c>
      <c r="AO190" s="62">
        <f t="shared" si="144"/>
        <v>417.81353850766317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3.2516340381653852</v>
      </c>
      <c r="AV190" s="23">
        <f>EXP(-LN(2)/25)*AV189+(1-EXP(-LN(2)/25))/(LN(2)/25)*Calculateur!AQ190*Calculateur!AS190*VLOOKUP('Données projet'!$B$10,Paramètres!$A$1:$I$89,3,0)*0.475*44/12</f>
        <v>0.11880319165262265</v>
      </c>
      <c r="AW190" s="23">
        <f>EXP(-LN(2)/2)*AW189+(1-EXP(-LN(2)/2))/(LN(2)/2)*AQ190*AT190*VLOOKUP('Données projet'!$B$10,Paramètres!$A$1:$I$89,3,0)*0.475*44/12</f>
        <v>4.8871057624086037E-25</v>
      </c>
      <c r="AX190" s="23">
        <f t="shared" si="166"/>
        <v>3.3704372298180081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121.4809205910002</v>
      </c>
      <c r="BJ190" s="62">
        <f t="shared" si="146"/>
        <v>417.81353850766317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3.2516340381653852</v>
      </c>
      <c r="BQ190" s="23">
        <f>EXP(-LN(2)/25)*BQ189+(1-EXP(-LN(2)/25))/(LN(2)/25)*Calculateur!BL190*Calculateur!BN190*VLOOKUP('Données projet'!$B$11,Paramètres!$A$1:$I$89,3,0)*0.475*44/12</f>
        <v>0.11880319165262265</v>
      </c>
      <c r="BR190" s="23">
        <f>EXP(-LN(2)/2)*BR189+(1-EXP(-LN(2)/2))/(LN(2)/2)*BL190*BO190*VLOOKUP('Données projet'!$B$11,Paramètres!$A$1:$I$89,3,0)*0.475*44/12</f>
        <v>4.8871057624086037E-25</v>
      </c>
      <c r="BS190" s="24">
        <f t="shared" si="169"/>
        <v>3.3704372298180081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91.70915087440892</v>
      </c>
      <c r="T191" s="62">
        <f t="shared" si="142"/>
        <v>300.33269076608968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2.2254951827392797</v>
      </c>
      <c r="AA191" s="23">
        <f>EXP(-LN(2)/25)*AA190+(1-EXP(-LN(2)/25))/(LN(2)/25)*Calculateur!V191*Calculateur!X191*VLOOKUP('Données projet'!$B$9,Paramètres!$A$1:$I$89,3,0)*0.475*44/12</f>
        <v>8.0670131109129212E-2</v>
      </c>
      <c r="AB191" s="23">
        <f>EXP(-LN(2)/2)*AB190+(1-EXP(-LN(2)/2))/(LN(2)/2)*V191*Y191*VLOOKUP('Données projet'!$B$9,Paramètres!$A$1:$I$89,3,0)*0.475*44/12</f>
        <v>2.4124737381900782E-25</v>
      </c>
      <c r="AC191" s="24">
        <f t="shared" si="163"/>
        <v>2.3061653138484091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121.4809205910002</v>
      </c>
      <c r="AO191" s="62">
        <f t="shared" si="144"/>
        <v>417.81353850766317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3.1878714779778905</v>
      </c>
      <c r="AV191" s="23">
        <f>EXP(-LN(2)/25)*AV190+(1-EXP(-LN(2)/25))/(LN(2)/25)*Calculateur!AQ191*Calculateur!AS191*VLOOKUP('Données projet'!$B$10,Paramètres!$A$1:$I$89,3,0)*0.475*44/12</f>
        <v>0.11555451212929337</v>
      </c>
      <c r="AW191" s="23">
        <f>EXP(-LN(2)/2)*AW190+(1-EXP(-LN(2)/2))/(LN(2)/2)*AQ191*AT191*VLOOKUP('Données projet'!$B$10,Paramètres!$A$1:$I$89,3,0)*0.475*44/12</f>
        <v>3.4557056249749761E-25</v>
      </c>
      <c r="AX191" s="23">
        <f t="shared" si="166"/>
        <v>3.3034259901071841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121.4809205910002</v>
      </c>
      <c r="BJ191" s="62">
        <f t="shared" si="146"/>
        <v>417.81353850766317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3.1878714779778905</v>
      </c>
      <c r="BQ191" s="23">
        <f>EXP(-LN(2)/25)*BQ190+(1-EXP(-LN(2)/25))/(LN(2)/25)*Calculateur!BL191*Calculateur!BN191*VLOOKUP('Données projet'!$B$11,Paramètres!$A$1:$I$89,3,0)*0.475*44/12</f>
        <v>0.11555451212929337</v>
      </c>
      <c r="BR191" s="23">
        <f>EXP(-LN(2)/2)*BR190+(1-EXP(-LN(2)/2))/(LN(2)/2)*BL191*BO191*VLOOKUP('Données projet'!$B$11,Paramètres!$A$1:$I$89,3,0)*0.475*44/12</f>
        <v>3.4557056249749761E-25</v>
      </c>
      <c r="BS191" s="24">
        <f t="shared" si="169"/>
        <v>3.3034259901071841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91.70915087440892</v>
      </c>
      <c r="T192" s="62">
        <f t="shared" si="142"/>
        <v>300.33269076608968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2.1818545796237898</v>
      </c>
      <c r="AA192" s="23">
        <f>EXP(-LN(2)/25)*AA191+(1-EXP(-LN(2)/25))/(LN(2)/25)*Calculateur!V192*Calculateur!X192*VLOOKUP('Données projet'!$B$9,Paramètres!$A$1:$I$89,3,0)*0.475*44/12</f>
        <v>7.8464202131692251E-2</v>
      </c>
      <c r="AB192" s="23">
        <f>EXP(-LN(2)/2)*AB191+(1-EXP(-LN(2)/2))/(LN(2)/2)*V192*Y192*VLOOKUP('Données projet'!$B$9,Paramètres!$A$1:$I$89,3,0)*0.475*44/12</f>
        <v>1.705876539708664E-25</v>
      </c>
      <c r="AC192" s="24">
        <f t="shared" si="163"/>
        <v>2.260318781755482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121.4809205910002</v>
      </c>
      <c r="AO192" s="62">
        <f t="shared" si="144"/>
        <v>417.81353850766317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3.1253592627043512</v>
      </c>
      <c r="AV192" s="23">
        <f>EXP(-LN(2)/25)*AV191+(1-EXP(-LN(2)/25))/(LN(2)/25)*Calculateur!AQ192*Calculateur!AS192*VLOOKUP('Données projet'!$B$10,Paramètres!$A$1:$I$89,3,0)*0.475*44/12</f>
        <v>0.11239466791837015</v>
      </c>
      <c r="AW192" s="23">
        <f>EXP(-LN(2)/2)*AW191+(1-EXP(-LN(2)/2))/(LN(2)/2)*AQ192*AT192*VLOOKUP('Données projet'!$B$10,Paramètres!$A$1:$I$89,3,0)*0.475*44/12</f>
        <v>2.4435528812043018E-25</v>
      </c>
      <c r="AX192" s="23">
        <f t="shared" si="166"/>
        <v>3.2377539306227212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121.4809205910002</v>
      </c>
      <c r="BJ192" s="62">
        <f t="shared" si="146"/>
        <v>417.81353850766317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3.1253592627043512</v>
      </c>
      <c r="BQ192" s="23">
        <f>EXP(-LN(2)/25)*BQ191+(1-EXP(-LN(2)/25))/(LN(2)/25)*Calculateur!BL192*Calculateur!BN192*VLOOKUP('Données projet'!$B$11,Paramètres!$A$1:$I$89,3,0)*0.475*44/12</f>
        <v>0.11239466791837015</v>
      </c>
      <c r="BR192" s="23">
        <f>EXP(-LN(2)/2)*BR191+(1-EXP(-LN(2)/2))/(LN(2)/2)*BL192*BO192*VLOOKUP('Données projet'!$B$11,Paramètres!$A$1:$I$89,3,0)*0.475*44/12</f>
        <v>2.4435528812043018E-25</v>
      </c>
      <c r="BS192" s="24">
        <f t="shared" si="169"/>
        <v>3.2377539306227212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91.70915087440892</v>
      </c>
      <c r="T193" s="62">
        <f t="shared" si="142"/>
        <v>300.33269076608968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2.1390697421172553</v>
      </c>
      <c r="AA193" s="23">
        <f>EXP(-LN(2)/25)*AA192+(1-EXP(-LN(2)/25))/(LN(2)/25)*Calculateur!V193*Calculateur!X193*VLOOKUP('Données projet'!$B$9,Paramètres!$A$1:$I$89,3,0)*0.475*44/12</f>
        <v>7.6318594398148074E-2</v>
      </c>
      <c r="AB193" s="23">
        <f>EXP(-LN(2)/2)*AB192+(1-EXP(-LN(2)/2))/(LN(2)/2)*V193*Y193*VLOOKUP('Données projet'!$B$9,Paramètres!$A$1:$I$89,3,0)*0.475*44/12</f>
        <v>1.2062368690950391E-25</v>
      </c>
      <c r="AC193" s="24">
        <f t="shared" si="163"/>
        <v>2.2153883365154035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121.4809205910002</v>
      </c>
      <c r="AO193" s="62">
        <f t="shared" si="144"/>
        <v>417.81353850766317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3.0640728738436396</v>
      </c>
      <c r="AV193" s="23">
        <f>EXP(-LN(2)/25)*AV192+(1-EXP(-LN(2)/25))/(LN(2)/25)*Calculateur!AQ193*Calculateur!AS193*VLOOKUP('Données projet'!$B$10,Paramètres!$A$1:$I$89,3,0)*0.475*44/12</f>
        <v>0.10932122981356361</v>
      </c>
      <c r="AW193" s="23">
        <f>EXP(-LN(2)/2)*AW192+(1-EXP(-LN(2)/2))/(LN(2)/2)*AQ193*AT193*VLOOKUP('Données projet'!$B$10,Paramètres!$A$1:$I$89,3,0)*0.475*44/12</f>
        <v>1.727852812487488E-25</v>
      </c>
      <c r="AX193" s="23">
        <f t="shared" si="166"/>
        <v>3.1733941036572033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121.4809205910002</v>
      </c>
      <c r="BJ193" s="62">
        <f t="shared" si="146"/>
        <v>417.81353850766317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3.0640728738436396</v>
      </c>
      <c r="BQ193" s="23">
        <f>EXP(-LN(2)/25)*BQ192+(1-EXP(-LN(2)/25))/(LN(2)/25)*Calculateur!BL193*Calculateur!BN193*VLOOKUP('Données projet'!$B$11,Paramètres!$A$1:$I$89,3,0)*0.475*44/12</f>
        <v>0.10932122981356361</v>
      </c>
      <c r="BR193" s="23">
        <f>EXP(-LN(2)/2)*BR192+(1-EXP(-LN(2)/2))/(LN(2)/2)*BL193*BO193*VLOOKUP('Données projet'!$B$11,Paramètres!$A$1:$I$89,3,0)*0.475*44/12</f>
        <v>1.727852812487488E-25</v>
      </c>
      <c r="BS193" s="24">
        <f t="shared" si="169"/>
        <v>3.1733941036572033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91.70915087440892</v>
      </c>
      <c r="T194" s="62">
        <f t="shared" si="142"/>
        <v>300.33269076608968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2.0971238891780497</v>
      </c>
      <c r="AA194" s="23">
        <f>EXP(-LN(2)/25)*AA193+(1-EXP(-LN(2)/25))/(LN(2)/25)*Calculateur!V194*Calculateur!X194*VLOOKUP('Données projet'!$B$9,Paramètres!$A$1:$I$89,3,0)*0.475*44/12</f>
        <v>7.4231658420910257E-2</v>
      </c>
      <c r="AB194" s="23">
        <f>EXP(-LN(2)/2)*AB193+(1-EXP(-LN(2)/2))/(LN(2)/2)*V194*Y194*VLOOKUP('Données projet'!$B$9,Paramètres!$A$1:$I$89,3,0)*0.475*44/12</f>
        <v>8.52938269854332E-26</v>
      </c>
      <c r="AC194" s="24">
        <f t="shared" si="163"/>
        <v>2.1713555475989601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121.4809205910002</v>
      </c>
      <c r="AO194" s="62">
        <f t="shared" si="144"/>
        <v>417.81353850766317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3.0039882736874803</v>
      </c>
      <c r="AV194" s="23">
        <f>EXP(-LN(2)/25)*AV193+(1-EXP(-LN(2)/25))/(LN(2)/25)*Calculateur!AQ194*Calculateur!AS194*VLOOKUP('Données projet'!$B$10,Paramètres!$A$1:$I$89,3,0)*0.475*44/12</f>
        <v>0.10633183503535809</v>
      </c>
      <c r="AW194" s="23">
        <f>EXP(-LN(2)/2)*AW193+(1-EXP(-LN(2)/2))/(LN(2)/2)*AQ194*AT194*VLOOKUP('Données projet'!$B$10,Paramètres!$A$1:$I$89,3,0)*0.475*44/12</f>
        <v>1.2217764406021509E-25</v>
      </c>
      <c r="AX194" s="23">
        <f t="shared" si="166"/>
        <v>3.1103201087228385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121.4809205910002</v>
      </c>
      <c r="BJ194" s="62">
        <f t="shared" si="146"/>
        <v>417.81353850766317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3.0039882736874803</v>
      </c>
      <c r="BQ194" s="23">
        <f>EXP(-LN(2)/25)*BQ193+(1-EXP(-LN(2)/25))/(LN(2)/25)*Calculateur!BL194*Calculateur!BN194*VLOOKUP('Données projet'!$B$11,Paramètres!$A$1:$I$89,3,0)*0.475*44/12</f>
        <v>0.10633183503535809</v>
      </c>
      <c r="BR194" s="23">
        <f>EXP(-LN(2)/2)*BR193+(1-EXP(-LN(2)/2))/(LN(2)/2)*BL194*BO194*VLOOKUP('Données projet'!$B$11,Paramètres!$A$1:$I$89,3,0)*0.475*44/12</f>
        <v>1.2217764406021509E-25</v>
      </c>
      <c r="BS194" s="24">
        <f t="shared" si="169"/>
        <v>3.1103201087228385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91.70915087440892</v>
      </c>
      <c r="T195" s="62">
        <f t="shared" si="142"/>
        <v>300.33269076608968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2.0560005688305378</v>
      </c>
      <c r="AA195" s="23">
        <f>EXP(-LN(2)/25)*AA194+(1-EXP(-LN(2)/25))/(LN(2)/25)*Calculateur!V195*Calculateur!X195*VLOOKUP('Données projet'!$B$9,Paramètres!$A$1:$I$89,3,0)*0.475*44/12</f>
        <v>7.2201789817717202E-2</v>
      </c>
      <c r="AB195" s="23">
        <f>EXP(-LN(2)/2)*AB194+(1-EXP(-LN(2)/2))/(LN(2)/2)*V195*Y195*VLOOKUP('Données projet'!$B$9,Paramètres!$A$1:$I$89,3,0)*0.475*44/12</f>
        <v>6.0311843454751955E-26</v>
      </c>
      <c r="AC195" s="24">
        <f t="shared" si="163"/>
        <v>2.128202358648255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121.4809205910002</v>
      </c>
      <c r="AO195" s="62">
        <f t="shared" si="144"/>
        <v>417.81353850766317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2.9450818958923959</v>
      </c>
      <c r="AV195" s="23">
        <f>EXP(-LN(2)/25)*AV194+(1-EXP(-LN(2)/25))/(LN(2)/25)*Calculateur!AQ195*Calculateur!AS195*VLOOKUP('Données projet'!$B$10,Paramètres!$A$1:$I$89,3,0)*0.475*44/12</f>
        <v>0.10342418541456805</v>
      </c>
      <c r="AW195" s="23">
        <f>EXP(-LN(2)/2)*AW194+(1-EXP(-LN(2)/2))/(LN(2)/2)*AQ195*AT195*VLOOKUP('Données projet'!$B$10,Paramètres!$A$1:$I$89,3,0)*0.475*44/12</f>
        <v>8.6392640624374402E-26</v>
      </c>
      <c r="AX195" s="23">
        <f t="shared" si="166"/>
        <v>3.048506081306964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121.4809205910002</v>
      </c>
      <c r="BJ195" s="62">
        <f t="shared" si="146"/>
        <v>417.81353850766317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2.9450818958923959</v>
      </c>
      <c r="BQ195" s="23">
        <f>EXP(-LN(2)/25)*BQ194+(1-EXP(-LN(2)/25))/(LN(2)/25)*Calculateur!BL195*Calculateur!BN195*VLOOKUP('Données projet'!$B$11,Paramètres!$A$1:$I$89,3,0)*0.475*44/12</f>
        <v>0.10342418541456805</v>
      </c>
      <c r="BR195" s="23">
        <f>EXP(-LN(2)/2)*BR194+(1-EXP(-LN(2)/2))/(LN(2)/2)*BL195*BO195*VLOOKUP('Données projet'!$B$11,Paramètres!$A$1:$I$89,3,0)*0.475*44/12</f>
        <v>8.6392640624374402E-26</v>
      </c>
      <c r="BS195" s="24">
        <f t="shared" si="169"/>
        <v>3.048506081306964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91.70915087440892</v>
      </c>
      <c r="T196" s="62">
        <f t="shared" si="142"/>
        <v>300.33269076608968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2.0156836517122922</v>
      </c>
      <c r="AA196" s="23">
        <f>EXP(-LN(2)/25)*AA195+(1-EXP(-LN(2)/25))/(LN(2)/25)*Calculateur!V196*Calculateur!X196*VLOOKUP('Données projet'!$B$9,Paramètres!$A$1:$I$89,3,0)*0.475*44/12</f>
        <v>7.0227428078224616E-2</v>
      </c>
      <c r="AB196" s="23">
        <f>EXP(-LN(2)/2)*AB195+(1-EXP(-LN(2)/2))/(LN(2)/2)*V196*Y196*VLOOKUP('Données projet'!$B$9,Paramètres!$A$1:$I$89,3,0)*0.475*44/12</f>
        <v>4.26469134927166E-26</v>
      </c>
      <c r="AC196" s="24">
        <f t="shared" si="163"/>
        <v>2.0859110797905167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121.4809205910002</v>
      </c>
      <c r="AO196" s="62">
        <f t="shared" si="144"/>
        <v>417.81353850766317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2.8873306362365305</v>
      </c>
      <c r="AV196" s="23">
        <f>EXP(-LN(2)/25)*AV195+(1-EXP(-LN(2)/25))/(LN(2)/25)*Calculateur!AQ196*Calculateur!AS196*VLOOKUP('Données projet'!$B$10,Paramètres!$A$1:$I$89,3,0)*0.475*44/12</f>
        <v>0.10059604562556515</v>
      </c>
      <c r="AW196" s="23">
        <f>EXP(-LN(2)/2)*AW195+(1-EXP(-LN(2)/2))/(LN(2)/2)*AQ196*AT196*VLOOKUP('Données projet'!$B$10,Paramètres!$A$1:$I$89,3,0)*0.475*44/12</f>
        <v>6.1088822030107546E-26</v>
      </c>
      <c r="AX196" s="23">
        <f t="shared" si="166"/>
        <v>2.9879266818620955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121.4809205910002</v>
      </c>
      <c r="BJ196" s="62">
        <f t="shared" si="146"/>
        <v>417.81353850766317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2.8873306362365305</v>
      </c>
      <c r="BQ196" s="23">
        <f>EXP(-LN(2)/25)*BQ195+(1-EXP(-LN(2)/25))/(LN(2)/25)*Calculateur!BL196*Calculateur!BN196*VLOOKUP('Données projet'!$B$11,Paramètres!$A$1:$I$89,3,0)*0.475*44/12</f>
        <v>0.10059604562556515</v>
      </c>
      <c r="BR196" s="23">
        <f>EXP(-LN(2)/2)*BR195+(1-EXP(-LN(2)/2))/(LN(2)/2)*BL196*BO196*VLOOKUP('Données projet'!$B$11,Paramètres!$A$1:$I$89,3,0)*0.475*44/12</f>
        <v>6.1088822030107546E-26</v>
      </c>
      <c r="BS196" s="24">
        <f t="shared" si="169"/>
        <v>2.9879266818620955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91.70915087440892</v>
      </c>
      <c r="T197" s="62">
        <f t="shared" ref="T197:T203" si="204">$T$3</f>
        <v>300.33269076608968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1.9761573247478441</v>
      </c>
      <c r="AA197" s="23">
        <f>EXP(-LN(2)/25)*AA196+(1-EXP(-LN(2)/25))/(LN(2)/25)*Calculateur!V197*Calculateur!X197*VLOOKUP('Données projet'!$B$9,Paramètres!$A$1:$I$89,3,0)*0.475*44/12</f>
        <v>6.8307055364325631E-2</v>
      </c>
      <c r="AB197" s="23">
        <f>EXP(-LN(2)/2)*AB196+(1-EXP(-LN(2)/2))/(LN(2)/2)*V197*Y197*VLOOKUP('Données projet'!$B$9,Paramètres!$A$1:$I$89,3,0)*0.475*44/12</f>
        <v>3.0155921727375977E-26</v>
      </c>
      <c r="AC197" s="24">
        <f t="shared" si="163"/>
        <v>2.0444643801121698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121.4809205910002</v>
      </c>
      <c r="AO197" s="62">
        <f t="shared" ref="AO197:AO203" si="205">$AO$3</f>
        <v>417.81353850766317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2.8307118435577263</v>
      </c>
      <c r="AV197" s="23">
        <f>EXP(-LN(2)/25)*AV196+(1-EXP(-LN(2)/25))/(LN(2)/25)*Calculateur!AQ197*Calculateur!AS197*VLOOKUP('Données projet'!$B$10,Paramètres!$A$1:$I$89,3,0)*0.475*44/12</f>
        <v>9.7845241467817951E-2</v>
      </c>
      <c r="AW197" s="23">
        <f>EXP(-LN(2)/2)*AW196+(1-EXP(-LN(2)/2))/(LN(2)/2)*AQ197*AT197*VLOOKUP('Données projet'!$B$10,Paramètres!$A$1:$I$89,3,0)*0.475*44/12</f>
        <v>4.3196320312187201E-26</v>
      </c>
      <c r="AX197" s="23">
        <f t="shared" si="166"/>
        <v>2.9285570850255445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121.4809205910002</v>
      </c>
      <c r="BJ197" s="62">
        <f t="shared" ref="BJ197:BJ203" si="206">$BJ$3</f>
        <v>417.81353850766317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2.8307118435577263</v>
      </c>
      <c r="BQ197" s="23">
        <f>EXP(-LN(2)/25)*BQ196+(1-EXP(-LN(2)/25))/(LN(2)/25)*Calculateur!BL197*Calculateur!BN197*VLOOKUP('Données projet'!$B$11,Paramètres!$A$1:$I$89,3,0)*0.475*44/12</f>
        <v>9.7845241467817951E-2</v>
      </c>
      <c r="BR197" s="23">
        <f>EXP(-LN(2)/2)*BR196+(1-EXP(-LN(2)/2))/(LN(2)/2)*BL197*BO197*VLOOKUP('Données projet'!$B$11,Paramètres!$A$1:$I$89,3,0)*0.475*44/12</f>
        <v>4.3196320312187201E-26</v>
      </c>
      <c r="BS197" s="24">
        <f t="shared" si="169"/>
        <v>2.9285570850255445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91.70915087440892</v>
      </c>
      <c r="T198" s="62">
        <f t="shared" si="204"/>
        <v>300.33269076608968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1.9374060849464898</v>
      </c>
      <c r="AA198" s="23">
        <f>EXP(-LN(2)/25)*AA197+(1-EXP(-LN(2)/25))/(LN(2)/25)*Calculateur!V198*Calculateur!X198*VLOOKUP('Données projet'!$B$9,Paramètres!$A$1:$I$89,3,0)*0.475*44/12</f>
        <v>6.6439195343276219E-2</v>
      </c>
      <c r="AB198" s="23">
        <f>EXP(-LN(2)/2)*AB197+(1-EXP(-LN(2)/2))/(LN(2)/2)*V198*Y198*VLOOKUP('Données projet'!$B$9,Paramètres!$A$1:$I$89,3,0)*0.475*44/12</f>
        <v>2.13234567463583E-26</v>
      </c>
      <c r="AC198" s="24">
        <f t="shared" si="163"/>
        <v>2.0038452802897662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121.4809205910002</v>
      </c>
      <c r="AO198" s="62">
        <f t="shared" si="205"/>
        <v>417.81353850766317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2.7752033108692999</v>
      </c>
      <c r="AV198" s="23">
        <f>EXP(-LN(2)/25)*AV197+(1-EXP(-LN(2)/25))/(LN(2)/25)*Calculateur!AQ198*Calculateur!AS198*VLOOKUP('Données projet'!$B$10,Paramètres!$A$1:$I$89,3,0)*0.475*44/12</f>
        <v>9.5169658194422843E-2</v>
      </c>
      <c r="AW198" s="23">
        <f>EXP(-LN(2)/2)*AW197+(1-EXP(-LN(2)/2))/(LN(2)/2)*AQ198*AT198*VLOOKUP('Données projet'!$B$10,Paramètres!$A$1:$I$89,3,0)*0.475*44/12</f>
        <v>3.0544411015053773E-26</v>
      </c>
      <c r="AX198" s="23">
        <f t="shared" si="166"/>
        <v>2.8703729690637227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121.4809205910002</v>
      </c>
      <c r="BJ198" s="62">
        <f t="shared" si="206"/>
        <v>417.81353850766317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2.7752033108692999</v>
      </c>
      <c r="BQ198" s="23">
        <f>EXP(-LN(2)/25)*BQ197+(1-EXP(-LN(2)/25))/(LN(2)/25)*Calculateur!BL198*Calculateur!BN198*VLOOKUP('Données projet'!$B$11,Paramètres!$A$1:$I$89,3,0)*0.475*44/12</f>
        <v>9.5169658194422843E-2</v>
      </c>
      <c r="BR198" s="23">
        <f>EXP(-LN(2)/2)*BR197+(1-EXP(-LN(2)/2))/(LN(2)/2)*BL198*BO198*VLOOKUP('Données projet'!$B$11,Paramètres!$A$1:$I$89,3,0)*0.475*44/12</f>
        <v>3.0544411015053773E-26</v>
      </c>
      <c r="BS198" s="24">
        <f t="shared" si="169"/>
        <v>2.8703729690637227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91.70915087440892</v>
      </c>
      <c r="T199" s="62">
        <f t="shared" si="204"/>
        <v>300.33269076608968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1.8994147333217177</v>
      </c>
      <c r="AA199" s="23">
        <f>EXP(-LN(2)/25)*AA198+(1-EXP(-LN(2)/25))/(LN(2)/25)*Calculateur!V199*Calculateur!X199*VLOOKUP('Données projet'!$B$9,Paramètres!$A$1:$I$89,3,0)*0.475*44/12</f>
        <v>6.4622412052728895E-2</v>
      </c>
      <c r="AB199" s="23">
        <f>EXP(-LN(2)/2)*AB198+(1-EXP(-LN(2)/2))/(LN(2)/2)*V199*Y199*VLOOKUP('Données projet'!$B$9,Paramètres!$A$1:$I$89,3,0)*0.475*44/12</f>
        <v>1.5077960863687989E-26</v>
      </c>
      <c r="AC199" s="24">
        <f t="shared" si="163"/>
        <v>1.9640371453744465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121.4809205910002</v>
      </c>
      <c r="AO199" s="62">
        <f t="shared" si="205"/>
        <v>417.81353850766317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2.7207832666500318</v>
      </c>
      <c r="AV199" s="23">
        <f>EXP(-LN(2)/25)*AV198+(1-EXP(-LN(2)/25))/(LN(2)/25)*Calculateur!AQ199*Calculateur!AS199*VLOOKUP('Données projet'!$B$10,Paramètres!$A$1:$I$89,3,0)*0.475*44/12</f>
        <v>9.2567238886341538E-2</v>
      </c>
      <c r="AW199" s="23">
        <f>EXP(-LN(2)/2)*AW198+(1-EXP(-LN(2)/2))/(LN(2)/2)*AQ199*AT199*VLOOKUP('Données projet'!$B$10,Paramètres!$A$1:$I$89,3,0)*0.475*44/12</f>
        <v>2.1598160156093601E-26</v>
      </c>
      <c r="AX199" s="23">
        <f t="shared" si="166"/>
        <v>2.8133505055363734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121.4809205910002</v>
      </c>
      <c r="BJ199" s="62">
        <f t="shared" si="206"/>
        <v>417.81353850766317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2.7207832666500318</v>
      </c>
      <c r="BQ199" s="23">
        <f>EXP(-LN(2)/25)*BQ198+(1-EXP(-LN(2)/25))/(LN(2)/25)*Calculateur!BL199*Calculateur!BN199*VLOOKUP('Données projet'!$B$11,Paramètres!$A$1:$I$89,3,0)*0.475*44/12</f>
        <v>9.2567238886341538E-2</v>
      </c>
      <c r="BR199" s="23">
        <f>EXP(-LN(2)/2)*BR198+(1-EXP(-LN(2)/2))/(LN(2)/2)*BL199*BO199*VLOOKUP('Données projet'!$B$11,Paramètres!$A$1:$I$89,3,0)*0.475*44/12</f>
        <v>2.1598160156093601E-26</v>
      </c>
      <c r="BS199" s="24">
        <f t="shared" si="169"/>
        <v>2.8133505055363734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91.70915087440892</v>
      </c>
      <c r="T200" s="62">
        <f t="shared" si="204"/>
        <v>300.33269076608968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1.8621683689298709</v>
      </c>
      <c r="AA200" s="23">
        <f>EXP(-LN(2)/25)*AA199+(1-EXP(-LN(2)/25))/(LN(2)/25)*Calculateur!V200*Calculateur!X200*VLOOKUP('Données projet'!$B$9,Paramètres!$A$1:$I$89,3,0)*0.475*44/12</f>
        <v>6.2855308796802067E-2</v>
      </c>
      <c r="AB200" s="23">
        <f>EXP(-LN(2)/2)*AB199+(1-EXP(-LN(2)/2))/(LN(2)/2)*V200*Y200*VLOOKUP('Données projet'!$B$9,Paramètres!$A$1:$I$89,3,0)*0.475*44/12</f>
        <v>1.066172837317915E-26</v>
      </c>
      <c r="AC200" s="24">
        <f t="shared" si="163"/>
        <v>1.9250236777266729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121.4809205910002</v>
      </c>
      <c r="AO200" s="62">
        <f t="shared" si="205"/>
        <v>417.81353850766317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2.6674303663049539</v>
      </c>
      <c r="AV200" s="23">
        <f>EXP(-LN(2)/25)*AV199+(1-EXP(-LN(2)/25))/(LN(2)/25)*Calculateur!AQ200*Calculateur!AS200*VLOOKUP('Données projet'!$B$10,Paramètres!$A$1:$I$89,3,0)*0.475*44/12</f>
        <v>9.0035982871095002E-2</v>
      </c>
      <c r="AW200" s="23">
        <f>EXP(-LN(2)/2)*AW199+(1-EXP(-LN(2)/2))/(LN(2)/2)*AQ200*AT200*VLOOKUP('Données projet'!$B$10,Paramètres!$A$1:$I$89,3,0)*0.475*44/12</f>
        <v>1.5272205507526886E-26</v>
      </c>
      <c r="AX200" s="23">
        <f t="shared" si="166"/>
        <v>2.7574663491760489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121.4809205910002</v>
      </c>
      <c r="BJ200" s="62">
        <f t="shared" si="206"/>
        <v>417.81353850766317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2.6674303663049539</v>
      </c>
      <c r="BQ200" s="23">
        <f>EXP(-LN(2)/25)*BQ199+(1-EXP(-LN(2)/25))/(LN(2)/25)*Calculateur!BL200*Calculateur!BN200*VLOOKUP('Données projet'!$B$11,Paramètres!$A$1:$I$89,3,0)*0.475*44/12</f>
        <v>9.0035982871095002E-2</v>
      </c>
      <c r="BR200" s="23">
        <f>EXP(-LN(2)/2)*BR199+(1-EXP(-LN(2)/2))/(LN(2)/2)*BL200*BO200*VLOOKUP('Données projet'!$B$11,Paramètres!$A$1:$I$89,3,0)*0.475*44/12</f>
        <v>1.5272205507526886E-26</v>
      </c>
      <c r="BS200" s="24">
        <f t="shared" si="169"/>
        <v>2.7574663491760489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91.70915087440892</v>
      </c>
      <c r="T201" s="62">
        <f t="shared" si="204"/>
        <v>300.33269076608968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1.8256523830257092</v>
      </c>
      <c r="AA201" s="23">
        <f>EXP(-LN(2)/25)*AA200+(1-EXP(-LN(2)/25))/(LN(2)/25)*Calculateur!V201*Calculateur!X201*VLOOKUP('Données projet'!$B$9,Paramètres!$A$1:$I$89,3,0)*0.475*44/12</f>
        <v>6.113652707233648E-2</v>
      </c>
      <c r="AB201" s="23">
        <f>EXP(-LN(2)/2)*AB200+(1-EXP(-LN(2)/2))/(LN(2)/2)*V201*Y201*VLOOKUP('Données projet'!$B$9,Paramètres!$A$1:$I$89,3,0)*0.475*44/12</f>
        <v>7.5389804318439943E-27</v>
      </c>
      <c r="AC201" s="24">
        <f t="shared" si="163"/>
        <v>1.8867889100980457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121.4809205910002</v>
      </c>
      <c r="AO201" s="62">
        <f t="shared" si="205"/>
        <v>417.81353850766317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2.6151236837935872</v>
      </c>
      <c r="AV201" s="23">
        <f>EXP(-LN(2)/25)*AV200+(1-EXP(-LN(2)/25))/(LN(2)/25)*Calculateur!AQ201*Calculateur!AS201*VLOOKUP('Données projet'!$B$10,Paramètres!$A$1:$I$89,3,0)*0.475*44/12</f>
        <v>8.7573944184698355E-2</v>
      </c>
      <c r="AW201" s="23">
        <f>EXP(-LN(2)/2)*AW200+(1-EXP(-LN(2)/2))/(LN(2)/2)*AQ201*AT201*VLOOKUP('Données projet'!$B$10,Paramètres!$A$1:$I$89,3,0)*0.475*44/12</f>
        <v>1.07990800780468E-26</v>
      </c>
      <c r="AX201" s="23">
        <f t="shared" si="166"/>
        <v>2.7026976279782855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121.4809205910002</v>
      </c>
      <c r="BJ201" s="62">
        <f t="shared" si="206"/>
        <v>417.81353850766317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2.6151236837935872</v>
      </c>
      <c r="BQ201" s="23">
        <f>EXP(-LN(2)/25)*BQ200+(1-EXP(-LN(2)/25))/(LN(2)/25)*Calculateur!BL201*Calculateur!BN201*VLOOKUP('Données projet'!$B$11,Paramètres!$A$1:$I$89,3,0)*0.475*44/12</f>
        <v>8.7573944184698355E-2</v>
      </c>
      <c r="BR201" s="23">
        <f>EXP(-LN(2)/2)*BR200+(1-EXP(-LN(2)/2))/(LN(2)/2)*BL201*BO201*VLOOKUP('Données projet'!$B$11,Paramètres!$A$1:$I$89,3,0)*0.475*44/12</f>
        <v>1.07990800780468E-26</v>
      </c>
      <c r="BS201" s="24">
        <f t="shared" si="169"/>
        <v>2.7026976279782855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91.70915087440892</v>
      </c>
      <c r="T202" s="62">
        <f t="shared" si="204"/>
        <v>300.33269076608968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1.7898524533325759</v>
      </c>
      <c r="AA202" s="23">
        <f>EXP(-LN(2)/25)*AA201+(1-EXP(-LN(2)/25))/(LN(2)/25)*Calculateur!V202*Calculateur!X202*VLOOKUP('Données projet'!$B$9,Paramètres!$A$1:$I$89,3,0)*0.475*44/12</f>
        <v>5.946474552451321E-2</v>
      </c>
      <c r="AB202" s="23">
        <f>EXP(-LN(2)/2)*AB201+(1-EXP(-LN(2)/2))/(LN(2)/2)*V202*Y202*VLOOKUP('Données projet'!$B$9,Paramètres!$A$1:$I$89,3,0)*0.475*44/12</f>
        <v>5.330864186589575E-27</v>
      </c>
      <c r="AC202" s="24">
        <f t="shared" si="163"/>
        <v>1.8493171988570891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121.4809205910002</v>
      </c>
      <c r="AO202" s="62">
        <f t="shared" si="205"/>
        <v>417.81353850766317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2.5638427034223423</v>
      </c>
      <c r="AV202" s="23">
        <f>EXP(-LN(2)/25)*AV201+(1-EXP(-LN(2)/25))/(LN(2)/25)*Calculateur!AQ202*Calculateur!AS202*VLOOKUP('Données projet'!$B$10,Paramètres!$A$1:$I$89,3,0)*0.475*44/12</f>
        <v>8.51792300756542E-2</v>
      </c>
      <c r="AW202" s="23">
        <f>EXP(-LN(2)/2)*AW201+(1-EXP(-LN(2)/2))/(LN(2)/2)*AQ202*AT202*VLOOKUP('Données projet'!$B$10,Paramètres!$A$1:$I$89,3,0)*0.475*44/12</f>
        <v>7.6361027537634432E-27</v>
      </c>
      <c r="AX202" s="23">
        <f t="shared" si="166"/>
        <v>2.6490219334979965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121.4809205910002</v>
      </c>
      <c r="BJ202" s="62">
        <f t="shared" si="206"/>
        <v>417.81353850766317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2.5638427034223423</v>
      </c>
      <c r="BQ202" s="23">
        <f>EXP(-LN(2)/25)*BQ201+(1-EXP(-LN(2)/25))/(LN(2)/25)*Calculateur!BL202*Calculateur!BN202*VLOOKUP('Données projet'!$B$11,Paramètres!$A$1:$I$89,3,0)*0.475*44/12</f>
        <v>8.51792300756542E-2</v>
      </c>
      <c r="BR202" s="23">
        <f>EXP(-LN(2)/2)*BR201+(1-EXP(-LN(2)/2))/(LN(2)/2)*BL202*BO202*VLOOKUP('Données projet'!$B$11,Paramètres!$A$1:$I$89,3,0)*0.475*44/12</f>
        <v>7.6361027537634432E-27</v>
      </c>
      <c r="BS202" s="24">
        <f t="shared" si="169"/>
        <v>2.6490219334979965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91.70915087440892</v>
      </c>
      <c r="T203" s="62">
        <f t="shared" si="204"/>
        <v>300.33269076608968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1.7547545384249239</v>
      </c>
      <c r="AA203" s="23">
        <f>EXP(-LN(2)/25)*AA202+(1-EXP(-LN(2)/25))/(LN(2)/25)*Calculateur!V203*Calculateur!X203*VLOOKUP('Données projet'!$B$9,Paramètres!$A$1:$I$89,3,0)*0.475*44/12</f>
        <v>5.7838678931030341E-2</v>
      </c>
      <c r="AB203" s="23">
        <f>EXP(-LN(2)/2)*AB202+(1-EXP(-LN(2)/2))/(LN(2)/2)*V203*Y203*VLOOKUP('Données projet'!$B$9,Paramètres!$A$1:$I$89,3,0)*0.475*44/12</f>
        <v>3.7694902159219972E-27</v>
      </c>
      <c r="AC203" s="24">
        <f t="shared" si="163"/>
        <v>1.8125932173559542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121.4809205910002</v>
      </c>
      <c r="AO203" s="62">
        <f t="shared" si="205"/>
        <v>417.81353850766317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2.5135673117978681</v>
      </c>
      <c r="AV203" s="23">
        <f>EXP(-LN(2)/25)*AV202+(1-EXP(-LN(2)/25))/(LN(2)/25)*Calculateur!AQ203*Calculateur!AS203*VLOOKUP('Données projet'!$B$10,Paramètres!$A$1:$I$89,3,0)*0.475*44/12</f>
        <v>8.2849999549854406E-2</v>
      </c>
      <c r="AW203" s="23">
        <f>EXP(-LN(2)/2)*AW202+(1-EXP(-LN(2)/2))/(LN(2)/2)*AQ203*AT203*VLOOKUP('Données projet'!$B$10,Paramètres!$A$1:$I$89,3,0)*0.475*44/12</f>
        <v>5.3995400390234001E-27</v>
      </c>
      <c r="AX203" s="23">
        <f t="shared" si="166"/>
        <v>2.5964173113477225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121.4809205910002</v>
      </c>
      <c r="BJ203" s="62">
        <f t="shared" si="206"/>
        <v>417.81353850766317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2.5135673117978681</v>
      </c>
      <c r="BQ203" s="23">
        <f>EXP(-LN(2)/25)*BQ202+(1-EXP(-LN(2)/25))/(LN(2)/25)*Calculateur!BL203*Calculateur!BN203*VLOOKUP('Données projet'!$B$11,Paramètres!$A$1:$I$89,3,0)*0.475*44/12</f>
        <v>8.2849999549854406E-2</v>
      </c>
      <c r="BR203" s="23">
        <f>EXP(-LN(2)/2)*BR202+(1-EXP(-LN(2)/2))/(LN(2)/2)*BL203*BO203*VLOOKUP('Données projet'!$B$11,Paramètres!$A$1:$I$89,3,0)*0.475*44/12</f>
        <v>5.3995400390234001E-27</v>
      </c>
      <c r="BS203" s="24">
        <f t="shared" si="169"/>
        <v>2.5964173113477225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1.3368264244354924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1.4387458522265362</v>
      </c>
      <c r="BA205" s="88">
        <f>EXP(LN('Données projet'!B88)/'Données projet'!A88)</f>
        <v>1.4387458522265362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Normal="100" workbookViewId="0">
      <selection activeCell="L27" sqref="L2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Soligo</v>
      </c>
      <c r="B6" s="155">
        <f>'Données projet'!D9</f>
        <v>2.1831149999999999</v>
      </c>
      <c r="C6" s="156">
        <f ca="1">IF(OR('Données projet'!B9="",'Données projet'!C9="",'Données projet'!C9=0%),0,Calculateur!S3)</f>
        <v>91.70915087440892</v>
      </c>
      <c r="D6" s="156">
        <f>IF(OR('Données projet'!B9="",'Données projet'!C9="",'Données projet'!C9=0%),0,Calculateur!T3)</f>
        <v>300.33269076608968</v>
      </c>
      <c r="E6" s="156">
        <f ca="1">MIN(C6,D6)</f>
        <v>91.70915087440892</v>
      </c>
      <c r="F6" s="156">
        <f ca="1">E6*B6</f>
        <v>200.21162291118523</v>
      </c>
      <c r="G6" s="156">
        <f ca="1">F6*(100%-'Données projet'!$C$24)*(100%-'Données projet'!$C$25)*(100%-'Données projet'!$C$26)*(100%-'Données projet'!$C$27)</f>
        <v>153.1618915270567</v>
      </c>
      <c r="H6" s="157">
        <f>IF(OR('Données projet'!B9="",'Données projet'!C9="",'Données projet'!C9=0%),0,AVERAGE(Calculateur!$AC$3:$AC$33)*B6)</f>
        <v>68.0182367318221</v>
      </c>
      <c r="I6" s="158">
        <f>H6*(100%-'Données projet'!$C$24)*(100%-'Données projet'!$C$25)*(100%-'Données projet'!$C$26)*(100%-'Données projet'!$C$27)</f>
        <v>52.033951099843911</v>
      </c>
      <c r="J6" s="159">
        <f>IF(OR('Données projet'!B9="",'Données projet'!C9="",'Données projet'!C9=0%),0,SUM(Calculateur!$V$3:$V$33)*VLOOKUP('Données projet'!$B$9,Paramètres!$A$1:$I$89,9,0)*B6)</f>
        <v>509.174897418</v>
      </c>
      <c r="K6" s="160">
        <f>J6*(100%-'Données projet'!$C$24)*(100%-'Données projet'!$C$25)*(100%-'Données projet'!$C$26)*(100%-'Données projet'!$C$27)</f>
        <v>389.51879652476998</v>
      </c>
      <c r="L6" s="161">
        <f ca="1">G6+I6+K6</f>
        <v>594.71463915167055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Soligo</v>
      </c>
      <c r="B7" s="163">
        <f>'Données projet'!D10</f>
        <v>2.1831149999999999</v>
      </c>
      <c r="C7" s="156">
        <f ca="1">IF(OR('Données projet'!B10="",'Données projet'!C10="",'Données projet'!C10=0%),0,Calculateur!AN3)</f>
        <v>121.4809205910002</v>
      </c>
      <c r="D7" s="156">
        <f>IF(OR('Données projet'!B10="",'Données projet'!C10="",'Données projet'!C10=0%),0,Calculateur!AO3)</f>
        <v>417.81353850766317</v>
      </c>
      <c r="E7" s="156">
        <f t="shared" ref="E7:E15" ca="1" si="0">MIN(C7,D7)</f>
        <v>121.4809205910002</v>
      </c>
      <c r="F7" s="156">
        <f t="shared" ref="F7:F15" ca="1" si="1">E7*B7</f>
        <v>265.20681995602138</v>
      </c>
      <c r="G7" s="156">
        <f ca="1">F7*(100%-'Données projet'!$C$24)*(100%-'Données projet'!$C$25)*(100%-'Données projet'!$C$26)*(100%-'Données projet'!$C$27)</f>
        <v>202.88321726635635</v>
      </c>
      <c r="H7" s="164">
        <f>IF(OR('Données projet'!B10="",'Données projet'!C10="",'Données projet'!C10=0%),0,AVERAGE(Calculateur!$AX$3:$AX$33)*B7)</f>
        <v>97.431528291528949</v>
      </c>
      <c r="I7" s="158">
        <f>H7*(100%-'Données projet'!$C$24)*(100%-'Données projet'!$C$25)*(100%-'Données projet'!$C$26)*(100%-'Données projet'!$C$27)</f>
        <v>74.535119143019642</v>
      </c>
      <c r="J7" s="159">
        <f>IF(OR('Données projet'!B10="",'Données projet'!C10="",'Données projet'!C10=0%),0,SUM(Calculateur!$AQ$3:$AQ$33)*VLOOKUP('Données projet'!$B$10,Paramètres!$A$1:$I$89,9,0)*B7)</f>
        <v>729.35863684200001</v>
      </c>
      <c r="K7" s="160">
        <f>J7*(100%-'Données projet'!$C$24)*(100%-'Données projet'!$C$25)*(100%-'Données projet'!$C$26)*(100%-'Données projet'!$C$27)</f>
        <v>557.95935718413</v>
      </c>
      <c r="L7" s="161">
        <f t="shared" ref="L7:L15" ca="1" si="2">G7+I7+K7</f>
        <v>835.37769359350602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Soligo</v>
      </c>
      <c r="B8" s="163">
        <f>'Données projet'!D11</f>
        <v>2.1831149999999999</v>
      </c>
      <c r="C8" s="156">
        <f ca="1">IF(OR('Données projet'!B11="",'Données projet'!C11="",'Données projet'!C11=0%),0,Calculateur!BI3)</f>
        <v>121.4809205910002</v>
      </c>
      <c r="D8" s="156">
        <f>IF(OR('Données projet'!B11="",'Données projet'!C11="",'Données projet'!C11=0%),0,Calculateur!BJ3)</f>
        <v>417.81353850766317</v>
      </c>
      <c r="E8" s="156">
        <f t="shared" ca="1" si="0"/>
        <v>121.4809205910002</v>
      </c>
      <c r="F8" s="156">
        <f t="shared" ca="1" si="1"/>
        <v>265.20681995602138</v>
      </c>
      <c r="G8" s="156">
        <f ca="1">F8*(100%-'Données projet'!$C$24)*(100%-'Données projet'!$C$25)*(100%-'Données projet'!$C$26)*(100%-'Données projet'!$C$27)</f>
        <v>202.88321726635635</v>
      </c>
      <c r="H8" s="164">
        <f>IF(OR('Données projet'!B11="",'Données projet'!C11="",'Données projet'!C11=0%),0,AVERAGE(Calculateur!$BS$3:$BS$33)*B8)</f>
        <v>97.431528291528949</v>
      </c>
      <c r="I8" s="158">
        <f>H8*(100%-'Données projet'!$C$24)*(100%-'Données projet'!$C$25)*(100%-'Données projet'!$C$26)*(100%-'Données projet'!$C$27)</f>
        <v>74.535119143019642</v>
      </c>
      <c r="J8" s="159">
        <f>IF(OR('Données projet'!B11="",'Données projet'!C11="",'Données projet'!C11=0%),0,SUM(Calculateur!$BL$3:$BL$33)*VLOOKUP('Données projet'!$B$11,Paramètres!$A$1:$I$89,9,0)*B8)</f>
        <v>729.35863684200001</v>
      </c>
      <c r="K8" s="160">
        <f>J8*(100%-'Données projet'!$C$24)*(100%-'Données projet'!$C$25)*(100%-'Données projet'!$C$26)*(100%-'Données projet'!$C$27)</f>
        <v>557.95935718413</v>
      </c>
      <c r="L8" s="161">
        <f t="shared" ca="1" si="2"/>
        <v>835.37769359350602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730.62526282322801</v>
      </c>
      <c r="G16" s="175">
        <f t="shared" ca="1" si="3"/>
        <v>558.92832605976946</v>
      </c>
      <c r="H16" s="176">
        <f t="shared" si="3"/>
        <v>262.88129331488</v>
      </c>
      <c r="I16" s="176">
        <f t="shared" si="3"/>
        <v>201.10418938588319</v>
      </c>
      <c r="J16" s="177">
        <f t="shared" si="3"/>
        <v>1967.8921711020002</v>
      </c>
      <c r="K16" s="177">
        <f t="shared" si="3"/>
        <v>1505.4375108930299</v>
      </c>
      <c r="L16" s="178">
        <f t="shared" ca="1" si="3"/>
        <v>2265.4700263386826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Soligo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Soligo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Soligo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5" zoomScale="71" zoomScaleNormal="85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Soligo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4285.8424288082251</v>
      </c>
      <c r="U10" s="190">
        <f>'Données projet'!D9</f>
        <v>2.1831149999999999</v>
      </c>
      <c r="V10" s="189">
        <f>U10*T10</f>
        <v>9356.4868939676671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Soligo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6139.17969531989</v>
      </c>
      <c r="U11" s="190">
        <f>'Données projet'!D10</f>
        <v>2.1831149999999999</v>
      </c>
      <c r="V11" s="189">
        <f t="shared" ref="V11" si="0">U11*T11</f>
        <v>13402.535280548282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Soligo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6139.17969531989</v>
      </c>
      <c r="U12" s="190">
        <f>'Données projet'!D11</f>
        <v>2.1831149999999999</v>
      </c>
      <c r="V12" s="189">
        <f t="shared" ref="V12:V19" si="1">U12*T12</f>
        <v>13402.535280548282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Soligo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5660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8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-911.44254493576591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9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-911.44254493576591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11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12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13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14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16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17</v>
      </c>
      <c r="B32" s="193">
        <f>'Données projet'!D45</f>
        <v>226.44</v>
      </c>
      <c r="C32" s="206">
        <v>40</v>
      </c>
      <c r="D32" s="194">
        <f t="shared" si="2"/>
        <v>9057.6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Soligo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8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9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11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12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13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14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15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16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17</v>
      </c>
      <c r="B63" s="193">
        <f>'Données projet'!D71</f>
        <v>324.36</v>
      </c>
      <c r="C63" s="204">
        <v>40</v>
      </c>
      <c r="D63" s="191">
        <f t="shared" si="4"/>
        <v>12974.400000000001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Soligo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8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9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10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11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12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13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14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16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17</v>
      </c>
      <c r="B94" s="193">
        <f>'Données projet'!D97</f>
        <v>324.36</v>
      </c>
      <c r="C94" s="204">
        <v>40</v>
      </c>
      <c r="D94" s="191">
        <f t="shared" si="6"/>
        <v>12974.400000000001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2023-09-25T11:53:57Z</dcterms:modified>
</cp:coreProperties>
</file>