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E SEQUESTRE (81) - LE FOYER DE COSTIL - HUMMINGBIRDS\Dossier déposé 11 07 2023\"/>
    </mc:Choice>
  </mc:AlternateContent>
  <xr:revisionPtr revIDLastSave="0" documentId="13_ncr:1_{AD14367E-923C-4DE3-869F-C964BA177CC6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151" i="2" a="1"/>
  <c r="BC151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4" i="2" l="1" a="1"/>
  <c r="BC114" i="2" s="1"/>
  <c r="BC126" i="2" a="1"/>
  <c r="BC126" i="2" s="1"/>
  <c r="BC32" i="2" a="1"/>
  <c r="BC32" i="2" s="1"/>
  <c r="BC38" i="2" a="1"/>
  <c r="BC38" i="2" s="1"/>
  <c r="BC82" i="2" a="1"/>
  <c r="BC82" i="2" s="1"/>
  <c r="BC47" i="2" a="1"/>
  <c r="BC47" i="2" s="1"/>
  <c r="BC192" i="2" a="1"/>
  <c r="BC192" i="2" s="1"/>
  <c r="BC130" i="2" a="1"/>
  <c r="BC130" i="2" s="1"/>
  <c r="BC55" i="2" a="1"/>
  <c r="BC55" i="2" s="1"/>
  <c r="AH90" i="2" a="1"/>
  <c r="AH90" i="2" s="1"/>
  <c r="AH62" i="2" a="1"/>
  <c r="AH62" i="2" s="1"/>
  <c r="BC68" i="2" a="1"/>
  <c r="BC68" i="2" s="1"/>
  <c r="BC7" i="2" a="1"/>
  <c r="BC7" i="2" s="1"/>
  <c r="BC58" i="2" a="1"/>
  <c r="BC58" i="2" s="1"/>
  <c r="BC34" i="2" a="1"/>
  <c r="BC34" i="2" s="1"/>
  <c r="BC143" i="2" a="1"/>
  <c r="BC143" i="2" s="1"/>
  <c r="BC185" i="2" a="1"/>
  <c r="BC185" i="2" s="1"/>
  <c r="BC31" i="2" a="1"/>
  <c r="BC31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51" i="2" l="1"/>
  <c r="BI58" i="2"/>
  <c r="BI62" i="2"/>
  <c r="BI162" i="2"/>
  <c r="BI133" i="2"/>
  <c r="BI47" i="2"/>
  <c r="BI10" i="2"/>
  <c r="BI8" i="2"/>
  <c r="BI136" i="2"/>
  <c r="BI77" i="2"/>
  <c r="BI97" i="2"/>
  <c r="BI130" i="2"/>
  <c r="BI192" i="2"/>
  <c r="BI146" i="2"/>
  <c r="BI61" i="2"/>
  <c r="BI119" i="2"/>
  <c r="BI99" i="2"/>
  <c r="BI48" i="2"/>
  <c r="BI183" i="2"/>
  <c r="BI159" i="2"/>
  <c r="BI14" i="2"/>
  <c r="BI4" i="2"/>
  <c r="BI124" i="2"/>
  <c r="BI179" i="2"/>
  <c r="BI85" i="2"/>
  <c r="BI163" i="2"/>
  <c r="BI106" i="2"/>
  <c r="BI31" i="2"/>
  <c r="BI87" i="2"/>
  <c r="BI129" i="2"/>
  <c r="BI185" i="2"/>
  <c r="BI115" i="2"/>
  <c r="BI82" i="2"/>
  <c r="BI156" i="2"/>
  <c r="BI30" i="2"/>
  <c r="BI157" i="2"/>
  <c r="BI20" i="2"/>
  <c r="BI187" i="2"/>
  <c r="BI178" i="2"/>
  <c r="BI71" i="2"/>
  <c r="BI83" i="2"/>
  <c r="BI5" i="2"/>
  <c r="BI41" i="2"/>
  <c r="BI189" i="2"/>
  <c r="BI104" i="2"/>
  <c r="BI200" i="2"/>
  <c r="BI168" i="2"/>
  <c r="BI107" i="2"/>
  <c r="BI53" i="2"/>
  <c r="BI144" i="2"/>
  <c r="BI147" i="2"/>
  <c r="BI109" i="2"/>
  <c r="BI175" i="2"/>
  <c r="BI149" i="2"/>
  <c r="BI51" i="2"/>
  <c r="BI9" i="2"/>
  <c r="BI34" i="2"/>
  <c r="BI160" i="2"/>
  <c r="BI17" i="2"/>
  <c r="BI153" i="2"/>
  <c r="BI38" i="2"/>
  <c r="BI60" i="2"/>
  <c r="BI199" i="2"/>
  <c r="BI167" i="2"/>
  <c r="BI105" i="2"/>
  <c r="BI26" i="2"/>
  <c r="BI28" i="2"/>
  <c r="BI158" i="2"/>
  <c r="BI80" i="2"/>
  <c r="BI177" i="2"/>
  <c r="BI170" i="2"/>
  <c r="BI161" i="2"/>
  <c r="BI67" i="2"/>
  <c r="BI66" i="2"/>
  <c r="BI16" i="2"/>
  <c r="BI84" i="2"/>
  <c r="BI42" i="2"/>
  <c r="BI165" i="2"/>
  <c r="BI196" i="2"/>
  <c r="BI24" i="2"/>
  <c r="BI127" i="2"/>
  <c r="BI125" i="2"/>
  <c r="BI120" i="2"/>
  <c r="BI114" i="2"/>
  <c r="BI32" i="2"/>
  <c r="BI145" i="2"/>
  <c r="BI102" i="2"/>
  <c r="BI94" i="2"/>
  <c r="BI190" i="2"/>
  <c r="BI154" i="2"/>
  <c r="BI89" i="2"/>
  <c r="BI138" i="2"/>
  <c r="BI81" i="2"/>
  <c r="BI75" i="2"/>
  <c r="BI121" i="2"/>
  <c r="BI63" i="2"/>
  <c r="BI76" i="2"/>
  <c r="BI173" i="2"/>
  <c r="BI3" i="2"/>
  <c r="C8" i="4" s="1"/>
  <c r="E8" i="4" s="1"/>
  <c r="F8" i="4" s="1"/>
  <c r="G8" i="4" s="1"/>
  <c r="L8" i="4" s="1"/>
  <c r="BI65" i="2"/>
  <c r="BI131" i="2"/>
  <c r="BI148" i="2"/>
  <c r="BI25" i="2"/>
  <c r="BI91" i="2"/>
  <c r="BI7" i="2"/>
  <c r="BI176" i="2"/>
  <c r="BI46" i="2"/>
  <c r="BI22" i="2"/>
  <c r="BI184" i="2"/>
  <c r="BI180" i="2"/>
  <c r="BI117" i="2"/>
  <c r="BI123" i="2"/>
  <c r="BI23" i="2"/>
  <c r="BI103" i="2"/>
  <c r="BI100" i="2"/>
  <c r="BI98" i="2"/>
  <c r="BI50" i="2"/>
  <c r="BI193" i="2"/>
  <c r="BI96" i="2"/>
  <c r="BI113" i="2"/>
  <c r="BI135" i="2"/>
  <c r="BI132" i="2"/>
  <c r="BI186" i="2"/>
  <c r="BI11" i="2"/>
  <c r="BI143" i="2"/>
  <c r="BI72" i="2"/>
  <c r="BI49" i="2"/>
  <c r="BI111" i="2"/>
  <c r="BI73" i="2"/>
  <c r="BI15" i="2"/>
  <c r="BI188" i="2"/>
  <c r="BI139" i="2"/>
  <c r="BI44" i="2"/>
  <c r="BI116" i="2"/>
  <c r="BI92" i="2"/>
  <c r="BI54" i="2"/>
  <c r="BI141" i="2"/>
  <c r="BI19" i="2"/>
  <c r="BI43" i="2"/>
  <c r="BI74" i="2"/>
  <c r="BI172" i="2"/>
  <c r="BI79" i="2"/>
  <c r="BI191" i="2"/>
  <c r="BI142" i="2"/>
  <c r="BI95" i="2"/>
  <c r="BI64" i="2"/>
  <c r="BI6" i="2"/>
  <c r="BI68" i="2"/>
  <c r="BI118" i="2"/>
  <c r="BI150" i="2"/>
  <c r="BI174" i="2"/>
  <c r="BI166" i="2"/>
  <c r="BI101" i="2"/>
  <c r="BI69" i="2"/>
  <c r="BI93" i="2"/>
  <c r="BI33" i="2"/>
  <c r="BI86" i="2"/>
  <c r="BI90" i="2"/>
  <c r="BI29" i="2"/>
  <c r="BI35" i="2"/>
  <c r="BI122" i="2"/>
  <c r="BI201" i="2"/>
  <c r="BI18" i="2"/>
  <c r="BI52" i="2"/>
  <c r="BI152" i="2"/>
  <c r="BI126" i="2"/>
  <c r="BI108" i="2"/>
  <c r="BI203" i="2"/>
  <c r="BI78" i="2"/>
  <c r="BI110" i="2"/>
  <c r="BI137" i="2"/>
  <c r="BI36" i="2"/>
  <c r="BI45" i="2"/>
  <c r="BI55" i="2"/>
  <c r="BI134" i="2"/>
  <c r="BI21" i="2"/>
  <c r="BI128" i="2"/>
  <c r="BI13" i="2"/>
  <c r="BI39" i="2"/>
  <c r="BI155" i="2"/>
  <c r="BI164" i="2"/>
  <c r="BI198" i="2"/>
  <c r="BI12" i="2"/>
  <c r="BI171" i="2"/>
  <c r="BI182" i="2"/>
  <c r="BI27" i="2"/>
  <c r="BI169" i="2"/>
  <c r="BI59" i="2"/>
  <c r="BI195" i="2"/>
  <c r="BI140" i="2"/>
  <c r="BI37" i="2"/>
  <c r="BI181" i="2"/>
  <c r="BI202" i="2"/>
  <c r="BI88" i="2"/>
  <c r="BI112" i="2"/>
  <c r="BI40" i="2"/>
  <c r="BI197" i="2"/>
  <c r="BI56" i="2"/>
  <c r="BI194" i="2"/>
  <c r="BI57" i="2"/>
  <c r="BI70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<sst xmlns="http://schemas.openxmlformats.org/spreadsheetml/2006/main" count="1172" uniqueCount="324">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</sst>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139.309325252957</c:v>
                </c:pt>
                <c:pt idx="12">
                  <c:v>160.57619088931631</c:v>
                </c:pt>
                <c:pt idx="13">
                  <c:v>181.77628557051798</c:v>
                </c:pt>
                <c:pt idx="14">
                  <c:v>202.9184983227934</c:v>
                </c:pt>
                <c:pt idx="15">
                  <c:v>224.00971024958213</c:v>
                </c:pt>
                <c:pt idx="16">
                  <c:v>210.34498910896295</c:v>
                </c:pt>
                <c:pt idx="17">
                  <c:v>229.86009453547467</c:v>
                </c:pt>
                <c:pt idx="18">
                  <c:v>249.33731901797839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334.66233736464409</c:v>
                </c:pt>
                <c:pt idx="27">
                  <c:v>348.18865493629556</c:v>
                </c:pt>
                <c:pt idx="28">
                  <c:v>361.70344390352284</c:v>
                </c:pt>
                <c:pt idx="29">
                  <c:v>375.20719573147329</c:v>
                </c:pt>
                <c:pt idx="30">
                  <c:v>388.70036362009404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421.42793186976093</c:v>
                </c:pt>
                <c:pt idx="37">
                  <c:v>431.04305967702004</c:v>
                </c:pt>
                <c:pt idx="38">
                  <c:v>440.65358016358783</c:v>
                </c:pt>
                <c:pt idx="39">
                  <c:v>450.25960801246742</c:v>
                </c:pt>
                <c:pt idx="40">
                  <c:v>459.86125261266926</c:v>
                </c:pt>
                <c:pt idx="41">
                  <c:v>457.94126927057499</c:v>
                </c:pt>
                <c:pt idx="42">
                  <c:v>467.53948269999188</c:v>
                </c:pt>
                <c:pt idx="43">
                  <c:v>477.13349754486762</c:v>
                </c:pt>
                <c:pt idx="44">
                  <c:v>486.72341015001922</c:v>
                </c:pt>
                <c:pt idx="45">
                  <c:v>496.30931275327697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180.72853624887799</c:v>
                </c:pt>
                <c:pt idx="37">
                  <c:v>194.04156088484288</c:v>
                </c:pt>
                <c:pt idx="38">
                  <c:v>207.33335324915291</c:v>
                </c:pt>
                <c:pt idx="39">
                  <c:v>220.60546688889869</c:v>
                </c:pt>
                <c:pt idx="40">
                  <c:v>233.85925299408595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247.58582789971763</c:v>
                </c:pt>
                <c:pt idx="47">
                  <c:v>261.29513286819559</c:v>
                </c:pt>
                <c:pt idx="48">
                  <c:v>274.98820185643041</c:v>
                </c:pt>
                <c:pt idx="49">
                  <c:v>288.66595739666019</c:v>
                </c:pt>
                <c:pt idx="50">
                  <c:v>302.32922742731336</c:v>
                </c:pt>
                <c:pt idx="51">
                  <c:v>281.82894001768091</c:v>
                </c:pt>
                <c:pt idx="52">
                  <c:v>295.49935465856674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315.97875891992413</c:v>
                </c:pt>
                <c:pt idx="57">
                  <c:v>329.61522902688932</c:v>
                </c:pt>
                <c:pt idx="58">
                  <c:v>343.23925428709532</c:v>
                </c:pt>
                <c:pt idx="59">
                  <c:v>356.85139829299095</c:v>
                </c:pt>
                <c:pt idx="60">
                  <c:v>370.4521781263183</c:v>
                </c:pt>
                <c:pt idx="61">
                  <c:v>349.07445398592768</c:v>
                </c:pt>
                <c:pt idx="62">
                  <c:v>361.71009867648309</c:v>
                </c:pt>
                <c:pt idx="63">
                  <c:v>374.33609548540238</c:v>
                </c:pt>
                <c:pt idx="64">
                  <c:v>386.95281571968462</c:v>
                </c:pt>
                <c:pt idx="65">
                  <c:v>399.56060449432607</c:v>
                </c:pt>
                <c:pt idx="66">
                  <c:v>378.21913477560588</c:v>
                </c:pt>
                <c:pt idx="67">
                  <c:v>390.83307125282516</c:v>
                </c:pt>
                <c:pt idx="68">
                  <c:v>403.43817760734322</c:v>
                </c:pt>
                <c:pt idx="69">
                  <c:v>416.03476862238244</c:v>
                </c:pt>
                <c:pt idx="70">
                  <c:v>428.62313846306893</c:v>
                </c:pt>
                <c:pt idx="71">
                  <c:v>406.34582799666447</c:v>
                </c:pt>
                <c:pt idx="72">
                  <c:v>417.97196890830054</c:v>
                </c:pt>
                <c:pt idx="73">
                  <c:v>429.59114209853783</c:v>
                </c:pt>
                <c:pt idx="74">
                  <c:v>441.20356260557941</c:v>
                </c:pt>
                <c:pt idx="75">
                  <c:v>452.80943322358263</c:v>
                </c:pt>
                <c:pt idx="76">
                  <c:v>430.07512632625293</c:v>
                </c:pt>
                <c:pt idx="77">
                  <c:v>441.20356260557941</c:v>
                </c:pt>
                <c:pt idx="78">
                  <c:v>452.32598351877147</c:v>
                </c:pt>
                <c:pt idx="79">
                  <c:v>463.44255784559692</c:v>
                </c:pt>
                <c:pt idx="80">
                  <c:v>474.55344560756993</c:v>
                </c:pt>
                <c:pt idx="81">
                  <c:v>451.35905094331764</c:v>
                </c:pt>
                <c:pt idx="82">
                  <c:v>461.9928957153723</c:v>
                </c:pt>
                <c:pt idx="83">
                  <c:v>472.62151904574654</c:v>
                </c:pt>
                <c:pt idx="84">
                  <c:v>483.24505492401073</c:v>
                </c:pt>
                <c:pt idx="85">
                  <c:v>493.86363096746345</c:v>
                </c:pt>
                <c:pt idx="86">
                  <c:v>470.20637427155225</c:v>
                </c:pt>
                <c:pt idx="87">
                  <c:v>480.34822409968405</c:v>
                </c:pt>
                <c:pt idx="88">
                  <c:v>490.48552362014675</c:v>
                </c:pt>
                <c:pt idx="89">
                  <c:v>500.61838014822547</c:v>
                </c:pt>
                <c:pt idx="90">
                  <c:v>510.74689630015092</c:v>
                </c:pt>
                <c:pt idx="91">
                  <c:v>486.14151686903074</c:v>
                </c:pt>
                <c:pt idx="92">
                  <c:v>495.31124110642332</c:v>
                </c:pt>
                <c:pt idx="93">
                  <c:v>504.47736885760281</c:v>
                </c:pt>
                <c:pt idx="94">
                  <c:v>513.63997469556182</c:v>
                </c:pt>
                <c:pt idx="95">
                  <c:v>522.79913031527758</c:v>
                </c:pt>
                <c:pt idx="96">
                  <c:v>497.72372558122487</c:v>
                </c:pt>
                <c:pt idx="97">
                  <c:v>506.40662874127923</c:v>
                </c:pt>
                <c:pt idx="98">
                  <c:v>515.08638473795281</c:v>
                </c:pt>
                <c:pt idx="99">
                  <c:v>523.76305409401277</c:v>
                </c:pt>
                <c:pt idx="100">
                  <c:v>532.4366951630326</c:v>
                </c:pt>
                <c:pt idx="101">
                  <c:v>509.30022739028874</c:v>
                </c:pt>
                <c:pt idx="102">
                  <c:v>517.49687775489008</c:v>
                </c:pt>
                <c:pt idx="103">
                  <c:v>525.69078957741237</c:v>
                </c:pt>
                <c:pt idx="104">
                  <c:v>533.88201157311562</c:v>
                </c:pt>
                <c:pt idx="105">
                  <c:v>542.07059084014872</c:v>
                </c:pt>
                <c:pt idx="106">
                  <c:v>517.97894789153111</c:v>
                </c:pt>
                <c:pt idx="107">
                  <c:v>525.20886969132039</c:v>
                </c:pt>
                <c:pt idx="108">
                  <c:v>532.43669516303271</c:v>
                </c:pt>
                <c:pt idx="109">
                  <c:v>539.66245678724044</c:v>
                </c:pt>
                <c:pt idx="110">
                  <c:v>546.88618610350943</c:v>
                </c:pt>
                <c:pt idx="111">
                  <c:v>522.31715438224694</c:v>
                </c:pt>
                <c:pt idx="112">
                  <c:v>529.06396873094172</c:v>
                </c:pt>
                <c:pt idx="113">
                  <c:v>535.808972148355</c:v>
                </c:pt>
                <c:pt idx="114">
                  <c:v>542.55219065518463</c:v>
                </c:pt>
                <c:pt idx="115">
                  <c:v>549.29364957233395</c:v>
                </c:pt>
                <c:pt idx="116">
                  <c:v>523.76305409401289</c:v>
                </c:pt>
                <c:pt idx="117">
                  <c:v>529.54581443344239</c:v>
                </c:pt>
                <c:pt idx="118">
                  <c:v>535.32724568755873</c:v>
                </c:pt>
                <c:pt idx="119">
                  <c:v>541.1073642419716</c:v>
                </c:pt>
                <c:pt idx="120">
                  <c:v>546.88618610350966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6" zoomScale="90" zoomScaleNormal="90" workbookViewId="0">
      <selection activeCell="E94" sqref="E9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0.5</v>
      </c>
      <c r="D9" s="36">
        <f t="shared" ref="D9:D18" si="0">C9*$C$5</f>
        <v>1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0.25</v>
      </c>
      <c r="D10" s="36">
        <f t="shared" si="0"/>
        <v>0.5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</v>
      </c>
      <c r="C11" s="35">
        <v>0.25</v>
      </c>
      <c r="D11" s="36">
        <f t="shared" si="0"/>
        <v>0.5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4</v>
      </c>
      <c r="E36" s="54"/>
      <c r="F36" s="54"/>
      <c r="G36" s="54">
        <v>1</v>
      </c>
      <c r="H36" s="54"/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79</v>
      </c>
      <c r="C37" s="63">
        <v>2</v>
      </c>
      <c r="D37" s="63">
        <v>21</v>
      </c>
      <c r="E37" s="54"/>
      <c r="F37" s="54"/>
      <c r="G37" s="54">
        <v>1</v>
      </c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112</v>
      </c>
      <c r="C38" s="63">
        <v>3</v>
      </c>
      <c r="D38" s="63">
        <v>17</v>
      </c>
      <c r="E38" s="54"/>
      <c r="F38" s="54"/>
      <c r="G38" s="54">
        <v>1</v>
      </c>
      <c r="H38" s="54"/>
      <c r="I38" s="56">
        <f t="shared" si="1"/>
        <v>10.8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145</v>
      </c>
      <c r="C39" s="63">
        <v>4</v>
      </c>
      <c r="D39" s="63">
        <v>14</v>
      </c>
      <c r="E39" s="54">
        <v>0.1</v>
      </c>
      <c r="F39" s="54"/>
      <c r="G39" s="54">
        <v>0.9</v>
      </c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173</v>
      </c>
      <c r="C40" s="63">
        <v>5</v>
      </c>
      <c r="D40" s="63">
        <v>11</v>
      </c>
      <c r="E40" s="54">
        <v>0.2</v>
      </c>
      <c r="F40" s="54"/>
      <c r="G40" s="54">
        <v>0.8</v>
      </c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197</v>
      </c>
      <c r="C41" s="63">
        <v>6</v>
      </c>
      <c r="D41" s="63">
        <v>9</v>
      </c>
      <c r="E41" s="54">
        <v>0.5</v>
      </c>
      <c r="F41" s="54"/>
      <c r="G41" s="54">
        <v>0.5</v>
      </c>
      <c r="H41" s="54"/>
      <c r="I41" s="56">
        <f t="shared" si="1"/>
        <v>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234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253</v>
      </c>
      <c r="C44" s="63">
        <v>9</v>
      </c>
      <c r="D44" s="63">
        <v>253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vert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Robinier faux-acacia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pubescent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Chêne vert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/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312.76208894189642</v>
      </c>
      <c r="T3" s="62">
        <f>IF('Données projet'!E9&gt;30,$R$33-$H$33,LOOKUP('Données projet'!$E$9,$A$3:$A$203,R3:R203)-LOOKUP('Données projet'!$E$9,$A$3:$A$203,$H$3:$H$203))</f>
        <v>444.47445521980262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345.67675698621832</v>
      </c>
      <c r="AO3" s="62">
        <f>IF('Données projet'!E10&gt;30,$AM$33-$H$33,LOOKUP('Données projet'!$E$10,$A$3:$A$203,AM3:AM203)-LOOKUP('Données projet'!$E$10,$A$3:$A$203,$H$3:$H$203))</f>
        <v>178.72086185623849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379.13613178313602</v>
      </c>
      <c r="BJ3" s="62">
        <f>IF('Données projet'!E11&gt;30,$BH$33-$H$33,LOOKUP('Données projet'!$E$11,$A$3:$A$203,BH3:BH203)-LOOKUP('Données projet'!$E$11,$A$3:$A$203,$H$3:$H$203))</f>
        <v>193.43709558200547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172.20503858272176</v>
      </c>
      <c r="S4" s="62">
        <f ca="1">AVERAGE(OFFSET($R$3,0,0,'Données projet'!$E$9+1,1))-AVERAGE(OFFSET($H$3,0,0,'Données projet'!$E$9+1,1))</f>
        <v>312.76208894189642</v>
      </c>
      <c r="T4" s="62">
        <f>$T$3</f>
        <v>444.47445521980262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170.75220863975375</v>
      </c>
      <c r="AN4" s="62">
        <f ca="1">AVERAGE(OFFSET($AM$3,0,0,'Données projet'!$E$10+1,1))-AVERAGE(OFFSET($H$3,0,0,'Données projet'!$E$10+1,1))</f>
        <v>345.67675698621832</v>
      </c>
      <c r="AO4" s="62">
        <f>$AO$3</f>
        <v>178.72086185623849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1.3047650309981771</v>
      </c>
      <c r="BF4" s="14">
        <f>EXP(-1.0587+0.8836*LN(BE4)+0.284)</f>
        <v>0.58295685400878672</v>
      </c>
      <c r="BG4" s="22">
        <f t="shared" ref="BG4:BG67" si="7">(BE4+BF4)*0.475*44/12</f>
        <v>3.2877822830537951</v>
      </c>
      <c r="BH4" s="62">
        <f t="shared" ref="BH4:BH67" si="8">BG4+(AY4+AZ4)*44/12</f>
        <v>171.10021623597763</v>
      </c>
      <c r="BI4" s="62">
        <f ca="1">AVERAGE(OFFSET($BH$3,0,0,'Données projet'!$E$11+1,1))-AVERAGE(OFFSET($H$3,0,0,'Données projet'!$E$11+1,1))</f>
        <v>379.13613178313602</v>
      </c>
      <c r="BJ4" s="62">
        <f>$BJ$3</f>
        <v>193.43709558200547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178.95854278418821</v>
      </c>
      <c r="S5" s="62">
        <f ca="1">AVERAGE(OFFSET($R$3,0,0,'Données projet'!$E$9+1,1))-AVERAGE(OFFSET($H$3,0,0,'Données projet'!$E$9+1,1))</f>
        <v>312.76208894189642</v>
      </c>
      <c r="T5" s="62">
        <f t="shared" ref="T5:T68" si="34">$T$3</f>
        <v>444.47445521980262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173.94899413023026</v>
      </c>
      <c r="AN5" s="62">
        <f ca="1">AVERAGE(OFFSET($AM$3,0,0,'Données projet'!$E$10+1,1))-AVERAGE(OFFSET($H$3,0,0,'Données projet'!$E$10+1,1))</f>
        <v>345.67675698621832</v>
      </c>
      <c r="AO5" s="62">
        <f t="shared" ref="AO5:AO68" si="36">$AO$3</f>
        <v>178.72086185623849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1.494917269156721</v>
      </c>
      <c r="BF5" s="14">
        <f t="shared" ref="BF5:BF68" si="37">EXP(-1.0587+0.8836*LN(BE5)+0.284)</f>
        <v>0.65742132363627681</v>
      </c>
      <c r="BG5" s="22">
        <f t="shared" si="7"/>
        <v>3.7486563824478041</v>
      </c>
      <c r="BH5" s="62">
        <f t="shared" si="8"/>
        <v>174.34593766994863</v>
      </c>
      <c r="BI5" s="62">
        <f ca="1">AVERAGE(OFFSET($BH$3,0,0,'Données projet'!$E$11+1,1))-AVERAGE(OFFSET($H$3,0,0,'Données projet'!$E$11+1,1))</f>
        <v>379.13613178313602</v>
      </c>
      <c r="BJ5" s="62">
        <f t="shared" ref="BJ5:BJ68" si="38">$BJ$3</f>
        <v>193.43709558200547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189.29010455081828</v>
      </c>
      <c r="S6" s="62">
        <f ca="1">AVERAGE(OFFSET($R$3,0,0,'Données projet'!$E$9+1,1))-AVERAGE(OFFSET($H$3,0,0,'Données projet'!$E$9+1,1))</f>
        <v>312.76208894189642</v>
      </c>
      <c r="T6" s="62">
        <f t="shared" si="34"/>
        <v>444.47445521980262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177.17659908817765</v>
      </c>
      <c r="AN6" s="62">
        <f ca="1">AVERAGE(OFFSET($AM$3,0,0,'Données projet'!$E$10+1,1))-AVERAGE(OFFSET($H$3,0,0,'Données projet'!$E$10+1,1))</f>
        <v>345.67675698621832</v>
      </c>
      <c r="AO6" s="62">
        <f t="shared" si="36"/>
        <v>178.72086185623849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1.7127816798656297</v>
      </c>
      <c r="BF6" s="14">
        <f t="shared" si="37"/>
        <v>0.74139757307864129</v>
      </c>
      <c r="BG6" s="22">
        <f t="shared" si="7"/>
        <v>4.2743621988779381</v>
      </c>
      <c r="BH6" s="62">
        <f t="shared" si="8"/>
        <v>177.62938276876281</v>
      </c>
      <c r="BI6" s="62">
        <f ca="1">AVERAGE(OFFSET($BH$3,0,0,'Données projet'!$E$11+1,1))-AVERAGE(OFFSET($H$3,0,0,'Données projet'!$E$11+1,1))</f>
        <v>379.13613178313602</v>
      </c>
      <c r="BJ6" s="62">
        <f t="shared" si="38"/>
        <v>193.43709558200547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206.49159037895589</v>
      </c>
      <c r="S7" s="62">
        <f ca="1">AVERAGE(OFFSET($R$3,0,0,'Données projet'!$E$9+1,1))-AVERAGE(OFFSET($H$3,0,0,'Données projet'!$E$9+1,1))</f>
        <v>312.76208894189642</v>
      </c>
      <c r="T7" s="62">
        <f t="shared" si="34"/>
        <v>444.47445521980262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180.44366680580677</v>
      </c>
      <c r="AN7" s="62">
        <f ca="1">AVERAGE(OFFSET($AM$3,0,0,'Données projet'!$E$10+1,1))-AVERAGE(OFFSET($H$3,0,0,'Données projet'!$E$10+1,1))</f>
        <v>345.67675698621832</v>
      </c>
      <c r="AO7" s="62">
        <f t="shared" si="36"/>
        <v>178.72086185623849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1.9623969455769126</v>
      </c>
      <c r="BF7" s="14">
        <f t="shared" si="37"/>
        <v>0.83610059729521113</v>
      </c>
      <c r="BG7" s="22">
        <f t="shared" si="7"/>
        <v>4.8740498871689484</v>
      </c>
      <c r="BH7" s="62">
        <f t="shared" si="8"/>
        <v>180.9601719513459</v>
      </c>
      <c r="BI7" s="62">
        <f ca="1">AVERAGE(OFFSET($BH$3,0,0,'Données projet'!$E$11+1,1))-AVERAGE(OFFSET($H$3,0,0,'Données projet'!$E$11+1,1))</f>
        <v>379.13613178313602</v>
      </c>
      <c r="BJ7" s="62">
        <f t="shared" si="38"/>
        <v>193.43709558200547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236.87353340725241</v>
      </c>
      <c r="S8" s="62">
        <f ca="1">AVERAGE(OFFSET($R$3,0,0,'Données projet'!$E$9+1,1))-AVERAGE(OFFSET($H$3,0,0,'Données projet'!$E$9+1,1))</f>
        <v>312.76208894189642</v>
      </c>
      <c r="T8" s="62">
        <f t="shared" si="34"/>
        <v>444.47445521980262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1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3.4148126093398208</v>
      </c>
      <c r="AC8" s="24">
        <f t="shared" si="3"/>
        <v>3.4148126093398208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183.75998914900461</v>
      </c>
      <c r="AN8" s="62">
        <f ca="1">AVERAGE(OFFSET($AM$3,0,0,'Données projet'!$E$10+1,1))-AVERAGE(OFFSET($H$3,0,0,'Données projet'!$E$10+1,1))</f>
        <v>345.67675698621832</v>
      </c>
      <c r="AO8" s="62">
        <f t="shared" si="36"/>
        <v>178.72086185623849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2.2483903332686932</v>
      </c>
      <c r="BF8" s="14">
        <f t="shared" si="37"/>
        <v>0.94290058961827439</v>
      </c>
      <c r="BG8" s="22">
        <f t="shared" si="7"/>
        <v>5.5581650240281348</v>
      </c>
      <c r="BH8" s="62">
        <f t="shared" si="8"/>
        <v>184.34921290047549</v>
      </c>
      <c r="BI8" s="62">
        <f ca="1">AVERAGE(OFFSET($BH$3,0,0,'Données projet'!$E$11+1,1))-AVERAGE(OFFSET($H$3,0,0,'Données projet'!$E$11+1,1))</f>
        <v>379.13613178313602</v>
      </c>
      <c r="BJ8" s="62">
        <f t="shared" si="38"/>
        <v>193.43709558200547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253.62600102762838</v>
      </c>
      <c r="S9" s="62">
        <f ca="1">AVERAGE(OFFSET($R$3,0,0,'Données projet'!$E$9+1,1))-AVERAGE(OFFSET($H$3,0,0,'Données projet'!$E$9+1,1))</f>
        <v>312.76208894189642</v>
      </c>
      <c r="T9" s="62">
        <f t="shared" si="34"/>
        <v>444.47445521980262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2.4146371525455161</v>
      </c>
      <c r="AC9" s="24">
        <f t="shared" si="3"/>
        <v>2.4146371525455161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187.13667088576906</v>
      </c>
      <c r="AN9" s="62">
        <f ca="1">AVERAGE(OFFSET($AM$3,0,0,'Données projet'!$E$10+1,1))-AVERAGE(OFFSET($H$3,0,0,'Données projet'!$E$10+1,1))</f>
        <v>345.67675698621832</v>
      </c>
      <c r="AO9" s="62">
        <f t="shared" si="36"/>
        <v>178.72086185623849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2.5760634728515348</v>
      </c>
      <c r="BF9" s="14">
        <f t="shared" si="37"/>
        <v>1.0633427661439394</v>
      </c>
      <c r="BG9" s="22">
        <f t="shared" si="7"/>
        <v>6.3386325329171171</v>
      </c>
      <c r="BH9" s="62">
        <f t="shared" si="8"/>
        <v>187.80888462917608</v>
      </c>
      <c r="BI9" s="62">
        <f ca="1">AVERAGE(OFFSET($BH$3,0,0,'Données projet'!$E$11+1,1))-AVERAGE(OFFSET($H$3,0,0,'Données projet'!$E$11+1,1))</f>
        <v>379.13613178313602</v>
      </c>
      <c r="BJ9" s="62">
        <f t="shared" si="38"/>
        <v>193.43709558200547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278.25785406459659</v>
      </c>
      <c r="S10" s="62">
        <f ca="1">AVERAGE(OFFSET($R$3,0,0,'Données projet'!$E$9+1,1))-AVERAGE(OFFSET($H$3,0,0,'Données projet'!$E$9+1,1))</f>
        <v>312.76208894189642</v>
      </c>
      <c r="T10" s="62">
        <f t="shared" si="34"/>
        <v>444.47445521980262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1.7074063046699106</v>
      </c>
      <c r="AC10" s="24">
        <f t="shared" si="3"/>
        <v>1.7074063046699106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190.58631737931609</v>
      </c>
      <c r="AN10" s="62">
        <f ca="1">AVERAGE(OFFSET($AM$3,0,0,'Données projet'!$E$10+1,1))-AVERAGE(OFFSET($H$3,0,0,'Données projet'!$E$10+1,1))</f>
        <v>345.67675698621832</v>
      </c>
      <c r="AO10" s="62">
        <f t="shared" si="36"/>
        <v>178.72086185623849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2.9514906366424349</v>
      </c>
      <c r="BF10" s="14">
        <f t="shared" si="37"/>
        <v>1.1991697224077444</v>
      </c>
      <c r="BG10" s="22">
        <f t="shared" si="7"/>
        <v>7.2290667920123957</v>
      </c>
      <c r="BH10" s="62">
        <f t="shared" si="8"/>
        <v>191.35324772774862</v>
      </c>
      <c r="BI10" s="62">
        <f ca="1">AVERAGE(OFFSET($BH$3,0,0,'Données projet'!$E$11+1,1))-AVERAGE(OFFSET($H$3,0,0,'Données projet'!$E$11+1,1))</f>
        <v>379.13613178313602</v>
      </c>
      <c r="BJ10" s="62">
        <f t="shared" si="38"/>
        <v>193.43709558200547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302.73610371978339</v>
      </c>
      <c r="S11" s="62">
        <f ca="1">AVERAGE(OFFSET($R$3,0,0,'Données projet'!$E$9+1,1))-AVERAGE(OFFSET($H$3,0,0,'Données projet'!$E$9+1,1))</f>
        <v>312.76208894189642</v>
      </c>
      <c r="T11" s="62">
        <f t="shared" si="34"/>
        <v>444.47445521980262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1.2073185762727583</v>
      </c>
      <c r="AC11" s="24">
        <f t="shared" si="3"/>
        <v>1.2073185762727583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194.12324897969805</v>
      </c>
      <c r="AN11" s="62">
        <f ca="1">AVERAGE(OFFSET($AM$3,0,0,'Données projet'!$E$10+1,1))-AVERAGE(OFFSET($H$3,0,0,'Données projet'!$E$10+1,1))</f>
        <v>345.67675698621832</v>
      </c>
      <c r="AO11" s="62">
        <f t="shared" si="36"/>
        <v>178.72086185623849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3.3816313417716857</v>
      </c>
      <c r="BF11" s="14">
        <f t="shared" si="37"/>
        <v>1.3523466458084794</v>
      </c>
      <c r="BG11" s="22">
        <f t="shared" si="7"/>
        <v>8.2450116617021205</v>
      </c>
      <c r="BH11" s="62">
        <f t="shared" si="8"/>
        <v>194.99828452792266</v>
      </c>
      <c r="BI11" s="62">
        <f ca="1">AVERAGE(OFFSET($BH$3,0,0,'Données projet'!$E$11+1,1))-AVERAGE(OFFSET($H$3,0,0,'Données projet'!$E$11+1,1))</f>
        <v>379.13613178313602</v>
      </c>
      <c r="BJ11" s="62">
        <f t="shared" si="38"/>
        <v>193.43709558200547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327.08900187998302</v>
      </c>
      <c r="S12" s="62">
        <f ca="1">AVERAGE(OFFSET($R$3,0,0,'Données projet'!$E$9+1,1))-AVERAGE(OFFSET($H$3,0,0,'Données projet'!$E$9+1,1))</f>
        <v>312.76208894189642</v>
      </c>
      <c r="T12" s="62">
        <f t="shared" si="34"/>
        <v>444.47445521980262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0.85370315233495542</v>
      </c>
      <c r="AC12" s="24">
        <f t="shared" si="3"/>
        <v>0.85370315233495542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197.76374592447721</v>
      </c>
      <c r="AN12" s="62">
        <f ca="1">AVERAGE(OFFSET($AM$3,0,0,'Données projet'!$E$10+1,1))-AVERAGE(OFFSET($H$3,0,0,'Données projet'!$E$10+1,1))</f>
        <v>345.67675698621832</v>
      </c>
      <c r="AO12" s="62">
        <f t="shared" si="36"/>
        <v>178.72086185623849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3.8744593629005446</v>
      </c>
      <c r="BF12" s="14">
        <f t="shared" si="37"/>
        <v>1.5250897485615453</v>
      </c>
      <c r="BG12" s="22">
        <f t="shared" si="7"/>
        <v>9.4042147024631397</v>
      </c>
      <c r="BH12" s="62">
        <f t="shared" si="8"/>
        <v>198.76217345501922</v>
      </c>
      <c r="BI12" s="62">
        <f ca="1">AVERAGE(OFFSET($BH$3,0,0,'Données projet'!$E$11+1,1))-AVERAGE(OFFSET($H$3,0,0,'Données projet'!$E$11+1,1))</f>
        <v>379.13613178313602</v>
      </c>
      <c r="BJ12" s="62">
        <f t="shared" si="38"/>
        <v>193.43709558200547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351.33520601005563</v>
      </c>
      <c r="S13" s="62">
        <f ca="1">AVERAGE(OFFSET($R$3,0,0,'Données projet'!$E$9+1,1))-AVERAGE(OFFSET($H$3,0,0,'Données projet'!$E$9+1,1))</f>
        <v>312.76208894189642</v>
      </c>
      <c r="T13" s="62">
        <f t="shared" si="34"/>
        <v>444.47445521980262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1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18.531425487170438</v>
      </c>
      <c r="AC13" s="24">
        <f t="shared" si="3"/>
        <v>18.531425487170438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201.52632810400434</v>
      </c>
      <c r="AN13" s="62">
        <f ca="1">AVERAGE(OFFSET($AM$3,0,0,'Données projet'!$E$10+1,1))-AVERAGE(OFFSET($H$3,0,0,'Données projet'!$E$10+1,1))</f>
        <v>345.67675698621832</v>
      </c>
      <c r="AO13" s="62">
        <f t="shared" si="36"/>
        <v>178.72086185623849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4.4391105468353587</v>
      </c>
      <c r="BF13" s="14">
        <f t="shared" si="37"/>
        <v>1.7198983325588202</v>
      </c>
      <c r="BG13" s="22">
        <f t="shared" si="7"/>
        <v>10.72694046494486</v>
      </c>
      <c r="BH13" s="62">
        <f t="shared" si="8"/>
        <v>202.66560244998976</v>
      </c>
      <c r="BI13" s="62">
        <f ca="1">AVERAGE(OFFSET($BH$3,0,0,'Données projet'!$E$11+1,1))-AVERAGE(OFFSET($H$3,0,0,'Données projet'!$E$11+1,1))</f>
        <v>379.13613178313602</v>
      </c>
      <c r="BJ13" s="62">
        <f t="shared" si="38"/>
        <v>193.43709558200547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</v>
      </c>
      <c r="N14" s="14">
        <f>IF('Données projet'!$A$36&gt;35,N13+M14-V13,IF(A14&lt;'Données projet'!$A$36,$K$205^A14,IF(A14='Données projet'!$A$36,'Données projet'!$B$36,N13+M14-V13)))</f>
        <v>68.8</v>
      </c>
      <c r="O14" s="14">
        <f>N14*VLOOKUP('Données projet'!$B$9,Paramètres!$A$1:$I$89,3,0)*VLOOKUP('Données projet'!$B$9,Paramètres!$A$1:$I$89,5,0)</f>
        <v>62.250239999999998</v>
      </c>
      <c r="P14" s="14">
        <f t="shared" si="33"/>
        <v>17.73597545624326</v>
      </c>
      <c r="Q14" s="22">
        <f t="shared" si="2"/>
        <v>139.309325252957</v>
      </c>
      <c r="R14" s="62">
        <f t="shared" si="0"/>
        <v>333.80512386207113</v>
      </c>
      <c r="S14" s="62">
        <f ca="1">AVERAGE(OFFSET($R$3,0,0,'Données projet'!$E$9+1,1))-AVERAGE(OFFSET($H$3,0,0,'Données projet'!$E$9+1,1))</f>
        <v>312.76208894189642</v>
      </c>
      <c r="T14" s="62">
        <f t="shared" si="34"/>
        <v>444.47445521980262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13.103696627031438</v>
      </c>
      <c r="AC14" s="24">
        <f t="shared" si="3"/>
        <v>13.103696627031438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205.43207466997177</v>
      </c>
      <c r="AN14" s="62">
        <f ca="1">AVERAGE(OFFSET($AM$3,0,0,'Données projet'!$E$10+1,1))-AVERAGE(OFFSET($H$3,0,0,'Données projet'!$E$10+1,1))</f>
        <v>345.67675698621832</v>
      </c>
      <c r="AO14" s="62">
        <f t="shared" si="36"/>
        <v>178.72086185623849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5.0860521691657636</v>
      </c>
      <c r="BF14" s="14">
        <f t="shared" si="37"/>
        <v>1.9395909500595778</v>
      </c>
      <c r="BG14" s="22">
        <f t="shared" si="7"/>
        <v>12.236328432650803</v>
      </c>
      <c r="BH14" s="62">
        <f t="shared" si="8"/>
        <v>206.73212704176493</v>
      </c>
      <c r="BI14" s="62">
        <f ca="1">AVERAGE(OFFSET($BH$3,0,0,'Données projet'!$E$11+1,1))-AVERAGE(OFFSET($H$3,0,0,'Données projet'!$E$11+1,1))</f>
        <v>379.13613178313602</v>
      </c>
      <c r="BJ14" s="62">
        <f t="shared" si="38"/>
        <v>193.43709558200547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</v>
      </c>
      <c r="N15" s="14">
        <f>IF('Données projet'!$A$36&gt;35,N14+M15-V14,IF(A15&lt;'Données projet'!$A$36,$K$205^A15,IF(A15='Données projet'!$A$36,'Données projet'!$B$36,N14+M15-V14)))</f>
        <v>79.599999999999994</v>
      </c>
      <c r="O15" s="14">
        <f>N15*VLOOKUP('Données projet'!$B$9,Paramètres!$A$1:$I$89,3,0)*VLOOKUP('Données projet'!$B$9,Paramètres!$A$1:$I$89,5,0)</f>
        <v>72.022079999999988</v>
      </c>
      <c r="P15" s="14">
        <f t="shared" si="33"/>
        <v>20.174776013004589</v>
      </c>
      <c r="Q15" s="22">
        <f t="shared" si="2"/>
        <v>160.57619088931631</v>
      </c>
      <c r="R15" s="62">
        <f t="shared" si="0"/>
        <v>357.60596834204921</v>
      </c>
      <c r="S15" s="62">
        <f ca="1">AVERAGE(OFFSET($R$3,0,0,'Données projet'!$E$9+1,1))-AVERAGE(OFFSET($H$3,0,0,'Données projet'!$E$9+1,1))</f>
        <v>312.76208894189642</v>
      </c>
      <c r="T15" s="62">
        <f t="shared" si="34"/>
        <v>444.47445521980262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9.2657127435852207</v>
      </c>
      <c r="AC15" s="24">
        <f t="shared" si="3"/>
        <v>9.2657127435852207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209.50498917834838</v>
      </c>
      <c r="AN15" s="62">
        <f ca="1">AVERAGE(OFFSET($AM$3,0,0,'Données projet'!$E$10+1,1))-AVERAGE(OFFSET($H$3,0,0,'Données projet'!$E$10+1,1))</f>
        <v>345.67675698621832</v>
      </c>
      <c r="AO15" s="62">
        <f t="shared" si="36"/>
        <v>178.72086185623849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5.827276972391914</v>
      </c>
      <c r="BF15" s="14">
        <f t="shared" si="37"/>
        <v>2.1873461833967758</v>
      </c>
      <c r="BG15" s="22">
        <f t="shared" si="7"/>
        <v>13.958801996331969</v>
      </c>
      <c r="BH15" s="62">
        <f t="shared" si="8"/>
        <v>210.98857944906484</v>
      </c>
      <c r="BI15" s="62">
        <f ca="1">AVERAGE(OFFSET($BH$3,0,0,'Données projet'!$E$11+1,1))-AVERAGE(OFFSET($H$3,0,0,'Données projet'!$E$11+1,1))</f>
        <v>379.13613178313602</v>
      </c>
      <c r="BJ15" s="62">
        <f t="shared" si="38"/>
        <v>193.43709558200547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</v>
      </c>
      <c r="N16" s="14">
        <f>IF('Données projet'!$A$36&gt;35,N15+M16-V15,IF(A16&lt;'Données projet'!$A$36,$K$205^A16,IF(A16='Données projet'!$A$36,'Données projet'!$B$36,N15+M16-V15)))</f>
        <v>90.399999999999991</v>
      </c>
      <c r="O16" s="14">
        <f>N16*VLOOKUP('Données projet'!$B$9,Paramètres!$A$1:$I$89,3,0)*VLOOKUP('Données projet'!$B$9,Paramètres!$A$1:$I$89,5,0)</f>
        <v>81.793919999999986</v>
      </c>
      <c r="P16" s="14">
        <f t="shared" si="33"/>
        <v>22.575239179244807</v>
      </c>
      <c r="Q16" s="22">
        <f t="shared" si="2"/>
        <v>181.77628557051798</v>
      </c>
      <c r="R16" s="62">
        <f t="shared" si="0"/>
        <v>381.3172858221368</v>
      </c>
      <c r="S16" s="62">
        <f ca="1">AVERAGE(OFFSET($R$3,0,0,'Données projet'!$E$9+1,1))-AVERAGE(OFFSET($H$3,0,0,'Données projet'!$E$9+1,1))</f>
        <v>312.76208894189642</v>
      </c>
      <c r="T16" s="62">
        <f t="shared" si="34"/>
        <v>444.47445521980262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6.5518483135157197</v>
      </c>
      <c r="AC16" s="24">
        <f t="shared" si="3"/>
        <v>6.5518483135157197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213.77241677240093</v>
      </c>
      <c r="AN16" s="62">
        <f ca="1">AVERAGE(OFFSET($AM$3,0,0,'Données projet'!$E$10+1,1))-AVERAGE(OFFSET($H$3,0,0,'Données projet'!$E$10+1,1))</f>
        <v>345.67675698621832</v>
      </c>
      <c r="AO16" s="62">
        <f t="shared" si="36"/>
        <v>178.72086185623849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6.6765254825411819</v>
      </c>
      <c r="BF16" s="14">
        <f t="shared" si="37"/>
        <v>2.4667486337124225</v>
      </c>
      <c r="BG16" s="22">
        <f t="shared" si="7"/>
        <v>15.924535752475025</v>
      </c>
      <c r="BH16" s="62">
        <f t="shared" si="8"/>
        <v>215.46553600409385</v>
      </c>
      <c r="BI16" s="62">
        <f ca="1">AVERAGE(OFFSET($BH$3,0,0,'Données projet'!$E$11+1,1))-AVERAGE(OFFSET($H$3,0,0,'Données projet'!$E$11+1,1))</f>
        <v>379.13613178313602</v>
      </c>
      <c r="BJ16" s="62">
        <f t="shared" si="38"/>
        <v>193.43709558200547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</v>
      </c>
      <c r="N17" s="14">
        <f>IF('Données projet'!$A$36&gt;35,N16+M17-V16,IF(A17&lt;'Données projet'!$A$36,$K$205^A17,IF(A17='Données projet'!$A$36,'Données projet'!$B$36,N16+M17-V16)))</f>
        <v>101.19999999999999</v>
      </c>
      <c r="O17" s="14">
        <f>N17*VLOOKUP('Données projet'!$B$9,Paramètres!$A$1:$I$89,3,0)*VLOOKUP('Données projet'!$B$9,Paramètres!$A$1:$I$89,5,0)</f>
        <v>91.565759999999983</v>
      </c>
      <c r="P17" s="14">
        <f t="shared" si="33"/>
        <v>24.942468702082348</v>
      </c>
      <c r="Q17" s="22">
        <f t="shared" si="2"/>
        <v>202.9184983227934</v>
      </c>
      <c r="R17" s="62">
        <f t="shared" si="0"/>
        <v>404.94836009506662</v>
      </c>
      <c r="S17" s="62">
        <f ca="1">AVERAGE(OFFSET($R$3,0,0,'Données projet'!$E$9+1,1))-AVERAGE(OFFSET($H$3,0,0,'Données projet'!$E$9+1,1))</f>
        <v>312.76208894189642</v>
      </c>
      <c r="T17" s="62">
        <f t="shared" si="34"/>
        <v>444.47445521980262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4.6328563717926103</v>
      </c>
      <c r="AC17" s="24">
        <f t="shared" si="3"/>
        <v>4.6328563717926103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218.26552084292294</v>
      </c>
      <c r="AN17" s="62">
        <f ca="1">AVERAGE(OFFSET($AM$3,0,0,'Données projet'!$E$10+1,1))-AVERAGE(OFFSET($H$3,0,0,'Données projet'!$E$10+1,1))</f>
        <v>345.67675698621832</v>
      </c>
      <c r="AO17" s="62">
        <f t="shared" si="36"/>
        <v>178.72086185623849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7.6495407254899579</v>
      </c>
      <c r="BF17" s="14">
        <f t="shared" si="37"/>
        <v>2.7818407841015893</v>
      </c>
      <c r="BG17" s="22">
        <f t="shared" si="7"/>
        <v>18.16798946253861</v>
      </c>
      <c r="BH17" s="62">
        <f t="shared" si="8"/>
        <v>220.19785123481179</v>
      </c>
      <c r="BI17" s="62">
        <f ca="1">AVERAGE(OFFSET($BH$3,0,0,'Données projet'!$E$11+1,1))-AVERAGE(OFFSET($H$3,0,0,'Données projet'!$E$11+1,1))</f>
        <v>379.13613178313602</v>
      </c>
      <c r="BJ17" s="62">
        <f t="shared" si="38"/>
        <v>193.43709558200547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112</v>
      </c>
      <c r="L18" s="13">
        <f>VLOOKUP(A18,'Données projet'!$A$35:$I$55,9,0)</f>
        <v>10.8</v>
      </c>
      <c r="M18" s="13">
        <f t="array" ref="M18">INDEX(L:L,MIN(IF(ISNUMBER(L18:L214),ROW(L18:L214),"")))</f>
        <v>10.8</v>
      </c>
      <c r="N18" s="14">
        <f>IF('Données projet'!$A$36&gt;35,N17+M18-V17,IF(A18&lt;'Données projet'!$A$36,$K$205^A18,IF(A18='Données projet'!$A$36,'Données projet'!$B$36,N17+M18-V17)))</f>
        <v>111.99999999999999</v>
      </c>
      <c r="O18" s="14">
        <f>N18*VLOOKUP('Données projet'!$B$9,Paramètres!$A$1:$I$89,3,0)*VLOOKUP('Données projet'!$B$9,Paramètres!$A$1:$I$89,5,0)</f>
        <v>101.33759999999999</v>
      </c>
      <c r="P18" s="14">
        <f t="shared" si="33"/>
        <v>27.280415454305565</v>
      </c>
      <c r="Q18" s="22">
        <f t="shared" si="2"/>
        <v>224.00971024958213</v>
      </c>
      <c r="R18" s="62">
        <f t="shared" si="0"/>
        <v>428.50646018246317</v>
      </c>
      <c r="S18" s="62">
        <f ca="1">AVERAGE(OFFSET($R$3,0,0,'Données projet'!$E$9+1,1))-AVERAGE(OFFSET($H$3,0,0,'Données projet'!$E$9+1,1))</f>
        <v>312.76208894189642</v>
      </c>
      <c r="T18" s="62">
        <f t="shared" si="34"/>
        <v>444.47445521980262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17.788877746452094</v>
      </c>
      <c r="AC18" s="24">
        <f t="shared" si="3"/>
        <v>17.788877746452094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223.01982766782152</v>
      </c>
      <c r="AN18" s="62">
        <f ca="1">AVERAGE(OFFSET($AM$3,0,0,'Données projet'!$E$10+1,1))-AVERAGE(OFFSET($H$3,0,0,'Données projet'!$E$10+1,1))</f>
        <v>345.67675698621832</v>
      </c>
      <c r="AO18" s="62">
        <f t="shared" si="36"/>
        <v>178.72086185623849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8.7643600648188649</v>
      </c>
      <c r="BF18" s="14">
        <f t="shared" si="37"/>
        <v>3.1371814875374633</v>
      </c>
      <c r="BG18" s="22">
        <f t="shared" si="7"/>
        <v>20.728518203687273</v>
      </c>
      <c r="BH18" s="62">
        <f t="shared" si="8"/>
        <v>225.22526813656833</v>
      </c>
      <c r="BI18" s="62">
        <f ca="1">AVERAGE(OFFSET($BH$3,0,0,'Données projet'!$E$11+1,1))-AVERAGE(OFFSET($H$3,0,0,'Données projet'!$E$11+1,1))</f>
        <v>379.13613178313602</v>
      </c>
      <c r="BJ18" s="62">
        <f t="shared" si="38"/>
        <v>193.43709558200547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104.99999999999999</v>
      </c>
      <c r="O19" s="14">
        <f>N19*VLOOKUP('Données projet'!$B$9,Paramètres!$A$1:$I$89,3,0)*VLOOKUP('Données projet'!$B$9,Paramètres!$A$1:$I$89,5,0)</f>
        <v>95.003999999999976</v>
      </c>
      <c r="P19" s="14">
        <f t="shared" si="33"/>
        <v>25.768242550600764</v>
      </c>
      <c r="Q19" s="22">
        <f t="shared" si="2"/>
        <v>210.34498910896295</v>
      </c>
      <c r="R19" s="62">
        <f t="shared" si="0"/>
        <v>417.28703503107704</v>
      </c>
      <c r="S19" s="62">
        <f ca="1">AVERAGE(OFFSET($R$3,0,0,'Données projet'!$E$9+1,1))-AVERAGE(OFFSET($H$3,0,0,'Données projet'!$E$9+1,1))</f>
        <v>312.76208894189642</v>
      </c>
      <c r="T19" s="62">
        <f t="shared" si="34"/>
        <v>444.47445521980262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12.578636084214747</v>
      </c>
      <c r="AC19" s="24">
        <f t="shared" si="3"/>
        <v>12.578636084214747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228.07584875104993</v>
      </c>
      <c r="AN19" s="62">
        <f ca="1">AVERAGE(OFFSET($AM$3,0,0,'Données projet'!$E$10+1,1))-AVERAGE(OFFSET($H$3,0,0,'Données projet'!$E$10+1,1))</f>
        <v>345.67675698621832</v>
      </c>
      <c r="AO19" s="62">
        <f t="shared" si="36"/>
        <v>178.72086185623849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10.041649571173666</v>
      </c>
      <c r="BF19" s="14">
        <f t="shared" si="37"/>
        <v>3.537911925799258</v>
      </c>
      <c r="BG19" s="22">
        <f t="shared" si="7"/>
        <v>23.651069607227843</v>
      </c>
      <c r="BH19" s="62">
        <f t="shared" si="8"/>
        <v>230.5931155293419</v>
      </c>
      <c r="BI19" s="62">
        <f ca="1">AVERAGE(OFFSET($BH$3,0,0,'Données projet'!$E$11+1,1))-AVERAGE(OFFSET($H$3,0,0,'Données projet'!$E$11+1,1))</f>
        <v>379.13613178313602</v>
      </c>
      <c r="BJ19" s="62">
        <f t="shared" si="38"/>
        <v>193.43709558200547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114.99999999999999</v>
      </c>
      <c r="O20" s="14">
        <f>N20*VLOOKUP('Données projet'!$B$9,Paramètres!$A$1:$I$89,3,0)*VLOOKUP('Données projet'!$B$9,Paramètres!$A$1:$I$89,5,0)</f>
        <v>104.05199999999999</v>
      </c>
      <c r="P20" s="14">
        <f t="shared" si="33"/>
        <v>27.925087771564417</v>
      </c>
      <c r="Q20" s="22">
        <f t="shared" si="2"/>
        <v>229.86009453547467</v>
      </c>
      <c r="R20" s="62">
        <f t="shared" si="0"/>
        <v>439.22621885134743</v>
      </c>
      <c r="S20" s="62">
        <f ca="1">AVERAGE(OFFSET($R$3,0,0,'Données projet'!$E$9+1,1))-AVERAGE(OFFSET($H$3,0,0,'Données projet'!$E$9+1,1))</f>
        <v>312.76208894189642</v>
      </c>
      <c r="T20" s="62">
        <f t="shared" si="34"/>
        <v>444.47445521980262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8.8944388732260489</v>
      </c>
      <c r="AC20" s="24">
        <f t="shared" si="3"/>
        <v>8.8944388732260489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233.47979197348377</v>
      </c>
      <c r="AN20" s="62">
        <f ca="1">AVERAGE(OFFSET($AM$3,0,0,'Données projet'!$E$10+1,1))-AVERAGE(OFFSET($H$3,0,0,'Données projet'!$E$10+1,1))</f>
        <v>345.67675698621832</v>
      </c>
      <c r="AO20" s="62">
        <f t="shared" si="36"/>
        <v>178.72086185623849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11.505087121536034</v>
      </c>
      <c r="BF20" s="14">
        <f t="shared" si="37"/>
        <v>3.9898299937176129</v>
      </c>
      <c r="BG20" s="22">
        <f t="shared" si="7"/>
        <v>26.986980642400102</v>
      </c>
      <c r="BH20" s="62">
        <f t="shared" si="8"/>
        <v>236.35310495827284</v>
      </c>
      <c r="BI20" s="62">
        <f ca="1">AVERAGE(OFFSET($BH$3,0,0,'Données projet'!$E$11+1,1))-AVERAGE(OFFSET($H$3,0,0,'Données projet'!$E$11+1,1))</f>
        <v>379.13613178313602</v>
      </c>
      <c r="BJ20" s="62">
        <f t="shared" si="38"/>
        <v>193.43709558200547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124.99999999999999</v>
      </c>
      <c r="O21" s="14">
        <f>N21*VLOOKUP('Données projet'!$B$9,Paramètres!$A$1:$I$89,3,0)*VLOOKUP('Données projet'!$B$9,Paramètres!$A$1:$I$89,5,0)</f>
        <v>113.09999999999998</v>
      </c>
      <c r="P21" s="14">
        <f t="shared" si="33"/>
        <v>30.060183168217279</v>
      </c>
      <c r="Q21" s="22">
        <f t="shared" si="2"/>
        <v>249.33731901797839</v>
      </c>
      <c r="R21" s="62">
        <f t="shared" si="0"/>
        <v>461.10667220998153</v>
      </c>
      <c r="S21" s="62">
        <f ca="1">AVERAGE(OFFSET($R$3,0,0,'Données projet'!$E$9+1,1))-AVERAGE(OFFSET($H$3,0,0,'Données projet'!$E$9+1,1))</f>
        <v>312.76208894189642</v>
      </c>
      <c r="T21" s="62">
        <f t="shared" si="34"/>
        <v>444.47445521980262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6.2893180421073742</v>
      </c>
      <c r="AC21" s="24">
        <f t="shared" si="3"/>
        <v>6.2893180421073742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239.28437426084227</v>
      </c>
      <c r="AN21" s="62">
        <f ca="1">AVERAGE(OFFSET($AM$3,0,0,'Données projet'!$E$10+1,1))-AVERAGE(OFFSET($H$3,0,0,'Données projet'!$E$10+1,1))</f>
        <v>345.67675698621832</v>
      </c>
      <c r="AO21" s="62">
        <f t="shared" si="36"/>
        <v>178.72086185623849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13.181801330143742</v>
      </c>
      <c r="BF21" s="14">
        <f t="shared" si="37"/>
        <v>4.4994741849523159</v>
      </c>
      <c r="BG21" s="22">
        <f t="shared" si="7"/>
        <v>30.794888188792299</v>
      </c>
      <c r="BH21" s="62">
        <f t="shared" si="8"/>
        <v>242.56424138079541</v>
      </c>
      <c r="BI21" s="62">
        <f ca="1">AVERAGE(OFFSET($BH$3,0,0,'Données projet'!$E$11+1,1))-AVERAGE(OFFSET($H$3,0,0,'Données projet'!$E$11+1,1))</f>
        <v>379.13613178313602</v>
      </c>
      <c r="BJ21" s="62">
        <f t="shared" si="38"/>
        <v>193.43709558200547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135</v>
      </c>
      <c r="O22" s="14">
        <f>N22*VLOOKUP('Données projet'!$B$9,Paramètres!$A$1:$I$89,3,0)*VLOOKUP('Données projet'!$B$9,Paramètres!$A$1:$I$89,5,0)</f>
        <v>122.148</v>
      </c>
      <c r="P22" s="14">
        <f t="shared" si="33"/>
        <v>32.175466547071615</v>
      </c>
      <c r="Q22" s="22">
        <f t="shared" si="2"/>
        <v>268.78003756948306</v>
      </c>
      <c r="R22" s="62">
        <f t="shared" si="0"/>
        <v>482.93213181250655</v>
      </c>
      <c r="S22" s="62">
        <f ca="1">AVERAGE(OFFSET($R$3,0,0,'Données projet'!$E$9+1,1))-AVERAGE(OFFSET($H$3,0,0,'Données projet'!$E$9+1,1))</f>
        <v>312.76208894189642</v>
      </c>
      <c r="T22" s="62">
        <f t="shared" si="34"/>
        <v>444.47445521980262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4.4472194366130244</v>
      </c>
      <c r="AC22" s="24">
        <f t="shared" si="3"/>
        <v>4.4472194366130244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245.54975029490012</v>
      </c>
      <c r="AN22" s="62">
        <f ca="1">AVERAGE(OFFSET($AM$3,0,0,'Données projet'!$E$10+1,1))-AVERAGE(OFFSET($H$3,0,0,'Données projet'!$E$10+1,1))</f>
        <v>345.67675698621832</v>
      </c>
      <c r="AO22" s="62">
        <f t="shared" si="36"/>
        <v>178.72086185623849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15.102874447784345</v>
      </c>
      <c r="BF22" s="14">
        <f t="shared" si="37"/>
        <v>5.074218192988301</v>
      </c>
      <c r="BG22" s="22">
        <f t="shared" si="7"/>
        <v>35.141769682679019</v>
      </c>
      <c r="BH22" s="62">
        <f t="shared" si="8"/>
        <v>249.29386392570254</v>
      </c>
      <c r="BI22" s="62">
        <f ca="1">AVERAGE(OFFSET($BH$3,0,0,'Données projet'!$E$11+1,1))-AVERAGE(OFFSET($H$3,0,0,'Données projet'!$E$11+1,1))</f>
        <v>379.13613178313602</v>
      </c>
      <c r="BJ22" s="62">
        <f t="shared" si="38"/>
        <v>193.43709558200547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145</v>
      </c>
      <c r="L23" s="13">
        <f>VLOOKUP(A23,'Données projet'!$A$35:$I$55,9,0)</f>
        <v>10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504.70579972393421</v>
      </c>
      <c r="S23" s="62">
        <f ca="1">AVERAGE(OFFSET($R$3,0,0,'Données projet'!$E$9+1,1))-AVERAGE(OFFSET($H$3,0,0,'Données projet'!$E$9+1,1))</f>
        <v>312.76208894189642</v>
      </c>
      <c r="T23" s="62">
        <f t="shared" si="34"/>
        <v>444.47445521980262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0.03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0.9</v>
      </c>
      <c r="Z23" s="23">
        <f>EXP(-LN(2)/35)*Z22+(1-EXP(-LN(2)/35))/(LN(2)/35)*V23*W23*VLOOKUP('Données projet'!$B$9,Paramètres!$A$1:$I$89,3,0)*0.475*44/12</f>
        <v>0.42009643174859351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13.901318740474123</v>
      </c>
      <c r="AC23" s="24">
        <f t="shared" si="3"/>
        <v>14.321415172222716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252.34457387689503</v>
      </c>
      <c r="AN23" s="62">
        <f ca="1">AVERAGE(OFFSET($AM$3,0,0,'Données projet'!$E$10+1,1))-AVERAGE(OFFSET($H$3,0,0,'Données projet'!$E$10+1,1))</f>
        <v>345.67675698621832</v>
      </c>
      <c r="AO23" s="62">
        <f t="shared" si="36"/>
        <v>178.72086185623849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17.303918552006422</v>
      </c>
      <c r="BF23" s="14">
        <f t="shared" si="37"/>
        <v>5.7223775960671075</v>
      </c>
      <c r="BG23" s="22">
        <f t="shared" si="7"/>
        <v>40.104132457894728</v>
      </c>
      <c r="BH23" s="62">
        <f t="shared" si="8"/>
        <v>256.61883534479045</v>
      </c>
      <c r="BI23" s="62">
        <f ca="1">AVERAGE(OFFSET($BH$3,0,0,'Données projet'!$E$11+1,1))-AVERAGE(OFFSET($H$3,0,0,'Données projet'!$E$11+1,1))</f>
        <v>379.13613178313602</v>
      </c>
      <c r="BJ23" s="62">
        <f t="shared" si="38"/>
        <v>193.43709558200547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496.1821801295859</v>
      </c>
      <c r="S24" s="62">
        <f ca="1">AVERAGE(OFFSET($R$3,0,0,'Données projet'!$E$9+1,1))-AVERAGE(OFFSET($H$3,0,0,'Données projet'!$E$9+1,1))</f>
        <v>312.76208894189642</v>
      </c>
      <c r="T24" s="62">
        <f t="shared" si="34"/>
        <v>444.47445521980262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0.41185859695552601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9.8297167488248878</v>
      </c>
      <c r="AC24" s="24">
        <f t="shared" si="3"/>
        <v>10.241575345780413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259.74721093383005</v>
      </c>
      <c r="AN24" s="62">
        <f ca="1">AVERAGE(OFFSET($AM$3,0,0,'Données projet'!$E$10+1,1))-AVERAGE(OFFSET($H$3,0,0,'Données projet'!$E$10+1,1))</f>
        <v>345.67675698621832</v>
      </c>
      <c r="AO24" s="62">
        <f t="shared" si="36"/>
        <v>178.72086185623849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19.82573570942974</v>
      </c>
      <c r="BF24" s="14">
        <f t="shared" si="37"/>
        <v>6.4533301696051613</v>
      </c>
      <c r="BG24" s="22">
        <f t="shared" si="7"/>
        <v>45.769373072652449</v>
      </c>
      <c r="BH24" s="62">
        <f t="shared" si="8"/>
        <v>264.62690144852684</v>
      </c>
      <c r="BI24" s="62">
        <f ca="1">AVERAGE(OFFSET($BH$3,0,0,'Données projet'!$E$11+1,1))-AVERAGE(OFFSET($H$3,0,0,'Données projet'!$E$11+1,1))</f>
        <v>379.13613178313602</v>
      </c>
      <c r="BJ24" s="62">
        <f t="shared" si="38"/>
        <v>193.43709558200547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514.80177390142308</v>
      </c>
      <c r="S25" s="62">
        <f ca="1">AVERAGE(OFFSET($R$3,0,0,'Données projet'!$E$9+1,1))-AVERAGE(OFFSET($H$3,0,0,'Données projet'!$E$9+1,1))</f>
        <v>312.76208894189642</v>
      </c>
      <c r="T25" s="62">
        <f t="shared" si="34"/>
        <v>444.47445521980262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0.40378230107816748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6.9506593702370614</v>
      </c>
      <c r="AC25" s="24">
        <f t="shared" si="3"/>
        <v>7.3544416713152287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267.84712588233197</v>
      </c>
      <c r="AN25" s="62">
        <f ca="1">AVERAGE(OFFSET($AM$3,0,0,'Données projet'!$E$10+1,1))-AVERAGE(OFFSET($H$3,0,0,'Données projet'!$E$10+1,1))</f>
        <v>345.67675698621832</v>
      </c>
      <c r="AO25" s="62">
        <f t="shared" si="36"/>
        <v>178.72086185623849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22.715074347976607</v>
      </c>
      <c r="BF25" s="14">
        <f t="shared" si="37"/>
        <v>7.2776515668169814</v>
      </c>
      <c r="BG25" s="22">
        <f t="shared" si="7"/>
        <v>52.237330968265496</v>
      </c>
      <c r="BH25" s="62">
        <f t="shared" si="8"/>
        <v>273.41824487173392</v>
      </c>
      <c r="BI25" s="62">
        <f ca="1">AVERAGE(OFFSET($BH$3,0,0,'Données projet'!$E$11+1,1))-AVERAGE(OFFSET($H$3,0,0,'Données projet'!$E$11+1,1))</f>
        <v>379.13613178313602</v>
      </c>
      <c r="BJ25" s="62">
        <f t="shared" si="38"/>
        <v>193.43709558200547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533.38208378851868</v>
      </c>
      <c r="S26" s="62">
        <f ca="1">AVERAGE(OFFSET($R$3,0,0,'Données projet'!$E$9+1,1))-AVERAGE(OFFSET($H$3,0,0,'Données projet'!$E$9+1,1))</f>
        <v>312.76208894189642</v>
      </c>
      <c r="T26" s="62">
        <f t="shared" si="34"/>
        <v>444.47445521980262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0.39586437643690986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4.9148583744124439</v>
      </c>
      <c r="AC26" s="24">
        <f t="shared" si="3"/>
        <v>5.3107227508493535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276.74646618009047</v>
      </c>
      <c r="AN26" s="62">
        <f ca="1">AVERAGE(OFFSET($AM$3,0,0,'Données projet'!$E$10+1,1))-AVERAGE(OFFSET($H$3,0,0,'Données projet'!$E$10+1,1))</f>
        <v>345.67675698621832</v>
      </c>
      <c r="AO26" s="62">
        <f t="shared" si="36"/>
        <v>178.72086185623849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26.025495860347377</v>
      </c>
      <c r="BF26" s="14">
        <f t="shared" si="37"/>
        <v>8.2072683306135854</v>
      </c>
      <c r="BG26" s="22">
        <f t="shared" si="7"/>
        <v>59.622064299257012</v>
      </c>
      <c r="BH26" s="62">
        <f t="shared" si="8"/>
        <v>283.1072610088035</v>
      </c>
      <c r="BI26" s="62">
        <f ca="1">AVERAGE(OFFSET($BH$3,0,0,'Données projet'!$E$11+1,1))-AVERAGE(OFFSET($H$3,0,0,'Données projet'!$E$11+1,1))</f>
        <v>379.13613178313602</v>
      </c>
      <c r="BJ26" s="62">
        <f t="shared" si="38"/>
        <v>193.43709558200547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551.92465020603618</v>
      </c>
      <c r="S27" s="62">
        <f ca="1">AVERAGE(OFFSET($R$3,0,0,'Données projet'!$E$9+1,1))-AVERAGE(OFFSET($H$3,0,0,'Données projet'!$E$9+1,1))</f>
        <v>312.76208894189642</v>
      </c>
      <c r="T27" s="62">
        <f t="shared" si="34"/>
        <v>444.47445521980262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0.38810171746841016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3.4753296851185307</v>
      </c>
      <c r="AC27" s="24">
        <f t="shared" si="3"/>
        <v>3.863431402586941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286.561873458001</v>
      </c>
      <c r="AN27" s="62">
        <f ca="1">AVERAGE(OFFSET($AM$3,0,0,'Données projet'!$E$10+1,1))-AVERAGE(OFFSET($H$3,0,0,'Données projet'!$E$10+1,1))</f>
        <v>345.67675698621832</v>
      </c>
      <c r="AO27" s="62">
        <f t="shared" si="36"/>
        <v>178.72086185623849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29.818367503485312</v>
      </c>
      <c r="BF27" s="14">
        <f t="shared" si="37"/>
        <v>9.255630450600643</v>
      </c>
      <c r="BG27" s="22">
        <f t="shared" si="7"/>
        <v>68.053879770033035</v>
      </c>
      <c r="BH27" s="62">
        <f t="shared" si="8"/>
        <v>293.82458795365284</v>
      </c>
      <c r="BI27" s="62">
        <f ca="1">AVERAGE(OFFSET($BH$3,0,0,'Données projet'!$E$11+1,1))-AVERAGE(OFFSET($H$3,0,0,'Données projet'!$E$11+1,1))</f>
        <v>379.13613178313602</v>
      </c>
      <c r="BJ27" s="62">
        <f t="shared" si="38"/>
        <v>193.43709558200547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570.43087745012417</v>
      </c>
      <c r="S28" s="62">
        <f ca="1">AVERAGE(OFFSET($R$3,0,0,'Données projet'!$E$9+1,1))-AVERAGE(OFFSET($H$3,0,0,'Données projet'!$E$9+1,1))</f>
        <v>312.76208894189642</v>
      </c>
      <c r="T28" s="62">
        <f t="shared" si="34"/>
        <v>444.47445521980262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0.06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1.0406428151124609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9.9700169277538269</v>
      </c>
      <c r="AC28" s="24">
        <f t="shared" si="3"/>
        <v>11.010659742866288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297.42655370140591</v>
      </c>
      <c r="AN28" s="62">
        <f ca="1">AVERAGE(OFFSET($AM$3,0,0,'Données projet'!$E$10+1,1))-AVERAGE(OFFSET($H$3,0,0,'Données projet'!$E$10+1,1))</f>
        <v>345.67675698621832</v>
      </c>
      <c r="AO28" s="62">
        <f t="shared" si="36"/>
        <v>178.72086185623849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34.164000000000001</v>
      </c>
      <c r="BF28" s="14">
        <f t="shared" si="37"/>
        <v>10.43790596178561</v>
      </c>
      <c r="BG28" s="22">
        <f t="shared" si="7"/>
        <v>77.681652883443277</v>
      </c>
      <c r="BH28" s="62">
        <f t="shared" si="8"/>
        <v>305.7194268497754</v>
      </c>
      <c r="BI28" s="62">
        <f ca="1">AVERAGE(OFFSET($BH$3,0,0,'Données projet'!$E$11+1,1))-AVERAGE(OFFSET($H$3,0,0,'Données projet'!$E$11+1,1))</f>
        <v>379.13613178313602</v>
      </c>
      <c r="BJ28" s="62">
        <f t="shared" si="38"/>
        <v>193.43709558200547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169.00000000000003</v>
      </c>
      <c r="O29" s="14">
        <f>N29*VLOOKUP('Données projet'!$B$9,Paramètres!$A$1:$I$89,3,0)*VLOOKUP('Données projet'!$B$9,Paramètres!$A$1:$I$89,5,0)</f>
        <v>152.91120000000001</v>
      </c>
      <c r="P29" s="14">
        <f t="shared" si="33"/>
        <v>39.239424324197543</v>
      </c>
      <c r="Q29" s="22">
        <f t="shared" si="2"/>
        <v>334.66233736464409</v>
      </c>
      <c r="R29" s="62">
        <f t="shared" si="0"/>
        <v>564.94905141383424</v>
      </c>
      <c r="S29" s="62">
        <f ca="1">AVERAGE(OFFSET($R$3,0,0,'Données projet'!$E$9+1,1))-AVERAGE(OFFSET($H$3,0,0,'Données projet'!$E$9+1,1))</f>
        <v>312.76208894189642</v>
      </c>
      <c r="T29" s="62">
        <f t="shared" si="34"/>
        <v>444.47445521980262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1.0202364442375484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7.0498665781594001</v>
      </c>
      <c r="AC29" s="24">
        <f t="shared" si="3"/>
        <v>8.0701030223969479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310.45171630142863</v>
      </c>
      <c r="AN29" s="62">
        <f ca="1">AVERAGE(OFFSET($AM$3,0,0,'Données projet'!$E$10+1,1))-AVERAGE(OFFSET($H$3,0,0,'Données projet'!$E$10+1,1))</f>
        <v>345.67675698621832</v>
      </c>
      <c r="AO29" s="62">
        <f t="shared" si="36"/>
        <v>178.72086185623849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39.630239999999993</v>
      </c>
      <c r="BF29" s="14">
        <f t="shared" si="37"/>
        <v>11.900589068958134</v>
      </c>
      <c r="BG29" s="22">
        <f t="shared" si="7"/>
        <v>89.749527295102055</v>
      </c>
      <c r="BH29" s="62">
        <f t="shared" si="8"/>
        <v>320.03624134429225</v>
      </c>
      <c r="BI29" s="62">
        <f ca="1">AVERAGE(OFFSET($BH$3,0,0,'Données projet'!$E$11+1,1))-AVERAGE(OFFSET($H$3,0,0,'Données projet'!$E$11+1,1))</f>
        <v>379.13613178313602</v>
      </c>
      <c r="BJ29" s="62">
        <f t="shared" si="38"/>
        <v>193.43709558200547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176.00000000000003</v>
      </c>
      <c r="O30" s="14">
        <f>N30*VLOOKUP('Données projet'!$B$9,Paramètres!$A$1:$I$89,3,0)*VLOOKUP('Données projet'!$B$9,Paramètres!$A$1:$I$89,5,0)</f>
        <v>159.24480000000003</v>
      </c>
      <c r="P30" s="14">
        <f t="shared" si="33"/>
        <v>40.672131063901752</v>
      </c>
      <c r="Q30" s="22">
        <f t="shared" si="2"/>
        <v>348.18865493629556</v>
      </c>
      <c r="R30" s="62">
        <f t="shared" si="0"/>
        <v>580.70649780885901</v>
      </c>
      <c r="S30" s="62">
        <f ca="1">AVERAGE(OFFSET($R$3,0,0,'Données projet'!$E$9+1,1))-AVERAGE(OFFSET($H$3,0,0,'Données projet'!$E$9+1,1))</f>
        <v>312.76208894189642</v>
      </c>
      <c r="T30" s="62">
        <f t="shared" si="34"/>
        <v>444.47445521980262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1.0002302298488357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4.9850084638769134</v>
      </c>
      <c r="AC30" s="24">
        <f t="shared" si="3"/>
        <v>5.9852386937257496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323.42232575445388</v>
      </c>
      <c r="AN30" s="62">
        <f ca="1">AVERAGE(OFFSET($AM$3,0,0,'Données projet'!$E$10+1,1))-AVERAGE(OFFSET($H$3,0,0,'Données projet'!$E$10+1,1))</f>
        <v>345.67675698621832</v>
      </c>
      <c r="AO30" s="62">
        <f t="shared" si="36"/>
        <v>178.72086185623849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45.096479999999993</v>
      </c>
      <c r="BF30" s="14">
        <f t="shared" si="37"/>
        <v>13.339897895146274</v>
      </c>
      <c r="BG30" s="22">
        <f t="shared" si="7"/>
        <v>101.77669150071307</v>
      </c>
      <c r="BH30" s="62">
        <f t="shared" si="8"/>
        <v>334.29453437327658</v>
      </c>
      <c r="BI30" s="62">
        <f ca="1">AVERAGE(OFFSET($BH$3,0,0,'Données projet'!$E$11+1,1))-AVERAGE(OFFSET($H$3,0,0,'Données projet'!$E$11+1,1))</f>
        <v>379.13613178313602</v>
      </c>
      <c r="BJ30" s="62">
        <f t="shared" si="38"/>
        <v>193.43709558200547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183.00000000000003</v>
      </c>
      <c r="O31" s="14">
        <f>N31*VLOOKUP('Données projet'!$B$9,Paramètres!$A$1:$I$89,3,0)*VLOOKUP('Données projet'!$B$9,Paramètres!$A$1:$I$89,5,0)</f>
        <v>165.57840000000002</v>
      </c>
      <c r="P31" s="14">
        <f t="shared" si="33"/>
        <v>42.098218509199697</v>
      </c>
      <c r="Q31" s="22">
        <f t="shared" si="2"/>
        <v>361.70344390352284</v>
      </c>
      <c r="R31" s="62">
        <f t="shared" si="0"/>
        <v>596.43491332550695</v>
      </c>
      <c r="S31" s="62">
        <f ca="1">AVERAGE(OFFSET($R$3,0,0,'Données projet'!$E$9+1,1))-AVERAGE(OFFSET($H$3,0,0,'Données projet'!$E$9+1,1))</f>
        <v>312.76208894189642</v>
      </c>
      <c r="T31" s="62">
        <f t="shared" si="34"/>
        <v>444.47445521980262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0.98061632512169983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3.5249332890797</v>
      </c>
      <c r="AC31" s="24">
        <f t="shared" si="3"/>
        <v>4.5055496142014002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336.3436540250205</v>
      </c>
      <c r="AN31" s="62">
        <f ca="1">AVERAGE(OFFSET($AM$3,0,0,'Données projet'!$E$10+1,1))-AVERAGE(OFFSET($H$3,0,0,'Données projet'!$E$10+1,1))</f>
        <v>345.67675698621832</v>
      </c>
      <c r="AO31" s="62">
        <f t="shared" si="36"/>
        <v>178.72086185623849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50.562719999999992</v>
      </c>
      <c r="BF31" s="14">
        <f t="shared" si="37"/>
        <v>14.758989764964552</v>
      </c>
      <c r="BG31" s="22">
        <f t="shared" si="7"/>
        <v>113.76864450731324</v>
      </c>
      <c r="BH31" s="62">
        <f t="shared" si="8"/>
        <v>348.5001139292973</v>
      </c>
      <c r="BI31" s="62">
        <f ca="1">AVERAGE(OFFSET($BH$3,0,0,'Données projet'!$E$11+1,1))-AVERAGE(OFFSET($H$3,0,0,'Données projet'!$E$11+1,1))</f>
        <v>379.13613178313602</v>
      </c>
      <c r="BJ31" s="62">
        <f t="shared" si="38"/>
        <v>193.43709558200547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190.00000000000003</v>
      </c>
      <c r="O32" s="14">
        <f>N32*VLOOKUP('Données projet'!$B$9,Paramètres!$A$1:$I$89,3,0)*VLOOKUP('Données projet'!$B$9,Paramètres!$A$1:$I$89,5,0)</f>
        <v>171.91200000000001</v>
      </c>
      <c r="P32" s="14">
        <f t="shared" si="33"/>
        <v>43.517968841037288</v>
      </c>
      <c r="Q32" s="22">
        <f t="shared" si="2"/>
        <v>375.20719573147329</v>
      </c>
      <c r="R32" s="62">
        <f t="shared" si="0"/>
        <v>612.13509305424918</v>
      </c>
      <c r="S32" s="62">
        <f ca="1">AVERAGE(OFFSET($R$3,0,0,'Données projet'!$E$9+1,1))-AVERAGE(OFFSET($H$3,0,0,'Données projet'!$E$9+1,1))</f>
        <v>312.76208894189642</v>
      </c>
      <c r="T32" s="62">
        <f t="shared" si="34"/>
        <v>444.47445521980262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0.96138703710296247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2.4925042319384567</v>
      </c>
      <c r="AC32" s="24">
        <f t="shared" si="3"/>
        <v>3.453891269041419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349.21983194098988</v>
      </c>
      <c r="AN32" s="62">
        <f ca="1">AVERAGE(OFFSET($AM$3,0,0,'Données projet'!$E$10+1,1))-AVERAGE(OFFSET($H$3,0,0,'Données projet'!$E$10+1,1))</f>
        <v>345.67675698621832</v>
      </c>
      <c r="AO32" s="62">
        <f t="shared" si="36"/>
        <v>178.72086185623849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56.028959999999984</v>
      </c>
      <c r="BF32" s="14">
        <f t="shared" si="37"/>
        <v>16.160299450101345</v>
      </c>
      <c r="BG32" s="22">
        <f t="shared" si="7"/>
        <v>125.72962687559315</v>
      </c>
      <c r="BH32" s="62">
        <f t="shared" si="8"/>
        <v>362.657524198369</v>
      </c>
      <c r="BI32" s="62">
        <f ca="1">AVERAGE(OFFSET($BH$3,0,0,'Données projet'!$E$11+1,1))-AVERAGE(OFFSET($H$3,0,0,'Données projet'!$E$11+1,1))</f>
        <v>379.13613178313602</v>
      </c>
      <c r="BJ32" s="62">
        <f t="shared" si="38"/>
        <v>193.43709558200547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197.00000000000003</v>
      </c>
      <c r="O33" s="14">
        <f>N33*VLOOKUP('Données projet'!$B$9,Paramètres!$A$1:$I$89,3,0)*VLOOKUP('Données projet'!$B$9,Paramètres!$A$1:$I$89,5,0)</f>
        <v>178.24560000000002</v>
      </c>
      <c r="P33" s="14">
        <f t="shared" si="33"/>
        <v>44.931642269910427</v>
      </c>
      <c r="Q33" s="22">
        <f t="shared" si="2"/>
        <v>388.70036362009404</v>
      </c>
      <c r="R33" s="62">
        <f t="shared" si="0"/>
        <v>627.80778855313599</v>
      </c>
      <c r="S33" s="62">
        <f ca="1">AVERAGE(OFFSET($R$3,0,0,'Données projet'!$E$9+1,1))-AVERAGE(OFFSET($H$3,0,0,'Données projet'!$E$9+1,1))</f>
        <v>312.76208894189642</v>
      </c>
      <c r="T33" s="62">
        <f t="shared" si="34"/>
        <v>444.47445521980262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0.15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2.2928447828854726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5.604130830047148</v>
      </c>
      <c r="AC33" s="24">
        <f t="shared" si="3"/>
        <v>7.8969756129326205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362.05419518957183</v>
      </c>
      <c r="AN33" s="62">
        <f ca="1">AVERAGE(OFFSET($AM$3,0,0,'Données projet'!$E$10+1,1))-AVERAGE(OFFSET($H$3,0,0,'Données projet'!$E$10+1,1))</f>
        <v>345.67675698621832</v>
      </c>
      <c r="AO33" s="62">
        <f t="shared" si="36"/>
        <v>178.72086185623849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61.495199999999983</v>
      </c>
      <c r="BF33" s="14">
        <f t="shared" si="37"/>
        <v>17.545759224285259</v>
      </c>
      <c r="BG33" s="22">
        <f t="shared" si="7"/>
        <v>137.6630039822968</v>
      </c>
      <c r="BH33" s="62">
        <f t="shared" si="8"/>
        <v>376.77042891533881</v>
      </c>
      <c r="BI33" s="62">
        <f ca="1">AVERAGE(OFFSET($BH$3,0,0,'Données projet'!$E$11+1,1))-AVERAGE(OFFSET($H$3,0,0,'Données projet'!$E$11+1,1))</f>
        <v>379.13613178313602</v>
      </c>
      <c r="BJ33" s="62">
        <f t="shared" si="38"/>
        <v>193.43709558200547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5.6</v>
      </c>
      <c r="N34" s="14">
        <f>IF('Données projet'!$A$36&gt;35,N33+M34-V33,IF(A34&lt;'Données projet'!$A$36,$K$205^A34,IF(A34='Données projet'!$A$36,'Données projet'!$B$36,N33+M34-V33)))</f>
        <v>193.60000000000002</v>
      </c>
      <c r="O34" s="14">
        <f>N34*VLOOKUP('Données projet'!$B$9,Paramètres!$A$1:$I$89,3,0)*VLOOKUP('Données projet'!$B$9,Paramètres!$A$1:$I$89,5,0)</f>
        <v>175.16928000000001</v>
      </c>
      <c r="P34" s="14">
        <f t="shared" si="33"/>
        <v>44.245744278741803</v>
      </c>
      <c r="Q34" s="22">
        <f t="shared" si="2"/>
        <v>382.14783395214198</v>
      </c>
      <c r="R34" s="62">
        <f t="shared" si="0"/>
        <v>622.19595716495951</v>
      </c>
      <c r="S34" s="62">
        <f ca="1">AVERAGE(OFFSET($R$3,0,0,'Données projet'!$E$9+1,1))-AVERAGE(OFFSET($H$3,0,0,'Données projet'!$E$9+1,1))</f>
        <v>312.76208894189642</v>
      </c>
      <c r="T34" s="62">
        <f t="shared" si="34"/>
        <v>444.47445521980262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2.2478834951903157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3.9627189125829339</v>
      </c>
      <c r="AC34" s="24">
        <f t="shared" si="3"/>
        <v>6.2106024077732496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374.06984158206581</v>
      </c>
      <c r="AN34" s="62">
        <f ca="1">AVERAGE(OFFSET($AM$3,0,0,'Données projet'!$E$10+1,1))-AVERAGE(OFFSET($H$3,0,0,'Données projet'!$E$10+1,1))</f>
        <v>345.67675698621832</v>
      </c>
      <c r="AO34" s="62">
        <f t="shared" si="36"/>
        <v>178.72086185623849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67.189199999999985</v>
      </c>
      <c r="BF34" s="14">
        <f t="shared" si="37"/>
        <v>18.973780699598183</v>
      </c>
      <c r="BG34" s="22">
        <f t="shared" si="7"/>
        <v>150.06719138513347</v>
      </c>
      <c r="BH34" s="62">
        <f t="shared" si="8"/>
        <v>390.11531459795106</v>
      </c>
      <c r="BI34" s="62">
        <f ca="1">AVERAGE(OFFSET($BH$3,0,0,'Données projet'!$E$11+1,1))-AVERAGE(OFFSET($H$3,0,0,'Données projet'!$E$11+1,1))</f>
        <v>379.13613178313602</v>
      </c>
      <c r="BJ34" s="62">
        <f t="shared" si="38"/>
        <v>193.43709558200547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5.6</v>
      </c>
      <c r="N35" s="14">
        <f>IF('Données projet'!$A$36&gt;35,N34+M35-V34,IF(A35&lt;'Données projet'!$A$36,$K$205^A35,IF(A35='Données projet'!$A$36,'Données projet'!$B$36,N34+M35-V34)))</f>
        <v>199.20000000000002</v>
      </c>
      <c r="O35" s="14">
        <f>N35*VLOOKUP('Données projet'!$B$9,Paramètres!$A$1:$I$89,3,0)*VLOOKUP('Données projet'!$B$9,Paramètres!$A$1:$I$89,5,0)</f>
        <v>180.23616000000001</v>
      </c>
      <c r="P35" s="14">
        <f t="shared" si="33"/>
        <v>45.374723405565916</v>
      </c>
      <c r="Q35" s="22">
        <f t="shared" ref="Q35:Q66" si="53">(O35+P35)*0.475*44/12</f>
        <v>392.93895526469396</v>
      </c>
      <c r="R35" s="62">
        <f t="shared" si="0"/>
        <v>633.91145774521931</v>
      </c>
      <c r="S35" s="62">
        <f ca="1">AVERAGE(OFFSET($R$3,0,0,'Données projet'!$E$9+1,1))-AVERAGE(OFFSET($H$3,0,0,'Données projet'!$E$9+1,1))</f>
        <v>312.76208894189642</v>
      </c>
      <c r="T35" s="62">
        <f t="shared" si="34"/>
        <v>444.47445521980262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2.2038038709231835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2.8020654150235744</v>
      </c>
      <c r="AC35" s="24">
        <f t="shared" si="3"/>
        <v>5.0058692859467584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386.04710734582125</v>
      </c>
      <c r="AN35" s="62">
        <f ca="1">AVERAGE(OFFSET($AM$3,0,0,'Données projet'!$E$10+1,1))-AVERAGE(OFFSET($H$3,0,0,'Données projet'!$E$10+1,1))</f>
        <v>345.67675698621832</v>
      </c>
      <c r="AO35" s="62">
        <f t="shared" si="36"/>
        <v>178.72086185623849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72.883199999999988</v>
      </c>
      <c r="BF35" s="14">
        <f t="shared" si="37"/>
        <v>20.387767119503298</v>
      </c>
      <c r="BG35" s="22">
        <f t="shared" si="7"/>
        <v>162.44693439980156</v>
      </c>
      <c r="BH35" s="62">
        <f t="shared" si="8"/>
        <v>403.41943688032688</v>
      </c>
      <c r="BI35" s="62">
        <f ca="1">AVERAGE(OFFSET($BH$3,0,0,'Données projet'!$E$11+1,1))-AVERAGE(OFFSET($H$3,0,0,'Données projet'!$E$11+1,1))</f>
        <v>379.13613178313602</v>
      </c>
      <c r="BJ35" s="62">
        <f t="shared" si="38"/>
        <v>193.43709558200547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5.6</v>
      </c>
      <c r="N36" s="14">
        <f>IF('Données projet'!$A$36&gt;35,N35+M36-V35,IF(A36&lt;'Données projet'!$A$36,$K$205^A36,IF(A36='Données projet'!$A$36,'Données projet'!$B$36,N35+M36-V35)))</f>
        <v>204.8</v>
      </c>
      <c r="O36" s="14">
        <f>N36*VLOOKUP('Données projet'!$B$9,Paramètres!$A$1:$I$89,3,0)*VLOOKUP('Données projet'!$B$9,Paramètres!$A$1:$I$89,5,0)</f>
        <v>185.30303999999998</v>
      </c>
      <c r="P36" s="14">
        <f t="shared" si="33"/>
        <v>46.500013710710547</v>
      </c>
      <c r="Q36" s="22">
        <f t="shared" si="53"/>
        <v>403.72365187948748</v>
      </c>
      <c r="R36" s="62">
        <f t="shared" si="0"/>
        <v>645.60449771402818</v>
      </c>
      <c r="S36" s="62">
        <f ca="1">AVERAGE(OFFSET($R$3,0,0,'Données projet'!$E$9+1,1))-AVERAGE(OFFSET($H$3,0,0,'Données projet'!$E$9+1,1))</f>
        <v>312.76208894189642</v>
      </c>
      <c r="T36" s="62">
        <f t="shared" si="34"/>
        <v>444.47445521980262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2.1605886212020136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1.9813594562914671</v>
      </c>
      <c r="AC36" s="24">
        <f t="shared" si="3"/>
        <v>4.1419480774934812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397.98819510352052</v>
      </c>
      <c r="AN36" s="62">
        <f ca="1">AVERAGE(OFFSET($AM$3,0,0,'Données projet'!$E$10+1,1))-AVERAGE(OFFSET($H$3,0,0,'Données projet'!$E$10+1,1))</f>
        <v>345.67675698621832</v>
      </c>
      <c r="AO36" s="62">
        <f t="shared" si="36"/>
        <v>178.72086185623849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78.577199999999991</v>
      </c>
      <c r="BF36" s="14">
        <f t="shared" si="37"/>
        <v>21.788939637935243</v>
      </c>
      <c r="BG36" s="22">
        <f t="shared" si="7"/>
        <v>174.80435986940384</v>
      </c>
      <c r="BH36" s="62">
        <f t="shared" si="8"/>
        <v>416.68520570394458</v>
      </c>
      <c r="BI36" s="62">
        <f ca="1">AVERAGE(OFFSET($BH$3,0,0,'Données projet'!$E$11+1,1))-AVERAGE(OFFSET($H$3,0,0,'Données projet'!$E$11+1,1))</f>
        <v>379.13613178313602</v>
      </c>
      <c r="BJ36" s="62">
        <f t="shared" si="38"/>
        <v>193.43709558200547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5.6</v>
      </c>
      <c r="N37" s="14">
        <f>IF('Données projet'!$A$36&gt;35,N36+M37-V36,IF(A37&lt;'Données projet'!$A$36,$K$205^A37,IF(A37='Données projet'!$A$36,'Données projet'!$B$36,N36+M37-V36)))</f>
        <v>210.4</v>
      </c>
      <c r="O37" s="14">
        <f>N37*VLOOKUP('Données projet'!$B$9,Paramètres!$A$1:$I$89,3,0)*VLOOKUP('Données projet'!$B$9,Paramètres!$A$1:$I$89,5,0)</f>
        <v>190.36992000000001</v>
      </c>
      <c r="P37" s="14">
        <f t="shared" si="33"/>
        <v>47.621727650589136</v>
      </c>
      <c r="Q37" s="22">
        <f t="shared" si="53"/>
        <v>414.50211965810939</v>
      </c>
      <c r="R37" s="62">
        <f t="shared" si="0"/>
        <v>657.27555112022492</v>
      </c>
      <c r="S37" s="62">
        <f ca="1">AVERAGE(OFFSET($R$3,0,0,'Données projet'!$E$9+1,1))-AVERAGE(OFFSET($H$3,0,0,'Données projet'!$E$9+1,1))</f>
        <v>312.76208894189642</v>
      </c>
      <c r="T37" s="62">
        <f t="shared" si="34"/>
        <v>444.47445521980262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2.1182207961691764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1.4010327075117874</v>
      </c>
      <c r="AC37" s="24">
        <f t="shared" si="3"/>
        <v>3.5192535036809636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409.89500860456673</v>
      </c>
      <c r="AN37" s="62">
        <f ca="1">AVERAGE(OFFSET($AM$3,0,0,'Données projet'!$E$10+1,1))-AVERAGE(OFFSET($H$3,0,0,'Données projet'!$E$10+1,1))</f>
        <v>345.67675698621832</v>
      </c>
      <c r="AO37" s="62">
        <f t="shared" si="36"/>
        <v>178.72086185623849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84.271199999999979</v>
      </c>
      <c r="BF37" s="14">
        <f t="shared" si="37"/>
        <v>23.178332397368926</v>
      </c>
      <c r="BG37" s="22">
        <f t="shared" si="7"/>
        <v>187.14126892541751</v>
      </c>
      <c r="BH37" s="62">
        <f t="shared" si="8"/>
        <v>429.91470038753312</v>
      </c>
      <c r="BI37" s="62">
        <f ca="1">AVERAGE(OFFSET($BH$3,0,0,'Données projet'!$E$11+1,1))-AVERAGE(OFFSET($H$3,0,0,'Données projet'!$E$11+1,1))</f>
        <v>379.13613178313602</v>
      </c>
      <c r="BJ37" s="62">
        <f t="shared" si="38"/>
        <v>193.43709558200547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5.6</v>
      </c>
      <c r="M38" s="13">
        <f t="array" ref="M38">INDEX(L:L,MIN(IF(ISNUMBER(L38:L234),ROW(L38:L234),"")))</f>
        <v>5.6</v>
      </c>
      <c r="N38" s="14">
        <f>IF('Données projet'!$A$36&gt;35,N37+M38-V37,IF(A38&lt;'Données projet'!$A$36,$K$205^A38,IF(A38='Données projet'!$A$36,'Données projet'!$B$36,N37+M38-V37)))</f>
        <v>216</v>
      </c>
      <c r="O38" s="14">
        <f>N38*VLOOKUP('Données projet'!$B$9,Paramètres!$A$1:$I$89,3,0)*VLOOKUP('Données projet'!$B$9,Paramètres!$A$1:$I$89,5,0)</f>
        <v>195.43679999999998</v>
      </c>
      <c r="P38" s="14">
        <f t="shared" si="33"/>
        <v>48.739971354487849</v>
      </c>
      <c r="Q38" s="22">
        <f t="shared" si="53"/>
        <v>425.27454344239959</v>
      </c>
      <c r="R38" s="62">
        <f t="shared" si="0"/>
        <v>668.92507616697412</v>
      </c>
      <c r="S38" s="62">
        <f ca="1">AVERAGE(OFFSET($R$3,0,0,'Données projet'!$E$9+1,1))-AVERAGE(OFFSET($H$3,0,0,'Données projet'!$E$9+1,1))</f>
        <v>312.76208894189642</v>
      </c>
      <c r="T38" s="62">
        <f t="shared" si="34"/>
        <v>444.47445521980262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2.0766837783434116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0.9906797281457338</v>
      </c>
      <c r="AC38" s="24">
        <f t="shared" si="3"/>
        <v>3.0673635064891451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421.76921467085776</v>
      </c>
      <c r="AN38" s="62">
        <f ca="1">AVERAGE(OFFSET($AM$3,0,0,'Données projet'!$E$10+1,1))-AVERAGE(OFFSET($H$3,0,0,'Données projet'!$E$10+1,1))</f>
        <v>345.67675698621832</v>
      </c>
      <c r="AO38" s="62">
        <f t="shared" si="36"/>
        <v>178.72086185623849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89.965199999999982</v>
      </c>
      <c r="BF38" s="14">
        <f t="shared" si="37"/>
        <v>24.556831882990153</v>
      </c>
      <c r="BG38" s="22">
        <f t="shared" si="7"/>
        <v>199.45920552954112</v>
      </c>
      <c r="BH38" s="62">
        <f t="shared" si="8"/>
        <v>443.10973825411565</v>
      </c>
      <c r="BI38" s="62">
        <f ca="1">AVERAGE(OFFSET($BH$3,0,0,'Données projet'!$E$11+1,1))-AVERAGE(OFFSET($H$3,0,0,'Données projet'!$E$11+1,1))</f>
        <v>379.13613178313602</v>
      </c>
      <c r="BJ38" s="62">
        <f t="shared" si="38"/>
        <v>193.43709558200547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</v>
      </c>
      <c r="N39" s="14">
        <f>IF('Données projet'!$A$36&gt;35,N38+M39-V38,IF(A39&lt;'Données projet'!$A$36,$K$205^A39,IF(A39='Données projet'!$A$36,'Données projet'!$B$36,N38+M39-V38)))</f>
        <v>214</v>
      </c>
      <c r="O39" s="14">
        <f>N39*VLOOKUP('Données projet'!$B$9,Paramètres!$A$1:$I$89,3,0)*VLOOKUP('Données projet'!$B$9,Paramètres!$A$1:$I$89,5,0)</f>
        <v>193.62719999999999</v>
      </c>
      <c r="P39" s="14">
        <f t="shared" si="33"/>
        <v>48.340990547231193</v>
      </c>
      <c r="Q39" s="22">
        <f t="shared" si="53"/>
        <v>421.42793186976093</v>
      </c>
      <c r="R39" s="62">
        <f t="shared" si="0"/>
        <v>665.94035011079541</v>
      </c>
      <c r="S39" s="62">
        <f ca="1">AVERAGE(OFFSET($R$3,0,0,'Données projet'!$E$9+1,1))-AVERAGE(OFFSET($H$3,0,0,'Données projet'!$E$9+1,1))</f>
        <v>312.76208894189642</v>
      </c>
      <c r="T39" s="62">
        <f t="shared" si="34"/>
        <v>444.47445521980262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2.0359612761021304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0.70051635375589383</v>
      </c>
      <c r="AC39" s="24">
        <f t="shared" si="3"/>
        <v>2.7364776298580242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72.399599999999992</v>
      </c>
      <c r="AK39" s="14">
        <f t="shared" si="35"/>
        <v>20.268188832715463</v>
      </c>
      <c r="AL39" s="22">
        <f t="shared" si="4"/>
        <v>161.3963988836461</v>
      </c>
      <c r="AM39" s="62">
        <f t="shared" si="5"/>
        <v>405.90881712468052</v>
      </c>
      <c r="AN39" s="62">
        <f ca="1">AVERAGE(OFFSET($AM$3,0,0,'Données projet'!$E$10+1,1))-AVERAGE(OFFSET($H$3,0,0,'Données projet'!$E$10+1,1))</f>
        <v>345.67675698621832</v>
      </c>
      <c r="AO39" s="62">
        <f t="shared" si="36"/>
        <v>178.72086185623849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81.31031999999999</v>
      </c>
      <c r="BF39" s="14">
        <f t="shared" si="37"/>
        <v>22.457260621365378</v>
      </c>
      <c r="BG39" s="22">
        <f t="shared" si="7"/>
        <v>180.72853624887799</v>
      </c>
      <c r="BH39" s="62">
        <f t="shared" si="8"/>
        <v>425.24095448991238</v>
      </c>
      <c r="BI39" s="62">
        <f ca="1">AVERAGE(OFFSET($BH$3,0,0,'Données projet'!$E$11+1,1))-AVERAGE(OFFSET($H$3,0,0,'Données projet'!$E$11+1,1))</f>
        <v>379.13613178313602</v>
      </c>
      <c r="BJ39" s="62">
        <f t="shared" si="38"/>
        <v>193.43709558200547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</v>
      </c>
      <c r="N40" s="14">
        <f>IF('Données projet'!$A$36&gt;35,N39+M40-V39,IF(A40&lt;'Données projet'!$A$36,$K$205^A40,IF(A40='Données projet'!$A$36,'Données projet'!$B$36,N39+M40-V39)))</f>
        <v>219</v>
      </c>
      <c r="O40" s="14">
        <f>N40*VLOOKUP('Données projet'!$B$9,Paramètres!$A$1:$I$89,3,0)*VLOOKUP('Données projet'!$B$9,Paramètres!$A$1:$I$89,5,0)</f>
        <v>198.15119999999999</v>
      </c>
      <c r="P40" s="14">
        <f t="shared" si="33"/>
        <v>49.337638092068957</v>
      </c>
      <c r="Q40" s="22">
        <f t="shared" si="53"/>
        <v>431.04305967702004</v>
      </c>
      <c r="R40" s="62">
        <f t="shared" si="0"/>
        <v>676.40241164769111</v>
      </c>
      <c r="S40" s="62">
        <f ca="1">AVERAGE(OFFSET($R$3,0,0,'Données projet'!$E$9+1,1))-AVERAGE(OFFSET($H$3,0,0,'Données projet'!$E$9+1,1))</f>
        <v>312.76208894189642</v>
      </c>
      <c r="T40" s="62">
        <f t="shared" si="34"/>
        <v>444.47445521980262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1.9960373172915271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0.49533986407286695</v>
      </c>
      <c r="AC40" s="24">
        <f t="shared" si="3"/>
        <v>2.4913771813643941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77.875200000000007</v>
      </c>
      <c r="AK40" s="14">
        <f t="shared" si="35"/>
        <v>21.616848354491538</v>
      </c>
      <c r="AL40" s="22">
        <f t="shared" si="4"/>
        <v>173.28198421740612</v>
      </c>
      <c r="AM40" s="62">
        <f t="shared" si="5"/>
        <v>418.64133618807722</v>
      </c>
      <c r="AN40" s="62">
        <f ca="1">AVERAGE(OFFSET($AM$3,0,0,'Données projet'!$E$10+1,1))-AVERAGE(OFFSET($H$3,0,0,'Données projet'!$E$10+1,1))</f>
        <v>345.67675698621832</v>
      </c>
      <c r="AO40" s="62">
        <f t="shared" si="36"/>
        <v>178.72086185623849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87.45984</v>
      </c>
      <c r="BF40" s="14">
        <f t="shared" si="37"/>
        <v>23.951582517613154</v>
      </c>
      <c r="BG40" s="22">
        <f t="shared" si="7"/>
        <v>194.04156088484288</v>
      </c>
      <c r="BH40" s="62">
        <f t="shared" si="8"/>
        <v>439.40091285551398</v>
      </c>
      <c r="BI40" s="62">
        <f ca="1">AVERAGE(OFFSET($BH$3,0,0,'Données projet'!$E$11+1,1))-AVERAGE(OFFSET($H$3,0,0,'Données projet'!$E$11+1,1))</f>
        <v>379.13613178313602</v>
      </c>
      <c r="BJ40" s="62">
        <f t="shared" si="38"/>
        <v>193.43709558200547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</v>
      </c>
      <c r="N41" s="14">
        <f>IF('Données projet'!$A$36&gt;35,N40+M41-V40,IF(A41&lt;'Données projet'!$A$36,$K$205^A41,IF(A41='Données projet'!$A$36,'Données projet'!$B$36,N40+M41-V40)))</f>
        <v>224</v>
      </c>
      <c r="O41" s="14">
        <f>N41*VLOOKUP('Données projet'!$B$9,Paramètres!$A$1:$I$89,3,0)*VLOOKUP('Données projet'!$B$9,Paramètres!$A$1:$I$89,5,0)</f>
        <v>202.67519999999999</v>
      </c>
      <c r="P41" s="14">
        <f t="shared" si="33"/>
        <v>50.33164028531364</v>
      </c>
      <c r="Q41" s="22">
        <f t="shared" si="53"/>
        <v>440.65358016358783</v>
      </c>
      <c r="R41" s="62">
        <f t="shared" si="0"/>
        <v>686.84517345714653</v>
      </c>
      <c r="S41" s="62">
        <f ca="1">AVERAGE(OFFSET($R$3,0,0,'Données projet'!$E$9+1,1))-AVERAGE(OFFSET($H$3,0,0,'Données projet'!$E$9+1,1))</f>
        <v>312.76208894189642</v>
      </c>
      <c r="T41" s="62">
        <f t="shared" si="34"/>
        <v>444.47445521980262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1.9568962429619894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0.35025817687794697</v>
      </c>
      <c r="AC41" s="24">
        <f t="shared" si="3"/>
        <v>2.3071544198399363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83.350800000000007</v>
      </c>
      <c r="AK41" s="14">
        <f t="shared" si="35"/>
        <v>22.954505421678146</v>
      </c>
      <c r="AL41" s="22">
        <f t="shared" si="4"/>
        <v>185.14840694275611</v>
      </c>
      <c r="AM41" s="62">
        <f t="shared" si="5"/>
        <v>431.34000023631484</v>
      </c>
      <c r="AN41" s="62">
        <f ca="1">AVERAGE(OFFSET($AM$3,0,0,'Données projet'!$E$10+1,1))-AVERAGE(OFFSET($H$3,0,0,'Données projet'!$E$10+1,1))</f>
        <v>345.67675698621832</v>
      </c>
      <c r="AO41" s="62">
        <f t="shared" si="36"/>
        <v>178.72086185623849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93.609360000000009</v>
      </c>
      <c r="BF41" s="14">
        <f t="shared" si="37"/>
        <v>25.433713635877286</v>
      </c>
      <c r="BG41" s="22">
        <f t="shared" si="7"/>
        <v>207.33335324915291</v>
      </c>
      <c r="BH41" s="62">
        <f t="shared" si="8"/>
        <v>453.52494654271163</v>
      </c>
      <c r="BI41" s="62">
        <f ca="1">AVERAGE(OFFSET($BH$3,0,0,'Données projet'!$E$11+1,1))-AVERAGE(OFFSET($H$3,0,0,'Données projet'!$E$11+1,1))</f>
        <v>379.13613178313602</v>
      </c>
      <c r="BJ41" s="62">
        <f t="shared" si="38"/>
        <v>193.43709558200547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</v>
      </c>
      <c r="N42" s="14">
        <f>IF('Données projet'!$A$36&gt;35,N41+M42-V41,IF(A42&lt;'Données projet'!$A$36,$K$205^A42,IF(A42='Données projet'!$A$36,'Données projet'!$B$36,N41+M42-V41)))</f>
        <v>229</v>
      </c>
      <c r="O42" s="14">
        <f>N42*VLOOKUP('Données projet'!$B$9,Paramètres!$A$1:$I$89,3,0)*VLOOKUP('Données projet'!$B$9,Paramètres!$A$1:$I$89,5,0)</f>
        <v>207.19919999999999</v>
      </c>
      <c r="P42" s="14">
        <f t="shared" si="33"/>
        <v>51.32306297366555</v>
      </c>
      <c r="Q42" s="22">
        <f t="shared" si="53"/>
        <v>450.25960801246742</v>
      </c>
      <c r="R42" s="62">
        <f t="shared" si="0"/>
        <v>697.26900510257451</v>
      </c>
      <c r="S42" s="62">
        <f ca="1">AVERAGE(OFFSET($R$3,0,0,'Données projet'!$E$9+1,1))-AVERAGE(OFFSET($H$3,0,0,'Données projet'!$E$9+1,1))</f>
        <v>312.76208894189642</v>
      </c>
      <c r="T42" s="62">
        <f t="shared" si="34"/>
        <v>444.47445521980262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1.9185227012263559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0.24766993203643353</v>
      </c>
      <c r="AC42" s="24">
        <f t="shared" si="3"/>
        <v>2.1661926332627894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88.826400000000007</v>
      </c>
      <c r="AK42" s="14">
        <f t="shared" si="35"/>
        <v>24.28196507443278</v>
      </c>
      <c r="AL42" s="22">
        <f t="shared" si="4"/>
        <v>196.99706917130376</v>
      </c>
      <c r="AM42" s="62">
        <f t="shared" si="5"/>
        <v>444.00646626141088</v>
      </c>
      <c r="AN42" s="62">
        <f ca="1">AVERAGE(OFFSET($AM$3,0,0,'Données projet'!$E$10+1,1))-AVERAGE(OFFSET($H$3,0,0,'Données projet'!$E$10+1,1))</f>
        <v>345.67675698621832</v>
      </c>
      <c r="AO42" s="62">
        <f t="shared" si="36"/>
        <v>178.72086185623849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99.758880000000019</v>
      </c>
      <c r="BF42" s="14">
        <f t="shared" si="37"/>
        <v>26.90454596491789</v>
      </c>
      <c r="BG42" s="22">
        <f t="shared" si="7"/>
        <v>220.60546688889869</v>
      </c>
      <c r="BH42" s="62">
        <f t="shared" si="8"/>
        <v>467.6148639790058</v>
      </c>
      <c r="BI42" s="62">
        <f ca="1">AVERAGE(OFFSET($BH$3,0,0,'Données projet'!$E$11+1,1))-AVERAGE(OFFSET($H$3,0,0,'Données projet'!$E$11+1,1))</f>
        <v>379.13613178313602</v>
      </c>
      <c r="BJ42" s="62">
        <f t="shared" si="38"/>
        <v>193.43709558200547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234</v>
      </c>
      <c r="L43" s="13">
        <f>VLOOKUP(A43,'Données projet'!$A$35:$I$55,9,0)</f>
        <v>5</v>
      </c>
      <c r="M43" s="13">
        <f t="array" ref="M43">INDEX(L:L,MIN(IF(ISNUMBER(L43:L239),ROW(L43:L239),"")))</f>
        <v>5</v>
      </c>
      <c r="N43" s="14">
        <f>IF('Données projet'!$A$36&gt;35,N42+M43-V42,IF(A43&lt;'Données projet'!$A$36,$K$205^A43,IF(A43='Données projet'!$A$36,'Données projet'!$B$36,N42+M43-V42)))</f>
        <v>234</v>
      </c>
      <c r="O43" s="14">
        <f>N43*VLOOKUP('Données projet'!$B$9,Paramètres!$A$1:$I$89,3,0)*VLOOKUP('Données projet'!$B$9,Paramètres!$A$1:$I$89,5,0)</f>
        <v>211.72319999999999</v>
      </c>
      <c r="P43" s="14">
        <f t="shared" si="33"/>
        <v>52.311968964212078</v>
      </c>
      <c r="Q43" s="22">
        <f t="shared" si="53"/>
        <v>459.86125261266926</v>
      </c>
      <c r="R43" s="62">
        <f t="shared" si="0"/>
        <v>707.6742664317901</v>
      </c>
      <c r="S43" s="62">
        <f ca="1">AVERAGE(OFFSET($R$3,0,0,'Données projet'!$E$9+1,1))-AVERAGE(OFFSET($H$3,0,0,'Données projet'!$E$9+1,1))</f>
        <v>312.76208894189642</v>
      </c>
      <c r="T43" s="62">
        <f t="shared" si="34"/>
        <v>444.47445521980262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1.8809016412386088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0.17512908843897351</v>
      </c>
      <c r="AC43" s="24">
        <f t="shared" si="3"/>
        <v>2.0560307296775822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94.302000000000021</v>
      </c>
      <c r="AK43" s="14">
        <f t="shared" si="35"/>
        <v>25.599927492506424</v>
      </c>
      <c r="AL43" s="22">
        <f t="shared" si="4"/>
        <v>208.82919038278203</v>
      </c>
      <c r="AM43" s="62">
        <f t="shared" si="5"/>
        <v>456.64220420190281</v>
      </c>
      <c r="AN43" s="62">
        <f ca="1">AVERAGE(OFFSET($AM$3,0,0,'Données projet'!$E$10+1,1))-AVERAGE(OFFSET($H$3,0,0,'Données projet'!$E$10+1,1))</f>
        <v>345.67675698621832</v>
      </c>
      <c r="AO43" s="62">
        <f t="shared" si="36"/>
        <v>178.72086185623849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105.90840000000003</v>
      </c>
      <c r="BF43" s="14">
        <f t="shared" si="37"/>
        <v>28.36485530760914</v>
      </c>
      <c r="BG43" s="22">
        <f t="shared" si="7"/>
        <v>233.85925299408595</v>
      </c>
      <c r="BH43" s="62">
        <f t="shared" si="8"/>
        <v>481.67226681320676</v>
      </c>
      <c r="BI43" s="62">
        <f ca="1">AVERAGE(OFFSET($BH$3,0,0,'Données projet'!$E$11+1,1))-AVERAGE(OFFSET($H$3,0,0,'Données projet'!$E$11+1,1))</f>
        <v>379.13613178313602</v>
      </c>
      <c r="BJ43" s="62">
        <f t="shared" si="38"/>
        <v>193.43709558200547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233</v>
      </c>
      <c r="O44" s="14">
        <f>N44*VLOOKUP('Données projet'!$B$9,Paramètres!$A$1:$I$89,3,0)*VLOOKUP('Données projet'!$B$9,Paramètres!$A$1:$I$89,5,0)</f>
        <v>210.8184</v>
      </c>
      <c r="P44" s="14">
        <f t="shared" si="33"/>
        <v>52.114386184062198</v>
      </c>
      <c r="Q44" s="22">
        <f t="shared" si="53"/>
        <v>457.94126927057499</v>
      </c>
      <c r="R44" s="62">
        <f t="shared" si="0"/>
        <v>706.54395886507893</v>
      </c>
      <c r="S44" s="62">
        <f ca="1">AVERAGE(OFFSET($R$3,0,0,'Données projet'!$E$9+1,1))-AVERAGE(OFFSET($H$3,0,0,'Données projet'!$E$9+1,1))</f>
        <v>312.76208894189642</v>
      </c>
      <c r="T44" s="62">
        <f t="shared" si="34"/>
        <v>444.47445521980262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1.8440183072906406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0.12383496601821678</v>
      </c>
      <c r="AC44" s="24">
        <f t="shared" si="3"/>
        <v>1.9678532733088574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85.784400000000019</v>
      </c>
      <c r="AK44" s="14">
        <f t="shared" si="35"/>
        <v>23.545702623664209</v>
      </c>
      <c r="AL44" s="22">
        <f t="shared" si="4"/>
        <v>190.41659540288185</v>
      </c>
      <c r="AM44" s="62">
        <f t="shared" si="5"/>
        <v>439.01928499738585</v>
      </c>
      <c r="AN44" s="62">
        <f ca="1">AVERAGE(OFFSET($AM$3,0,0,'Données projet'!$E$10+1,1))-AVERAGE(OFFSET($H$3,0,0,'Données projet'!$E$10+1,1))</f>
        <v>345.67675698621832</v>
      </c>
      <c r="AO44" s="62">
        <f t="shared" si="36"/>
        <v>178.72086185623849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96.342480000000009</v>
      </c>
      <c r="BF44" s="14">
        <f t="shared" si="37"/>
        <v>26.088763268244669</v>
      </c>
      <c r="BG44" s="22">
        <f t="shared" si="7"/>
        <v>213.23441535885948</v>
      </c>
      <c r="BH44" s="62">
        <f t="shared" si="8"/>
        <v>461.83710495336345</v>
      </c>
      <c r="BI44" s="62">
        <f ca="1">AVERAGE(OFFSET($BH$3,0,0,'Données projet'!$E$11+1,1))-AVERAGE(OFFSET($H$3,0,0,'Données projet'!$E$11+1,1))</f>
        <v>379.13613178313602</v>
      </c>
      <c r="BJ44" s="62">
        <f t="shared" si="38"/>
        <v>193.43709558200547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238</v>
      </c>
      <c r="O45" s="14">
        <f>N45*VLOOKUP('Données projet'!$B$9,Paramètres!$A$1:$I$89,3,0)*VLOOKUP('Données projet'!$B$9,Paramètres!$A$1:$I$89,5,0)</f>
        <v>215.3424</v>
      </c>
      <c r="P45" s="14">
        <f t="shared" si="33"/>
        <v>53.101322124397257</v>
      </c>
      <c r="Q45" s="22">
        <f t="shared" si="53"/>
        <v>467.53948269999188</v>
      </c>
      <c r="R45" s="62">
        <f t="shared" si="0"/>
        <v>716.91814896062658</v>
      </c>
      <c r="S45" s="62">
        <f ca="1">AVERAGE(OFFSET($R$3,0,0,'Données projet'!$E$9+1,1))-AVERAGE(OFFSET($H$3,0,0,'Données projet'!$E$9+1,1))</f>
        <v>312.76208894189642</v>
      </c>
      <c r="T45" s="62">
        <f t="shared" si="34"/>
        <v>444.47445521980262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1.8078582330247797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8.756454421948677E-2</v>
      </c>
      <c r="AC45" s="24">
        <f t="shared" si="3"/>
        <v>1.8954227772442664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91.462800000000001</v>
      </c>
      <c r="AK45" s="14">
        <f t="shared" si="35"/>
        <v>24.917685409456144</v>
      </c>
      <c r="AL45" s="22">
        <f t="shared" si="4"/>
        <v>202.69601208813609</v>
      </c>
      <c r="AM45" s="62">
        <f t="shared" si="5"/>
        <v>452.07467834877082</v>
      </c>
      <c r="AN45" s="62">
        <f ca="1">AVERAGE(OFFSET($AM$3,0,0,'Données projet'!$E$10+1,1))-AVERAGE(OFFSET($H$3,0,0,'Données projet'!$E$10+1,1))</f>
        <v>345.67675698621832</v>
      </c>
      <c r="AO45" s="62">
        <f t="shared" si="36"/>
        <v>178.72086185623849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102.71976000000001</v>
      </c>
      <c r="BF45" s="14">
        <f t="shared" si="37"/>
        <v>27.608927464604609</v>
      </c>
      <c r="BG45" s="22">
        <f t="shared" si="7"/>
        <v>226.9891306675197</v>
      </c>
      <c r="BH45" s="62">
        <f t="shared" si="8"/>
        <v>476.36779692815446</v>
      </c>
      <c r="BI45" s="62">
        <f ca="1">AVERAGE(OFFSET($BH$3,0,0,'Données projet'!$E$11+1,1))-AVERAGE(OFFSET($H$3,0,0,'Données projet'!$E$11+1,1))</f>
        <v>379.13613178313602</v>
      </c>
      <c r="BJ45" s="62">
        <f t="shared" si="38"/>
        <v>193.43709558200547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243</v>
      </c>
      <c r="O46" s="14">
        <f>N46*VLOOKUP('Données projet'!$B$9,Paramètres!$A$1:$I$89,3,0)*VLOOKUP('Données projet'!$B$9,Paramètres!$A$1:$I$89,5,0)</f>
        <v>219.8664</v>
      </c>
      <c r="P46" s="14">
        <f t="shared" si="33"/>
        <v>54.085847394182416</v>
      </c>
      <c r="Q46" s="22">
        <f t="shared" si="53"/>
        <v>477.13349754486762</v>
      </c>
      <c r="R46" s="62">
        <f t="shared" si="0"/>
        <v>727.27467901129967</v>
      </c>
      <c r="S46" s="62">
        <f ca="1">AVERAGE(OFFSET($R$3,0,0,'Données projet'!$E$9+1,1))-AVERAGE(OFFSET($H$3,0,0,'Données projet'!$E$9+1,1))</f>
        <v>312.76208894189642</v>
      </c>
      <c r="T46" s="62">
        <f t="shared" si="34"/>
        <v>444.47445521980262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1.7724072357598049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6.1917483009108404E-2</v>
      </c>
      <c r="AC46" s="24">
        <f t="shared" si="3"/>
        <v>1.8343247187689133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97.141200000000012</v>
      </c>
      <c r="AK46" s="14">
        <f t="shared" si="35"/>
        <v>26.279782450761708</v>
      </c>
      <c r="AL46" s="22">
        <f t="shared" si="4"/>
        <v>214.95821110174333</v>
      </c>
      <c r="AM46" s="62">
        <f t="shared" si="5"/>
        <v>465.0993925681754</v>
      </c>
      <c r="AN46" s="62">
        <f ca="1">AVERAGE(OFFSET($AM$3,0,0,'Données projet'!$E$10+1,1))-AVERAGE(OFFSET($H$3,0,0,'Données projet'!$E$10+1,1))</f>
        <v>345.67675698621832</v>
      </c>
      <c r="AO46" s="62">
        <f t="shared" si="36"/>
        <v>178.72086185623849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109.09704000000001</v>
      </c>
      <c r="BF46" s="14">
        <f t="shared" si="37"/>
        <v>29.118138203692205</v>
      </c>
      <c r="BG46" s="22">
        <f t="shared" si="7"/>
        <v>240.72476870476387</v>
      </c>
      <c r="BH46" s="62">
        <f t="shared" si="8"/>
        <v>490.86595017119589</v>
      </c>
      <c r="BI46" s="62">
        <f ca="1">AVERAGE(OFFSET($BH$3,0,0,'Données projet'!$E$11+1,1))-AVERAGE(OFFSET($H$3,0,0,'Données projet'!$E$11+1,1))</f>
        <v>379.13613178313602</v>
      </c>
      <c r="BJ46" s="62">
        <f t="shared" si="38"/>
        <v>193.43709558200547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248</v>
      </c>
      <c r="O47" s="14">
        <f>N47*VLOOKUP('Données projet'!$B$9,Paramètres!$A$1:$I$89,3,0)*VLOOKUP('Données projet'!$B$9,Paramètres!$A$1:$I$89,5,0)</f>
        <v>224.3904</v>
      </c>
      <c r="P47" s="14">
        <f t="shared" si="33"/>
        <v>55.068017311015858</v>
      </c>
      <c r="Q47" s="22">
        <f t="shared" si="53"/>
        <v>486.72341015001922</v>
      </c>
      <c r="R47" s="62">
        <f t="shared" si="0"/>
        <v>737.61387888815671</v>
      </c>
      <c r="S47" s="62">
        <f ca="1">AVERAGE(OFFSET($R$3,0,0,'Données projet'!$E$9+1,1))-AVERAGE(OFFSET($H$3,0,0,'Données projet'!$E$9+1,1))</f>
        <v>312.76208894189642</v>
      </c>
      <c r="T47" s="62">
        <f t="shared" si="34"/>
        <v>444.47445521980262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1.7376514109282228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4.3782272109743392E-2</v>
      </c>
      <c r="AC47" s="24">
        <f t="shared" si="3"/>
        <v>1.7814336830379662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102.81959999999999</v>
      </c>
      <c r="AK47" s="14">
        <f t="shared" si="35"/>
        <v>27.632637448562328</v>
      </c>
      <c r="AL47" s="22">
        <f t="shared" si="4"/>
        <v>227.20431355624603</v>
      </c>
      <c r="AM47" s="62">
        <f t="shared" si="5"/>
        <v>478.09478229438344</v>
      </c>
      <c r="AN47" s="62">
        <f ca="1">AVERAGE(OFFSET($AM$3,0,0,'Données projet'!$E$10+1,1))-AVERAGE(OFFSET($H$3,0,0,'Données projet'!$E$10+1,1))</f>
        <v>345.67675698621832</v>
      </c>
      <c r="AO47" s="62">
        <f t="shared" si="36"/>
        <v>178.72086185623849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115.47431999999999</v>
      </c>
      <c r="BF47" s="14">
        <f t="shared" si="37"/>
        <v>30.617108709605674</v>
      </c>
      <c r="BG47" s="22">
        <f t="shared" si="7"/>
        <v>254.44257166922989</v>
      </c>
      <c r="BH47" s="62">
        <f t="shared" si="8"/>
        <v>505.33304040736732</v>
      </c>
      <c r="BI47" s="62">
        <f ca="1">AVERAGE(OFFSET($BH$3,0,0,'Données projet'!$E$11+1,1))-AVERAGE(OFFSET($H$3,0,0,'Données projet'!$E$11+1,1))</f>
        <v>379.13613178313602</v>
      </c>
      <c r="BJ47" s="62">
        <f t="shared" si="38"/>
        <v>193.43709558200547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253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253</v>
      </c>
      <c r="O48" s="14">
        <f>N48*VLOOKUP('Données projet'!$B$9,Paramètres!$A$1:$I$89,3,0)*VLOOKUP('Données projet'!$B$9,Paramètres!$A$1:$I$89,5,0)</f>
        <v>228.91439999999997</v>
      </c>
      <c r="P48" s="14">
        <f t="shared" si="33"/>
        <v>56.047884834417424</v>
      </c>
      <c r="Q48" s="22">
        <f t="shared" si="53"/>
        <v>496.30931275327697</v>
      </c>
      <c r="R48" s="62">
        <f t="shared" si="0"/>
        <v>747.93607030411113</v>
      </c>
      <c r="S48" s="62">
        <f ca="1">AVERAGE(OFFSET($R$3,0,0,'Données projet'!$E$9+1,1))-AVERAGE(OFFSET($H$3,0,0,'Données projet'!$E$9+1,1))</f>
        <v>312.76208894189642</v>
      </c>
      <c r="T48" s="62">
        <f t="shared" si="34"/>
        <v>444.47445521980262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1.7035771266226283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3.0958741504554205E-2</v>
      </c>
      <c r="AC48" s="24">
        <f t="shared" si="3"/>
        <v>1.7345358681271825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108.498</v>
      </c>
      <c r="AK48" s="14">
        <f t="shared" si="35"/>
        <v>28.976818989145283</v>
      </c>
      <c r="AL48" s="22">
        <f t="shared" si="4"/>
        <v>239.43530973942802</v>
      </c>
      <c r="AM48" s="62">
        <f t="shared" si="5"/>
        <v>491.06206729026212</v>
      </c>
      <c r="AN48" s="62">
        <f ca="1">AVERAGE(OFFSET($AM$3,0,0,'Données projet'!$E$10+1,1))-AVERAGE(OFFSET($H$3,0,0,'Données projet'!$E$10+1,1))</f>
        <v>345.67675698621832</v>
      </c>
      <c r="AO48" s="62">
        <f t="shared" si="36"/>
        <v>178.72086185623849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121.85159999999998</v>
      </c>
      <c r="BF48" s="14">
        <f t="shared" si="37"/>
        <v>32.106468978964038</v>
      </c>
      <c r="BG48" s="22">
        <f t="shared" si="7"/>
        <v>268.14363680502896</v>
      </c>
      <c r="BH48" s="62">
        <f t="shared" si="8"/>
        <v>519.77039435586312</v>
      </c>
      <c r="BI48" s="62">
        <f ca="1">AVERAGE(OFFSET($BH$3,0,0,'Données projet'!$E$11+1,1))-AVERAGE(OFFSET($H$3,0,0,'Données projet'!$E$11+1,1))</f>
        <v>379.13613178313602</v>
      </c>
      <c r="BJ48" s="62">
        <f t="shared" si="38"/>
        <v>193.43709558200547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312.76208894189642</v>
      </c>
      <c r="T49" s="62">
        <f t="shared" si="34"/>
        <v>444.47445521980262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1.6701710182490053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2.1891136054871699E-2</v>
      </c>
      <c r="AC49" s="24">
        <f t="shared" si="3"/>
        <v>1.692062154303877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99.980399999999989</v>
      </c>
      <c r="AK49" s="14">
        <f t="shared" si="35"/>
        <v>26.957328065359373</v>
      </c>
      <c r="AL49" s="22">
        <f t="shared" si="4"/>
        <v>221.08320971383421</v>
      </c>
      <c r="AM49" s="62">
        <f t="shared" si="5"/>
        <v>473.43348311255988</v>
      </c>
      <c r="AN49" s="62">
        <f ca="1">AVERAGE(OFFSET($AM$3,0,0,'Données projet'!$E$10+1,1))-AVERAGE(OFFSET($H$3,0,0,'Données projet'!$E$10+1,1))</f>
        <v>345.67675698621832</v>
      </c>
      <c r="AO49" s="62">
        <f t="shared" si="36"/>
        <v>178.72086185623849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112.28567999999997</v>
      </c>
      <c r="BF49" s="14">
        <f t="shared" si="37"/>
        <v>29.868862334766153</v>
      </c>
      <c r="BG49" s="22">
        <f t="shared" si="7"/>
        <v>247.58582789971763</v>
      </c>
      <c r="BH49" s="62">
        <f t="shared" si="8"/>
        <v>499.9361012984433</v>
      </c>
      <c r="BI49" s="62">
        <f ca="1">AVERAGE(OFFSET($BH$3,0,0,'Données projet'!$E$11+1,1))-AVERAGE(OFFSET($H$3,0,0,'Données projet'!$E$11+1,1))</f>
        <v>379.13613178313602</v>
      </c>
      <c r="BJ49" s="62">
        <f t="shared" si="38"/>
        <v>193.43709558200547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312.76208894189642</v>
      </c>
      <c r="T50" s="62">
        <f t="shared" si="34"/>
        <v>444.47445521980262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1.6374199832848748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1.5479370752277104E-2</v>
      </c>
      <c r="AC50" s="24">
        <f t="shared" si="3"/>
        <v>1.6528993540371519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105.65879999999999</v>
      </c>
      <c r="AK50" s="14">
        <f t="shared" si="35"/>
        <v>28.305779445097851</v>
      </c>
      <c r="AL50" s="22">
        <f t="shared" si="4"/>
        <v>233.32164253354537</v>
      </c>
      <c r="AM50" s="62">
        <f t="shared" si="5"/>
        <v>486.38288039774079</v>
      </c>
      <c r="AN50" s="62">
        <f ca="1">AVERAGE(OFFSET($AM$3,0,0,'Données projet'!$E$10+1,1))-AVERAGE(OFFSET($H$3,0,0,'Données projet'!$E$10+1,1))</f>
        <v>345.67675698621832</v>
      </c>
      <c r="AO50" s="62">
        <f t="shared" si="36"/>
        <v>178.72086185623849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118.66295999999997</v>
      </c>
      <c r="BF50" s="14">
        <f t="shared" si="37"/>
        <v>31.362953608533388</v>
      </c>
      <c r="BG50" s="22">
        <f t="shared" si="7"/>
        <v>261.29513286819559</v>
      </c>
      <c r="BH50" s="62">
        <f t="shared" si="8"/>
        <v>514.35637073239104</v>
      </c>
      <c r="BI50" s="62">
        <f ca="1">AVERAGE(OFFSET($BH$3,0,0,'Données projet'!$E$11+1,1))-AVERAGE(OFFSET($H$3,0,0,'Données projet'!$E$11+1,1))</f>
        <v>379.13613178313602</v>
      </c>
      <c r="BJ50" s="62">
        <f t="shared" si="38"/>
        <v>193.43709558200547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312.76208894189642</v>
      </c>
      <c r="T51" s="62">
        <f t="shared" si="34"/>
        <v>444.47445521980262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1.6053111761402321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1.0945568027435851E-2</v>
      </c>
      <c r="AC51" s="24">
        <f t="shared" si="3"/>
        <v>1.6162567441676681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111.33719999999997</v>
      </c>
      <c r="AK51" s="14">
        <f t="shared" si="35"/>
        <v>29.645817422905317</v>
      </c>
      <c r="AL51" s="22">
        <f t="shared" si="4"/>
        <v>245.54542201156005</v>
      </c>
      <c r="AM51" s="62">
        <f t="shared" si="5"/>
        <v>499.30529069722775</v>
      </c>
      <c r="AN51" s="62">
        <f ca="1">AVERAGE(OFFSET($AM$3,0,0,'Données projet'!$E$10+1,1))-AVERAGE(OFFSET($H$3,0,0,'Données projet'!$E$10+1,1))</f>
        <v>345.67675698621832</v>
      </c>
      <c r="AO51" s="62">
        <f t="shared" si="36"/>
        <v>178.72086185623849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125.04023999999998</v>
      </c>
      <c r="BF51" s="14">
        <f t="shared" si="37"/>
        <v>32.847722788381112</v>
      </c>
      <c r="BG51" s="22">
        <f t="shared" si="7"/>
        <v>274.98820185643041</v>
      </c>
      <c r="BH51" s="62">
        <f t="shared" si="8"/>
        <v>528.74807054209805</v>
      </c>
      <c r="BI51" s="62">
        <f ca="1">AVERAGE(OFFSET($BH$3,0,0,'Données projet'!$E$11+1,1))-AVERAGE(OFFSET($H$3,0,0,'Données projet'!$E$11+1,1))</f>
        <v>379.13613178313602</v>
      </c>
      <c r="BJ51" s="62">
        <f t="shared" si="38"/>
        <v>193.43709558200547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312.76208894189642</v>
      </c>
      <c r="T52" s="62">
        <f t="shared" si="34"/>
        <v>444.47445521980262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1.5738320031192572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7.739685376138554E-3</v>
      </c>
      <c r="AC52" s="24">
        <f t="shared" si="3"/>
        <v>1.5815716884953956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117.01559999999996</v>
      </c>
      <c r="AK52" s="14">
        <f t="shared" si="35"/>
        <v>30.977920050269788</v>
      </c>
      <c r="AL52" s="22">
        <f t="shared" si="4"/>
        <v>257.7553807542198</v>
      </c>
      <c r="AM52" s="62">
        <f t="shared" si="5"/>
        <v>512.20176057851177</v>
      </c>
      <c r="AN52" s="62">
        <f ca="1">AVERAGE(OFFSET($AM$3,0,0,'Données projet'!$E$10+1,1))-AVERAGE(OFFSET($H$3,0,0,'Données projet'!$E$10+1,1))</f>
        <v>345.67675698621832</v>
      </c>
      <c r="AO52" s="62">
        <f t="shared" si="36"/>
        <v>178.72086185623849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131.41751999999997</v>
      </c>
      <c r="BF52" s="14">
        <f t="shared" si="37"/>
        <v>34.323699557891082</v>
      </c>
      <c r="BG52" s="22">
        <f t="shared" si="7"/>
        <v>288.66595739666019</v>
      </c>
      <c r="BH52" s="62">
        <f t="shared" si="8"/>
        <v>543.11233722095221</v>
      </c>
      <c r="BI52" s="62">
        <f ca="1">AVERAGE(OFFSET($BH$3,0,0,'Données projet'!$E$11+1,1))-AVERAGE(OFFSET($H$3,0,0,'Données projet'!$E$11+1,1))</f>
        <v>379.13613178313602</v>
      </c>
      <c r="BJ52" s="62">
        <f t="shared" si="38"/>
        <v>193.43709558200547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312.76208894189642</v>
      </c>
      <c r="T53" s="62">
        <f t="shared" si="34"/>
        <v>444.47445521980262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1.5429701174808239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5.4727840137179266E-3</v>
      </c>
      <c r="AC53" s="24">
        <f t="shared" si="3"/>
        <v>1.5484429014945418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122.69399999999997</v>
      </c>
      <c r="AK53" s="14">
        <f t="shared" si="35"/>
        <v>32.302516360650685</v>
      </c>
      <c r="AL53" s="22">
        <f t="shared" si="4"/>
        <v>269.95226599479992</v>
      </c>
      <c r="AM53" s="62">
        <f t="shared" si="5"/>
        <v>525.07324752427007</v>
      </c>
      <c r="AN53" s="62">
        <f ca="1">AVERAGE(OFFSET($AM$3,0,0,'Données projet'!$E$10+1,1))-AVERAGE(OFFSET($H$3,0,0,'Données projet'!$E$10+1,1))</f>
        <v>345.67675698621832</v>
      </c>
      <c r="AO53" s="62">
        <f t="shared" si="36"/>
        <v>178.72086185623849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137.79479999999995</v>
      </c>
      <c r="BF53" s="14">
        <f t="shared" si="37"/>
        <v>35.79135928840963</v>
      </c>
      <c r="BG53" s="22">
        <f t="shared" si="7"/>
        <v>302.32922742731336</v>
      </c>
      <c r="BH53" s="62">
        <f t="shared" si="8"/>
        <v>557.4502089567834</v>
      </c>
      <c r="BI53" s="62">
        <f ca="1">AVERAGE(OFFSET($BH$3,0,0,'Données projet'!$E$11+1,1))-AVERAGE(OFFSET($H$3,0,0,'Données projet'!$E$11+1,1))</f>
        <v>379.13613178313602</v>
      </c>
      <c r="BJ53" s="62">
        <f t="shared" si="38"/>
        <v>193.43709558200547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312.76208894189642</v>
      </c>
      <c r="T54" s="62">
        <f t="shared" si="34"/>
        <v>444.47445521980262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1.5127134145958689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3.8698426880692774E-3</v>
      </c>
      <c r="AC54" s="24">
        <f t="shared" si="3"/>
        <v>1.5165832572839382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114.17639999999996</v>
      </c>
      <c r="AK54" s="14">
        <f t="shared" si="35"/>
        <v>30.312832781759997</v>
      </c>
      <c r="AL54" s="22">
        <f t="shared" si="4"/>
        <v>251.65208042823193</v>
      </c>
      <c r="AM54" s="62">
        <f t="shared" si="5"/>
        <v>507.43596083147872</v>
      </c>
      <c r="AN54" s="62">
        <f ca="1">AVERAGE(OFFSET($AM$3,0,0,'Données projet'!$E$10+1,1))-AVERAGE(OFFSET($H$3,0,0,'Données projet'!$E$10+1,1))</f>
        <v>345.67675698621832</v>
      </c>
      <c r="AO54" s="62">
        <f t="shared" si="36"/>
        <v>178.72086185623849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128.22887999999995</v>
      </c>
      <c r="BF54" s="14">
        <f t="shared" si="37"/>
        <v>33.586779340295337</v>
      </c>
      <c r="BG54" s="22">
        <f t="shared" si="7"/>
        <v>281.82894001768091</v>
      </c>
      <c r="BH54" s="62">
        <f t="shared" si="8"/>
        <v>537.61282042092773</v>
      </c>
      <c r="BI54" s="62">
        <f ca="1">AVERAGE(OFFSET($BH$3,0,0,'Données projet'!$E$11+1,1))-AVERAGE(OFFSET($H$3,0,0,'Données projet'!$E$11+1,1))</f>
        <v>379.13613178313602</v>
      </c>
      <c r="BJ54" s="62">
        <f t="shared" si="38"/>
        <v>193.43709558200547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312.76208894189642</v>
      </c>
      <c r="T55" s="62">
        <f t="shared" si="34"/>
        <v>444.47445521980262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1.4830500271997213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2.7363920068589637E-3</v>
      </c>
      <c r="AC55" s="24">
        <f t="shared" si="3"/>
        <v>1.4857864192065804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119.85479999999995</v>
      </c>
      <c r="AK55" s="14">
        <f t="shared" si="35"/>
        <v>31.641131392625841</v>
      </c>
      <c r="AL55" s="22">
        <f t="shared" si="4"/>
        <v>263.85541384215657</v>
      </c>
      <c r="AM55" s="62">
        <f t="shared" si="5"/>
        <v>520.29069330573998</v>
      </c>
      <c r="AN55" s="62">
        <f ca="1">AVERAGE(OFFSET($AM$3,0,0,'Données projet'!$E$10+1,1))-AVERAGE(OFFSET($H$3,0,0,'Données projet'!$E$10+1,1))</f>
        <v>345.67675698621832</v>
      </c>
      <c r="AO55" s="62">
        <f t="shared" si="36"/>
        <v>178.72086185623849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134.60615999999993</v>
      </c>
      <c r="BF55" s="14">
        <f t="shared" si="37"/>
        <v>35.058541239368552</v>
      </c>
      <c r="BG55" s="22">
        <f t="shared" si="7"/>
        <v>295.49935465856674</v>
      </c>
      <c r="BH55" s="62">
        <f t="shared" si="8"/>
        <v>551.9346341221501</v>
      </c>
      <c r="BI55" s="62">
        <f ca="1">AVERAGE(OFFSET($BH$3,0,0,'Données projet'!$E$11+1,1))-AVERAGE(OFFSET($H$3,0,0,'Données projet'!$E$11+1,1))</f>
        <v>379.13613178313602</v>
      </c>
      <c r="BJ55" s="62">
        <f t="shared" si="38"/>
        <v>193.43709558200547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312.76208894189642</v>
      </c>
      <c r="T56" s="62">
        <f t="shared" si="34"/>
        <v>444.47445521980262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1.4539683207375325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1.9349213440346391E-3</v>
      </c>
      <c r="AC56" s="24">
        <f t="shared" si="3"/>
        <v>1.4559032420815672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125.53319999999997</v>
      </c>
      <c r="AK56" s="14">
        <f t="shared" si="35"/>
        <v>32.962122082003134</v>
      </c>
      <c r="AL56" s="22">
        <f t="shared" si="4"/>
        <v>276.046019292822</v>
      </c>
      <c r="AM56" s="62">
        <f t="shared" si="5"/>
        <v>533.12139749935523</v>
      </c>
      <c r="AN56" s="62">
        <f ca="1">AVERAGE(OFFSET($AM$3,0,0,'Données projet'!$E$10+1,1))-AVERAGE(OFFSET($H$3,0,0,'Données projet'!$E$10+1,1))</f>
        <v>345.67675698621832</v>
      </c>
      <c r="AO56" s="62">
        <f t="shared" si="36"/>
        <v>178.72086185623849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140.98343999999994</v>
      </c>
      <c r="BF56" s="14">
        <f t="shared" si="37"/>
        <v>36.522205922710093</v>
      </c>
      <c r="BG56" s="22">
        <f t="shared" si="7"/>
        <v>309.15566664872</v>
      </c>
      <c r="BH56" s="62">
        <f t="shared" si="8"/>
        <v>566.23104485525323</v>
      </c>
      <c r="BI56" s="62">
        <f ca="1">AVERAGE(OFFSET($BH$3,0,0,'Données projet'!$E$11+1,1))-AVERAGE(OFFSET($H$3,0,0,'Données projet'!$E$11+1,1))</f>
        <v>379.13613178313602</v>
      </c>
      <c r="BJ56" s="62">
        <f t="shared" si="38"/>
        <v>193.43709558200547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312.76208894189642</v>
      </c>
      <c r="T57" s="62">
        <f t="shared" si="34"/>
        <v>444.47445521980262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1.4254568888009775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1.3681960034294821E-3</v>
      </c>
      <c r="AC57" s="24">
        <f t="shared" si="3"/>
        <v>1.4268250848044071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131.21159999999995</v>
      </c>
      <c r="AK57" s="14">
        <f t="shared" si="35"/>
        <v>34.276173183172517</v>
      </c>
      <c r="AL57" s="22">
        <f t="shared" si="4"/>
        <v>288.22453829402536</v>
      </c>
      <c r="AM57" s="62">
        <f t="shared" si="5"/>
        <v>545.92891096136464</v>
      </c>
      <c r="AN57" s="62">
        <f ca="1">AVERAGE(OFFSET($AM$3,0,0,'Données projet'!$E$10+1,1))-AVERAGE(OFFSET($H$3,0,0,'Données projet'!$E$10+1,1))</f>
        <v>345.67675698621832</v>
      </c>
      <c r="AO57" s="62">
        <f t="shared" si="36"/>
        <v>178.72086185623849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147.36071999999993</v>
      </c>
      <c r="BF57" s="14">
        <f t="shared" si="37"/>
        <v>37.978181505546587</v>
      </c>
      <c r="BG57" s="22">
        <f t="shared" si="7"/>
        <v>322.79858678882687</v>
      </c>
      <c r="BH57" s="62">
        <f t="shared" si="8"/>
        <v>580.5029594561662</v>
      </c>
      <c r="BI57" s="62">
        <f ca="1">AVERAGE(OFFSET($BH$3,0,0,'Données projet'!$E$11+1,1))-AVERAGE(OFFSET($H$3,0,0,'Données projet'!$E$11+1,1))</f>
        <v>379.13613178313602</v>
      </c>
      <c r="BJ57" s="62">
        <f t="shared" si="38"/>
        <v>193.43709558200547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312.76208894189642</v>
      </c>
      <c r="T58" s="62">
        <f t="shared" si="34"/>
        <v>444.47445521980262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1.3975045486544422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9.6746067201731968E-4</v>
      </c>
      <c r="AC58" s="24">
        <f t="shared" si="3"/>
        <v>1.3984720093264595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136.88999999999996</v>
      </c>
      <c r="AK58" s="14">
        <f t="shared" si="35"/>
        <v>35.583619346017713</v>
      </c>
      <c r="AL58" s="22">
        <f t="shared" si="4"/>
        <v>300.3915536943141</v>
      </c>
      <c r="AM58" s="62">
        <f t="shared" si="5"/>
        <v>558.71400917478547</v>
      </c>
      <c r="AN58" s="62">
        <f ca="1">AVERAGE(OFFSET($AM$3,0,0,'Données projet'!$E$10+1,1))-AVERAGE(OFFSET($H$3,0,0,'Données projet'!$E$10+1,1))</f>
        <v>345.67675698621832</v>
      </c>
      <c r="AO58" s="62">
        <f t="shared" si="36"/>
        <v>178.72086185623849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153.73799999999994</v>
      </c>
      <c r="BF58" s="14">
        <f t="shared" si="37"/>
        <v>39.426838781722438</v>
      </c>
      <c r="BG58" s="22">
        <f t="shared" si="7"/>
        <v>336.42876087816643</v>
      </c>
      <c r="BH58" s="62">
        <f t="shared" si="8"/>
        <v>594.75121635863775</v>
      </c>
      <c r="BI58" s="62">
        <f ca="1">AVERAGE(OFFSET($BH$3,0,0,'Données projet'!$E$11+1,1))-AVERAGE(OFFSET($H$3,0,0,'Données projet'!$E$11+1,1))</f>
        <v>379.13613178313602</v>
      </c>
      <c r="BJ58" s="62">
        <f t="shared" si="38"/>
        <v>193.43709558200547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312.76208894189642</v>
      </c>
      <c r="T59" s="62">
        <f t="shared" si="34"/>
        <v>444.47445521980262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1.3701003368489364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6.8409800171474115E-4</v>
      </c>
      <c r="AC59" s="24">
        <f t="shared" si="3"/>
        <v>1.370784434850651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128.37239999999994</v>
      </c>
      <c r="AK59" s="14">
        <f t="shared" si="35"/>
        <v>33.61999343087701</v>
      </c>
      <c r="AL59" s="22">
        <f t="shared" si="4"/>
        <v>282.13675189211068</v>
      </c>
      <c r="AM59" s="62">
        <f t="shared" si="5"/>
        <v>541.06656783073242</v>
      </c>
      <c r="AN59" s="62">
        <f ca="1">AVERAGE(OFFSET($AM$3,0,0,'Données projet'!$E$10+1,1))-AVERAGE(OFFSET($H$3,0,0,'Données projet'!$E$10+1,1))</f>
        <v>345.67675698621832</v>
      </c>
      <c r="AO59" s="62">
        <f t="shared" si="36"/>
        <v>178.72086185623849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144.17207999999994</v>
      </c>
      <c r="BF59" s="14">
        <f t="shared" si="37"/>
        <v>37.251130863114369</v>
      </c>
      <c r="BG59" s="22">
        <f t="shared" si="7"/>
        <v>315.97875891992413</v>
      </c>
      <c r="BH59" s="62">
        <f t="shared" si="8"/>
        <v>574.90857485854588</v>
      </c>
      <c r="BI59" s="62">
        <f ca="1">AVERAGE(OFFSET($BH$3,0,0,'Données projet'!$E$11+1,1))-AVERAGE(OFFSET($H$3,0,0,'Données projet'!$E$11+1,1))</f>
        <v>379.13613178313602</v>
      </c>
      <c r="BJ59" s="62">
        <f t="shared" si="38"/>
        <v>193.43709558200547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312.76208894189642</v>
      </c>
      <c r="T60" s="62">
        <f t="shared" si="34"/>
        <v>444.47445521980262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1.3432335049220179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4.8373033600865989E-4</v>
      </c>
      <c r="AC60" s="24">
        <f t="shared" si="3"/>
        <v>1.3437172352580264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134.05079999999995</v>
      </c>
      <c r="AK60" s="14">
        <f t="shared" si="35"/>
        <v>34.930702157857986</v>
      </c>
      <c r="AL60" s="22">
        <f t="shared" si="4"/>
        <v>294.30944959160257</v>
      </c>
      <c r="AM60" s="62">
        <f t="shared" si="5"/>
        <v>553.83608964228029</v>
      </c>
      <c r="AN60" s="62">
        <f ca="1">AVERAGE(OFFSET($AM$3,0,0,'Données projet'!$E$10+1,1))-AVERAGE(OFFSET($H$3,0,0,'Données projet'!$E$10+1,1))</f>
        <v>345.67675698621832</v>
      </c>
      <c r="AO60" s="62">
        <f t="shared" si="36"/>
        <v>178.72086185623849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150.54935999999992</v>
      </c>
      <c r="BF60" s="14">
        <f t="shared" si="37"/>
        <v>38.703403077639891</v>
      </c>
      <c r="BG60" s="22">
        <f t="shared" si="7"/>
        <v>329.61522902688932</v>
      </c>
      <c r="BH60" s="62">
        <f t="shared" si="8"/>
        <v>589.14186907756698</v>
      </c>
      <c r="BI60" s="62">
        <f ca="1">AVERAGE(OFFSET($BH$3,0,0,'Données projet'!$E$11+1,1))-AVERAGE(OFFSET($H$3,0,0,'Données projet'!$E$11+1,1))</f>
        <v>379.13613178313602</v>
      </c>
      <c r="BJ60" s="62">
        <f t="shared" si="38"/>
        <v>193.43709558200547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312.76208894189642</v>
      </c>
      <c r="T61" s="62">
        <f t="shared" si="34"/>
        <v>444.47445521980262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1.3168935151820367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3.4204900085737063E-4</v>
      </c>
      <c r="AC61" s="24">
        <f t="shared" si="3"/>
        <v>1.3172355641828941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139.72919999999993</v>
      </c>
      <c r="AK61" s="14">
        <f t="shared" si="35"/>
        <v>36.234962028891381</v>
      </c>
      <c r="AL61" s="22">
        <f t="shared" si="4"/>
        <v>306.47091553365232</v>
      </c>
      <c r="AM61" s="62">
        <f t="shared" si="5"/>
        <v>566.5840261323408</v>
      </c>
      <c r="AN61" s="62">
        <f ca="1">AVERAGE(OFFSET($AM$3,0,0,'Données projet'!$E$10+1,1))-AVERAGE(OFFSET($H$3,0,0,'Données projet'!$E$10+1,1))</f>
        <v>345.67675698621832</v>
      </c>
      <c r="AO61" s="62">
        <f t="shared" si="36"/>
        <v>178.72086185623849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156.92663999999991</v>
      </c>
      <c r="BF61" s="14">
        <f t="shared" si="37"/>
        <v>40.148529925605082</v>
      </c>
      <c r="BG61" s="22">
        <f t="shared" si="7"/>
        <v>343.23925428709532</v>
      </c>
      <c r="BH61" s="62">
        <f t="shared" si="8"/>
        <v>603.3523648857838</v>
      </c>
      <c r="BI61" s="62">
        <f ca="1">AVERAGE(OFFSET($BH$3,0,0,'Données projet'!$E$11+1,1))-AVERAGE(OFFSET($H$3,0,0,'Données projet'!$E$11+1,1))</f>
        <v>379.13613178313602</v>
      </c>
      <c r="BJ61" s="62">
        <f t="shared" si="38"/>
        <v>193.43709558200547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312.76208894189642</v>
      </c>
      <c r="T62" s="62">
        <f t="shared" si="34"/>
        <v>444.47445521980262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1.2910700365750492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2.4186516800433E-4</v>
      </c>
      <c r="AC62" s="24">
        <f t="shared" si="3"/>
        <v>1.2913119017430534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145.40759999999992</v>
      </c>
      <c r="AK62" s="14">
        <f t="shared" si="35"/>
        <v>37.533065094701904</v>
      </c>
      <c r="AL62" s="22">
        <f t="shared" si="4"/>
        <v>318.62165837327228</v>
      </c>
      <c r="AM62" s="62">
        <f t="shared" si="5"/>
        <v>579.31106556711507</v>
      </c>
      <c r="AN62" s="62">
        <f ca="1">AVERAGE(OFFSET($AM$3,0,0,'Données projet'!$E$10+1,1))-AVERAGE(OFFSET($H$3,0,0,'Données projet'!$E$10+1,1))</f>
        <v>345.67675698621832</v>
      </c>
      <c r="AO62" s="62">
        <f t="shared" si="36"/>
        <v>178.72086185623849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163.30391999999992</v>
      </c>
      <c r="BF62" s="14">
        <f t="shared" si="37"/>
        <v>41.586835000760431</v>
      </c>
      <c r="BG62" s="22">
        <f t="shared" si="7"/>
        <v>356.85139829299095</v>
      </c>
      <c r="BH62" s="62">
        <f t="shared" si="8"/>
        <v>617.54080548683373</v>
      </c>
      <c r="BI62" s="62">
        <f ca="1">AVERAGE(OFFSET($BH$3,0,0,'Données projet'!$E$11+1,1))-AVERAGE(OFFSET($H$3,0,0,'Données projet'!$E$11+1,1))</f>
        <v>379.13613178313602</v>
      </c>
      <c r="BJ62" s="62">
        <f t="shared" si="38"/>
        <v>193.43709558200547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312.76208894189642</v>
      </c>
      <c r="T63" s="62">
        <f t="shared" si="34"/>
        <v>444.47445521980262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1.2657529406327781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1.7102450042868534E-4</v>
      </c>
      <c r="AC63" s="24">
        <f t="shared" si="3"/>
        <v>1.2659239651332068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151.08599999999993</v>
      </c>
      <c r="AK63" s="14">
        <f t="shared" si="35"/>
        <v>38.825279304404233</v>
      </c>
      <c r="AL63" s="22">
        <f t="shared" si="4"/>
        <v>330.76214478850392</v>
      </c>
      <c r="AM63" s="62">
        <f t="shared" si="5"/>
        <v>592.0178511199814</v>
      </c>
      <c r="AN63" s="62">
        <f ca="1">AVERAGE(OFFSET($AM$3,0,0,'Données projet'!$E$10+1,1))-AVERAGE(OFFSET($H$3,0,0,'Données projet'!$E$10+1,1))</f>
        <v>345.67675698621832</v>
      </c>
      <c r="AO63" s="62">
        <f t="shared" si="36"/>
        <v>178.72086185623849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169.6811999999999</v>
      </c>
      <c r="BF63" s="14">
        <f t="shared" si="37"/>
        <v>43.018615192144587</v>
      </c>
      <c r="BG63" s="22">
        <f t="shared" si="7"/>
        <v>370.4521781263183</v>
      </c>
      <c r="BH63" s="62">
        <f t="shared" si="8"/>
        <v>631.70788445779579</v>
      </c>
      <c r="BI63" s="62">
        <f ca="1">AVERAGE(OFFSET($BH$3,0,0,'Données projet'!$E$11+1,1))-AVERAGE(OFFSET($H$3,0,0,'Données projet'!$E$11+1,1))</f>
        <v>379.13613178313602</v>
      </c>
      <c r="BJ63" s="62">
        <f t="shared" si="38"/>
        <v>193.43709558200547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312.76208894189642</v>
      </c>
      <c r="T64" s="62">
        <f t="shared" si="34"/>
        <v>444.47445521980262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1.2409322975000312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1.2093258400216501E-4</v>
      </c>
      <c r="AC64" s="24">
        <f t="shared" si="3"/>
        <v>1.2410532300840333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142.16279999999992</v>
      </c>
      <c r="AK64" s="14">
        <f t="shared" si="35"/>
        <v>36.792029666383577</v>
      </c>
      <c r="AL64" s="22">
        <f t="shared" si="4"/>
        <v>311.67966166895121</v>
      </c>
      <c r="AM64" s="62">
        <f t="shared" si="5"/>
        <v>573.49184311408055</v>
      </c>
      <c r="AN64" s="62">
        <f ca="1">AVERAGE(OFFSET($AM$3,0,0,'Données projet'!$E$10+1,1))-AVERAGE(OFFSET($H$3,0,0,'Données projet'!$E$10+1,1))</f>
        <v>345.67675698621832</v>
      </c>
      <c r="AO64" s="62">
        <f t="shared" si="36"/>
        <v>178.72086185623849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159.65975999999989</v>
      </c>
      <c r="BF64" s="14">
        <f t="shared" si="37"/>
        <v>40.765763819671534</v>
      </c>
      <c r="BG64" s="22">
        <f t="shared" si="7"/>
        <v>349.07445398592768</v>
      </c>
      <c r="BH64" s="62">
        <f t="shared" si="8"/>
        <v>610.88663543105702</v>
      </c>
      <c r="BI64" s="62">
        <f ca="1">AVERAGE(OFFSET($BH$3,0,0,'Données projet'!$E$11+1,1))-AVERAGE(OFFSET($H$3,0,0,'Données projet'!$E$11+1,1))</f>
        <v>379.13613178313602</v>
      </c>
      <c r="BJ64" s="62">
        <f t="shared" si="38"/>
        <v>193.43709558200547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312.76208894189642</v>
      </c>
      <c r="T65" s="62">
        <f t="shared" si="34"/>
        <v>444.47445521980262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1.21659837204002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8.5512250214342684E-5</v>
      </c>
      <c r="AC65" s="24">
        <f t="shared" si="3"/>
        <v>1.2166838842902343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147.43559999999991</v>
      </c>
      <c r="AK65" s="14">
        <f t="shared" si="35"/>
        <v>37.995232948340991</v>
      </c>
      <c r="AL65" s="22">
        <f t="shared" si="4"/>
        <v>322.95870071836038</v>
      </c>
      <c r="AM65" s="62">
        <f t="shared" si="5"/>
        <v>585.31770367801164</v>
      </c>
      <c r="AN65" s="62">
        <f ca="1">AVERAGE(OFFSET($AM$3,0,0,'Données projet'!$E$10+1,1))-AVERAGE(OFFSET($H$3,0,0,'Données projet'!$E$10+1,1))</f>
        <v>345.67675698621832</v>
      </c>
      <c r="AO65" s="62">
        <f t="shared" si="36"/>
        <v>178.72086185623849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165.5815199999999</v>
      </c>
      <c r="BF65" s="14">
        <f t="shared" si="37"/>
        <v>42.098919431473661</v>
      </c>
      <c r="BG65" s="22">
        <f t="shared" si="7"/>
        <v>361.71009867648309</v>
      </c>
      <c r="BH65" s="62">
        <f t="shared" si="8"/>
        <v>624.06910163613441</v>
      </c>
      <c r="BI65" s="62">
        <f ca="1">AVERAGE(OFFSET($BH$3,0,0,'Données projet'!$E$11+1,1))-AVERAGE(OFFSET($H$3,0,0,'Données projet'!$E$11+1,1))</f>
        <v>379.13613178313602</v>
      </c>
      <c r="BJ65" s="62">
        <f t="shared" si="38"/>
        <v>193.43709558200547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312.76208894189642</v>
      </c>
      <c r="T66" s="62">
        <f t="shared" si="34"/>
        <v>444.47445521980262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1.1927416200160506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6.0466292001082521E-5</v>
      </c>
      <c r="AC66" s="24">
        <f t="shared" si="3"/>
        <v>1.1928020863080517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152.7083999999999</v>
      </c>
      <c r="AK66" s="14">
        <f t="shared" si="35"/>
        <v>39.193436747373994</v>
      </c>
      <c r="AL66" s="22">
        <f t="shared" si="4"/>
        <v>334.22903233500955</v>
      </c>
      <c r="AM66" s="62">
        <f t="shared" si="5"/>
        <v>597.12537067841572</v>
      </c>
      <c r="AN66" s="62">
        <f ca="1">AVERAGE(OFFSET($AM$3,0,0,'Données projet'!$E$10+1,1))-AVERAGE(OFFSET($H$3,0,0,'Données projet'!$E$10+1,1))</f>
        <v>345.67675698621832</v>
      </c>
      <c r="AO66" s="62">
        <f t="shared" si="36"/>
        <v>178.72086185623849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171.50327999999988</v>
      </c>
      <c r="BF66" s="14">
        <f t="shared" si="37"/>
        <v>43.426535589704869</v>
      </c>
      <c r="BG66" s="22">
        <f t="shared" si="7"/>
        <v>374.33609548540238</v>
      </c>
      <c r="BH66" s="62">
        <f t="shared" si="8"/>
        <v>637.23243382880855</v>
      </c>
      <c r="BI66" s="62">
        <f ca="1">AVERAGE(OFFSET($BH$3,0,0,'Données projet'!$E$11+1,1))-AVERAGE(OFFSET($H$3,0,0,'Données projet'!$E$11+1,1))</f>
        <v>379.13613178313602</v>
      </c>
      <c r="BJ66" s="62">
        <f t="shared" si="38"/>
        <v>193.43709558200547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312.76208894189642</v>
      </c>
      <c r="T67" s="62">
        <f t="shared" si="34"/>
        <v>444.47445521980262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1.1693526843480893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4.2756125107171349E-5</v>
      </c>
      <c r="AC67" s="24">
        <f t="shared" si="3"/>
        <v>1.1693954404731963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157.98119999999989</v>
      </c>
      <c r="AK67" s="14">
        <f t="shared" si="35"/>
        <v>40.386833472870542</v>
      </c>
      <c r="AL67" s="22">
        <f t="shared" si="4"/>
        <v>345.49099163191596</v>
      </c>
      <c r="AM67" s="62">
        <f t="shared" si="5"/>
        <v>608.91534379147072</v>
      </c>
      <c r="AN67" s="62">
        <f ca="1">AVERAGE(OFFSET($AM$3,0,0,'Données projet'!$E$10+1,1))-AVERAGE(OFFSET($H$3,0,0,'Données projet'!$E$10+1,1))</f>
        <v>345.67675698621832</v>
      </c>
      <c r="AO67" s="62">
        <f t="shared" si="36"/>
        <v>178.72086185623849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177.42503999999985</v>
      </c>
      <c r="BF67" s="14">
        <f t="shared" si="37"/>
        <v>44.748825484986519</v>
      </c>
      <c r="BG67" s="22">
        <f t="shared" si="7"/>
        <v>386.95281571968462</v>
      </c>
      <c r="BH67" s="62">
        <f t="shared" si="8"/>
        <v>650.37716787923932</v>
      </c>
      <c r="BI67" s="62">
        <f ca="1">AVERAGE(OFFSET($BH$3,0,0,'Données projet'!$E$11+1,1))-AVERAGE(OFFSET($H$3,0,0,'Données projet'!$E$11+1,1))</f>
        <v>379.13613178313602</v>
      </c>
      <c r="BJ67" s="62">
        <f t="shared" si="38"/>
        <v>193.43709558200547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312.76208894189642</v>
      </c>
      <c r="T68" s="62">
        <f t="shared" si="34"/>
        <v>444.47445521980262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1.1464223914427345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3.0233146000541264E-5</v>
      </c>
      <c r="AC68" s="24">
        <f t="shared" ref="AC68:AC131" si="57">SUM(Z68:AB68)</f>
        <v>1.146452624588735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163.25399999999985</v>
      </c>
      <c r="AK68" s="14">
        <f t="shared" si="35"/>
        <v>41.575601961656879</v>
      </c>
      <c r="AL68" s="22">
        <f t="shared" ref="AL68:AL131" si="58">(AJ68+AK68)*0.475*44/12</f>
        <v>356.74489008321876</v>
      </c>
      <c r="AM68" s="62">
        <f t="shared" ref="AM68:AM131" si="59">AL68+(AD68+AE68)*44/12</f>
        <v>620.68809619967396</v>
      </c>
      <c r="AN68" s="62">
        <f ca="1">AVERAGE(OFFSET($AM$3,0,0,'Données projet'!$E$10+1,1))-AVERAGE(OFFSET($H$3,0,0,'Données projet'!$E$10+1,1))</f>
        <v>345.67675698621832</v>
      </c>
      <c r="AO68" s="62">
        <f t="shared" si="36"/>
        <v>178.72086185623849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183.34679999999983</v>
      </c>
      <c r="BF68" s="14">
        <f t="shared" si="37"/>
        <v>46.065987269469694</v>
      </c>
      <c r="BG68" s="22">
        <f t="shared" ref="BG68:BG131" si="61">(BE68+BF68)*0.475*44/12</f>
        <v>399.56060449432607</v>
      </c>
      <c r="BH68" s="62">
        <f t="shared" ref="BH68:BH131" si="62">BG68+(AY68+AZ68)*44/12</f>
        <v>663.50381061078133</v>
      </c>
      <c r="BI68" s="62">
        <f ca="1">AVERAGE(OFFSET($BH$3,0,0,'Données projet'!$E$11+1,1))-AVERAGE(OFFSET($H$3,0,0,'Données projet'!$E$11+1,1))</f>
        <v>379.13613178313602</v>
      </c>
      <c r="BJ68" s="62">
        <f t="shared" si="38"/>
        <v>193.43709558200547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312.76208894189642</v>
      </c>
      <c r="T69" s="62">
        <f t="shared" ref="T69:T132" si="88">$T$3</f>
        <v>444.47445521980262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1.1239417475951561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2.1378062553585678E-5</v>
      </c>
      <c r="AC69" s="24">
        <f t="shared" si="57"/>
        <v>1.1239631256577096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154.33079999999987</v>
      </c>
      <c r="AK69" s="14">
        <f t="shared" ref="AK69:AK132" si="89">EXP(-1.0587+0.8836*LN(AJ69)+0.284)</f>
        <v>39.561139179540312</v>
      </c>
      <c r="AL69" s="22">
        <f t="shared" si="58"/>
        <v>337.69512740436579</v>
      </c>
      <c r="AM69" s="62">
        <f t="shared" si="59"/>
        <v>602.14818652155282</v>
      </c>
      <c r="AN69" s="62">
        <f ca="1">AVERAGE(OFFSET($AM$3,0,0,'Données projet'!$E$10+1,1))-AVERAGE(OFFSET($H$3,0,0,'Données projet'!$E$10+1,1))</f>
        <v>345.67675698621832</v>
      </c>
      <c r="AO69" s="62">
        <f t="shared" ref="AO69:AO132" si="90">$AO$3</f>
        <v>178.72086185623849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173.32535999999982</v>
      </c>
      <c r="BF69" s="14">
        <f t="shared" ref="BF69:BF132" si="91">EXP(-1.0587+0.8836*LN(BE69)+0.284)</f>
        <v>43.83395183288394</v>
      </c>
      <c r="BG69" s="22">
        <f t="shared" si="61"/>
        <v>378.21913477560588</v>
      </c>
      <c r="BH69" s="62">
        <f t="shared" si="62"/>
        <v>642.67219389279296</v>
      </c>
      <c r="BI69" s="62">
        <f ca="1">AVERAGE(OFFSET($BH$3,0,0,'Données projet'!$E$11+1,1))-AVERAGE(OFFSET($H$3,0,0,'Données projet'!$E$11+1,1))</f>
        <v>379.13613178313602</v>
      </c>
      <c r="BJ69" s="62">
        <f t="shared" ref="BJ69:BJ132" si="92">$BJ$3</f>
        <v>193.43709558200547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312.76208894189642</v>
      </c>
      <c r="T70" s="62">
        <f t="shared" si="88"/>
        <v>444.47445521980262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1.10190193546159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1.5116573000270635E-5</v>
      </c>
      <c r="AC70" s="24">
        <f t="shared" si="57"/>
        <v>1.1019170520345902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159.60359999999986</v>
      </c>
      <c r="AK70" s="14">
        <f t="shared" si="89"/>
        <v>40.753093376363118</v>
      </c>
      <c r="AL70" s="22">
        <f t="shared" si="58"/>
        <v>348.95457429716549</v>
      </c>
      <c r="AM70" s="62">
        <f t="shared" si="59"/>
        <v>613.9086416053824</v>
      </c>
      <c r="AN70" s="62">
        <f ca="1">AVERAGE(OFFSET($AM$3,0,0,'Données projet'!$E$10+1,1))-AVERAGE(OFFSET($H$3,0,0,'Données projet'!$E$10+1,1))</f>
        <v>345.67675698621832</v>
      </c>
      <c r="AO70" s="62">
        <f t="shared" si="90"/>
        <v>178.72086185623849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179.2471199999998</v>
      </c>
      <c r="BF70" s="14">
        <f t="shared" si="91"/>
        <v>45.154643398751531</v>
      </c>
      <c r="BG70" s="22">
        <f t="shared" si="61"/>
        <v>390.83307125282516</v>
      </c>
      <c r="BH70" s="62">
        <f t="shared" si="62"/>
        <v>655.78713856104207</v>
      </c>
      <c r="BI70" s="62">
        <f ca="1">AVERAGE(OFFSET($BH$3,0,0,'Données projet'!$E$11+1,1))-AVERAGE(OFFSET($H$3,0,0,'Données projet'!$E$11+1,1))</f>
        <v>379.13613178313602</v>
      </c>
      <c r="BJ70" s="62">
        <f t="shared" si="92"/>
        <v>193.43709558200547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312.76208894189642</v>
      </c>
      <c r="T71" s="62">
        <f t="shared" si="88"/>
        <v>444.47445521980262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1.080294310601005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1.0689031276792841E-5</v>
      </c>
      <c r="AC71" s="24">
        <f t="shared" si="57"/>
        <v>1.0803049996322818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164.87639999999982</v>
      </c>
      <c r="AK71" s="14">
        <f t="shared" si="89"/>
        <v>41.94047184875933</v>
      </c>
      <c r="AL71" s="22">
        <f t="shared" si="58"/>
        <v>360.20605180325543</v>
      </c>
      <c r="AM71" s="62">
        <f t="shared" si="59"/>
        <v>625.65243593047421</v>
      </c>
      <c r="AN71" s="62">
        <f ca="1">AVERAGE(OFFSET($AM$3,0,0,'Données projet'!$E$10+1,1))-AVERAGE(OFFSET($H$3,0,0,'Données projet'!$E$10+1,1))</f>
        <v>345.67675698621832</v>
      </c>
      <c r="AO71" s="62">
        <f t="shared" si="90"/>
        <v>178.72086185623849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185.1688799999998</v>
      </c>
      <c r="BF71" s="14">
        <f t="shared" si="91"/>
        <v>46.470265037709233</v>
      </c>
      <c r="BG71" s="22">
        <f t="shared" si="61"/>
        <v>403.43817760734322</v>
      </c>
      <c r="BH71" s="62">
        <f t="shared" si="62"/>
        <v>668.88456173456211</v>
      </c>
      <c r="BI71" s="62">
        <f ca="1">AVERAGE(OFFSET($BH$3,0,0,'Données projet'!$E$11+1,1))-AVERAGE(OFFSET($H$3,0,0,'Données projet'!$E$11+1,1))</f>
        <v>379.13613178313602</v>
      </c>
      <c r="BJ71" s="62">
        <f t="shared" si="92"/>
        <v>193.43709558200547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312.76208894189642</v>
      </c>
      <c r="T72" s="62">
        <f t="shared" si="88"/>
        <v>444.47445521980262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1.0591103980845864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7.5582865001353185E-6</v>
      </c>
      <c r="AC72" s="24">
        <f t="shared" si="57"/>
        <v>1.0591179563710866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170.14919999999981</v>
      </c>
      <c r="AK72" s="14">
        <f t="shared" si="89"/>
        <v>43.123437715785229</v>
      </c>
      <c r="AL72" s="22">
        <f t="shared" si="58"/>
        <v>371.44984402165892</v>
      </c>
      <c r="AM72" s="62">
        <f t="shared" si="59"/>
        <v>637.38000437172548</v>
      </c>
      <c r="AN72" s="62">
        <f ca="1">AVERAGE(OFFSET($AM$3,0,0,'Données projet'!$E$10+1,1))-AVERAGE(OFFSET($H$3,0,0,'Données projet'!$E$10+1,1))</f>
        <v>345.67675698621832</v>
      </c>
      <c r="AO72" s="62">
        <f t="shared" si="90"/>
        <v>178.72086185623849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191.09063999999978</v>
      </c>
      <c r="BF72" s="14">
        <f t="shared" si="91"/>
        <v>47.78099748653559</v>
      </c>
      <c r="BG72" s="22">
        <f t="shared" si="61"/>
        <v>416.03476862238244</v>
      </c>
      <c r="BH72" s="62">
        <f t="shared" si="62"/>
        <v>681.964928972449</v>
      </c>
      <c r="BI72" s="62">
        <f ca="1">AVERAGE(OFFSET($BH$3,0,0,'Données projet'!$E$11+1,1))-AVERAGE(OFFSET($H$3,0,0,'Données projet'!$E$11+1,1))</f>
        <v>379.13613178313602</v>
      </c>
      <c r="BJ72" s="62">
        <f t="shared" si="92"/>
        <v>193.43709558200547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312.76208894189642</v>
      </c>
      <c r="T73" s="62">
        <f t="shared" si="88"/>
        <v>444.47445521980262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1.038341889171704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5.3445156383964212E-6</v>
      </c>
      <c r="AC73" s="24">
        <f t="shared" si="57"/>
        <v>1.0383472336873425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175.4219999999998</v>
      </c>
      <c r="AK73" s="14">
        <f t="shared" si="89"/>
        <v>44.302143412304694</v>
      </c>
      <c r="AL73" s="22">
        <f t="shared" si="58"/>
        <v>382.68621644309695</v>
      </c>
      <c r="AM73" s="62">
        <f t="shared" si="59"/>
        <v>649.09176058010644</v>
      </c>
      <c r="AN73" s="62">
        <f ca="1">AVERAGE(OFFSET($AM$3,0,0,'Données projet'!$E$10+1,1))-AVERAGE(OFFSET($H$3,0,0,'Données projet'!$E$10+1,1))</f>
        <v>345.67675698621832</v>
      </c>
      <c r="AO73" s="62">
        <f t="shared" si="90"/>
        <v>178.72086185623849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197.01239999999979</v>
      </c>
      <c r="BF73" s="14">
        <f t="shared" si="91"/>
        <v>49.087009643867518</v>
      </c>
      <c r="BG73" s="22">
        <f t="shared" si="61"/>
        <v>428.62313846306893</v>
      </c>
      <c r="BH73" s="62">
        <f t="shared" si="62"/>
        <v>695.02868260007835</v>
      </c>
      <c r="BI73" s="62">
        <f ca="1">AVERAGE(OFFSET($BH$3,0,0,'Données projet'!$E$11+1,1))-AVERAGE(OFFSET($H$3,0,0,'Données projet'!$E$11+1,1))</f>
        <v>379.13613178313602</v>
      </c>
      <c r="BJ73" s="62">
        <f t="shared" si="92"/>
        <v>193.43709558200547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312.76208894189642</v>
      </c>
      <c r="T74" s="62">
        <f t="shared" si="88"/>
        <v>444.47445521980262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1.0179806380510634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3.7791432500676596E-6</v>
      </c>
      <c r="AC74" s="24">
        <f t="shared" si="57"/>
        <v>1.0179844171943135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166.09319999999983</v>
      </c>
      <c r="AK74" s="14">
        <f t="shared" si="89"/>
        <v>42.213849908165869</v>
      </c>
      <c r="AL74" s="22">
        <f t="shared" si="58"/>
        <v>362.80144525672193</v>
      </c>
      <c r="AM74" s="62">
        <f t="shared" si="59"/>
        <v>629.67412633476988</v>
      </c>
      <c r="AN74" s="62">
        <f ca="1">AVERAGE(OFFSET($AM$3,0,0,'Données projet'!$E$10+1,1))-AVERAGE(OFFSET($H$3,0,0,'Données projet'!$E$10+1,1))</f>
        <v>345.67675698621832</v>
      </c>
      <c r="AO74" s="62">
        <f t="shared" si="90"/>
        <v>178.72086185623849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186.5354399999998</v>
      </c>
      <c r="BF74" s="14">
        <f t="shared" si="91"/>
        <v>46.773169376075522</v>
      </c>
      <c r="BG74" s="22">
        <f t="shared" si="61"/>
        <v>406.34582799666447</v>
      </c>
      <c r="BH74" s="62">
        <f t="shared" si="62"/>
        <v>673.21850907471241</v>
      </c>
      <c r="BI74" s="62">
        <f ca="1">AVERAGE(OFFSET($BH$3,0,0,'Données projet'!$E$11+1,1))-AVERAGE(OFFSET($H$3,0,0,'Données projet'!$E$11+1,1))</f>
        <v>379.13613178313602</v>
      </c>
      <c r="BJ74" s="62">
        <f t="shared" si="92"/>
        <v>193.43709558200547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312.76208894189642</v>
      </c>
      <c r="T75" s="62">
        <f t="shared" si="88"/>
        <v>444.47445521980262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0.99801865864576178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2.672257819198211E-6</v>
      </c>
      <c r="AC75" s="24">
        <f t="shared" si="57"/>
        <v>0.99802133090358103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170.96039999999982</v>
      </c>
      <c r="AK75" s="14">
        <f t="shared" si="89"/>
        <v>43.305050662028606</v>
      </c>
      <c r="AL75" s="22">
        <f t="shared" si="58"/>
        <v>373.17899323636624</v>
      </c>
      <c r="AM75" s="62">
        <f t="shared" si="59"/>
        <v>640.51070747388735</v>
      </c>
      <c r="AN75" s="62">
        <f ca="1">AVERAGE(OFFSET($AM$3,0,0,'Données projet'!$E$10+1,1))-AVERAGE(OFFSET($H$3,0,0,'Données projet'!$E$10+1,1))</f>
        <v>345.67675698621832</v>
      </c>
      <c r="AO75" s="62">
        <f t="shared" si="90"/>
        <v>178.72086185623849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192.00167999999982</v>
      </c>
      <c r="BF75" s="14">
        <f t="shared" si="91"/>
        <v>47.982225593282763</v>
      </c>
      <c r="BG75" s="22">
        <f t="shared" si="61"/>
        <v>417.97196890830054</v>
      </c>
      <c r="BH75" s="62">
        <f t="shared" si="62"/>
        <v>685.30368314582165</v>
      </c>
      <c r="BI75" s="62">
        <f ca="1">AVERAGE(OFFSET($BH$3,0,0,'Données projet'!$E$11+1,1))-AVERAGE(OFFSET($H$3,0,0,'Données projet'!$E$11+1,1))</f>
        <v>379.13613178313602</v>
      </c>
      <c r="BJ75" s="62">
        <f t="shared" si="92"/>
        <v>193.43709558200547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312.76208894189642</v>
      </c>
      <c r="T76" s="62">
        <f t="shared" si="88"/>
        <v>444.47445521980262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0.97844812148099292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1.8895716250338302E-6</v>
      </c>
      <c r="AC76" s="24">
        <f t="shared" si="57"/>
        <v>0.97845001105261797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175.82759999999985</v>
      </c>
      <c r="AK76" s="14">
        <f t="shared" si="89"/>
        <v>44.392640778295565</v>
      </c>
      <c r="AL76" s="22">
        <f t="shared" si="58"/>
        <v>383.55025268886453</v>
      </c>
      <c r="AM76" s="62">
        <f t="shared" si="59"/>
        <v>651.33303688678632</v>
      </c>
      <c r="AN76" s="62">
        <f ca="1">AVERAGE(OFFSET($AM$3,0,0,'Données projet'!$E$10+1,1))-AVERAGE(OFFSET($H$3,0,0,'Données projet'!$E$10+1,1))</f>
        <v>345.67675698621832</v>
      </c>
      <c r="AO76" s="62">
        <f t="shared" si="90"/>
        <v>178.72086185623849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197.46791999999982</v>
      </c>
      <c r="BF76" s="14">
        <f t="shared" si="91"/>
        <v>49.187281204902298</v>
      </c>
      <c r="BG76" s="22">
        <f t="shared" si="61"/>
        <v>429.59114209853783</v>
      </c>
      <c r="BH76" s="62">
        <f t="shared" si="62"/>
        <v>697.37392629645956</v>
      </c>
      <c r="BI76" s="62">
        <f ca="1">AVERAGE(OFFSET($BH$3,0,0,'Données projet'!$E$11+1,1))-AVERAGE(OFFSET($H$3,0,0,'Données projet'!$E$11+1,1))</f>
        <v>379.13613178313602</v>
      </c>
      <c r="BJ76" s="62">
        <f t="shared" si="92"/>
        <v>193.43709558200547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312.76208894189642</v>
      </c>
      <c r="T77" s="62">
        <f t="shared" si="88"/>
        <v>444.47445521980262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0.95926135061317619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1.3361289095991057E-6</v>
      </c>
      <c r="AC77" s="24">
        <f t="shared" si="57"/>
        <v>0.95926268674208581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180.69479999999984</v>
      </c>
      <c r="AK77" s="14">
        <f t="shared" si="89"/>
        <v>45.476731688663754</v>
      </c>
      <c r="AL77" s="22">
        <f t="shared" si="58"/>
        <v>393.91541769108909</v>
      </c>
      <c r="AM77" s="62">
        <f t="shared" si="59"/>
        <v>662.14144679403989</v>
      </c>
      <c r="AN77" s="62">
        <f ca="1">AVERAGE(OFFSET($AM$3,0,0,'Données projet'!$E$10+1,1))-AVERAGE(OFFSET($H$3,0,0,'Données projet'!$E$10+1,1))</f>
        <v>345.67675698621832</v>
      </c>
      <c r="AO77" s="62">
        <f t="shared" si="90"/>
        <v>178.72086185623849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202.93415999999979</v>
      </c>
      <c r="BF77" s="14">
        <f t="shared" si="91"/>
        <v>50.388459677844807</v>
      </c>
      <c r="BG77" s="22">
        <f t="shared" si="61"/>
        <v>441.20356260557941</v>
      </c>
      <c r="BH77" s="62">
        <f t="shared" si="62"/>
        <v>709.42959170853032</v>
      </c>
      <c r="BI77" s="62">
        <f ca="1">AVERAGE(OFFSET($BH$3,0,0,'Données projet'!$E$11+1,1))-AVERAGE(OFFSET($H$3,0,0,'Données projet'!$E$11+1,1))</f>
        <v>379.13613178313602</v>
      </c>
      <c r="BJ77" s="62">
        <f t="shared" si="92"/>
        <v>193.43709558200547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312.76208894189642</v>
      </c>
      <c r="T78" s="62">
        <f t="shared" si="88"/>
        <v>444.47445521980262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0.94045082061930263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9.4478581251691523E-7</v>
      </c>
      <c r="AC78" s="24">
        <f t="shared" si="57"/>
        <v>0.9404517654051151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185.56199999999987</v>
      </c>
      <c r="AK78" s="14">
        <f t="shared" si="89"/>
        <v>46.557428480028548</v>
      </c>
      <c r="AL78" s="22">
        <f t="shared" si="58"/>
        <v>404.27467126938285</v>
      </c>
      <c r="AM78" s="62">
        <f t="shared" si="59"/>
        <v>672.93625596920765</v>
      </c>
      <c r="AN78" s="62">
        <f ca="1">AVERAGE(OFFSET($AM$3,0,0,'Données projet'!$E$10+1,1))-AVERAGE(OFFSET($H$3,0,0,'Données projet'!$E$10+1,1))</f>
        <v>345.67675698621832</v>
      </c>
      <c r="AO78" s="62">
        <f t="shared" si="90"/>
        <v>178.72086185623849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208.40039999999985</v>
      </c>
      <c r="BF78" s="14">
        <f t="shared" si="91"/>
        <v>51.585877448947201</v>
      </c>
      <c r="BG78" s="22">
        <f t="shared" si="61"/>
        <v>452.80943322358263</v>
      </c>
      <c r="BH78" s="62">
        <f t="shared" si="62"/>
        <v>721.47101792340743</v>
      </c>
      <c r="BI78" s="62">
        <f ca="1">AVERAGE(OFFSET($BH$3,0,0,'Données projet'!$E$11+1,1))-AVERAGE(OFFSET($H$3,0,0,'Données projet'!$E$11+1,1))</f>
        <v>379.13613178313602</v>
      </c>
      <c r="BJ78" s="62">
        <f t="shared" si="92"/>
        <v>193.43709558200547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312.76208894189642</v>
      </c>
      <c r="T79" s="62">
        <f t="shared" si="88"/>
        <v>444.47445521980262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0.92200915364531855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6.6806445479955296E-7</v>
      </c>
      <c r="AC79" s="24">
        <f t="shared" si="57"/>
        <v>0.9220098217097733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176.03039999999984</v>
      </c>
      <c r="AK79" s="14">
        <f t="shared" si="89"/>
        <v>44.437880346232902</v>
      </c>
      <c r="AL79" s="22">
        <f t="shared" si="58"/>
        <v>383.98225493635533</v>
      </c>
      <c r="AM79" s="62">
        <f t="shared" si="59"/>
        <v>653.07183931720476</v>
      </c>
      <c r="AN79" s="62">
        <f ca="1">AVERAGE(OFFSET($AM$3,0,0,'Données projet'!$E$10+1,1))-AVERAGE(OFFSET($H$3,0,0,'Données projet'!$E$10+1,1))</f>
        <v>345.67675698621832</v>
      </c>
      <c r="AO79" s="62">
        <f t="shared" si="90"/>
        <v>178.72086185623849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197.69567999999984</v>
      </c>
      <c r="BF79" s="14">
        <f t="shared" si="91"/>
        <v>49.237406885887019</v>
      </c>
      <c r="BG79" s="22">
        <f t="shared" si="61"/>
        <v>430.07512632625293</v>
      </c>
      <c r="BH79" s="62">
        <f t="shared" si="62"/>
        <v>699.16471070710236</v>
      </c>
      <c r="BI79" s="62">
        <f ca="1">AVERAGE(OFFSET($BH$3,0,0,'Données projet'!$E$11+1,1))-AVERAGE(OFFSET($H$3,0,0,'Données projet'!$E$11+1,1))</f>
        <v>379.13613178313602</v>
      </c>
      <c r="BJ79" s="62">
        <f t="shared" si="92"/>
        <v>193.43709558200547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312.76208894189642</v>
      </c>
      <c r="T80" s="62">
        <f t="shared" si="88"/>
        <v>444.47445521980262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0.90392911651238816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4.7239290625845772E-7</v>
      </c>
      <c r="AC80" s="24">
        <f t="shared" si="57"/>
        <v>0.9039295889052944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180.69479999999984</v>
      </c>
      <c r="AK80" s="14">
        <f t="shared" si="89"/>
        <v>45.476731688663754</v>
      </c>
      <c r="AL80" s="22">
        <f t="shared" si="58"/>
        <v>393.91541769108909</v>
      </c>
      <c r="AM80" s="62">
        <f t="shared" si="59"/>
        <v>663.42557691536138</v>
      </c>
      <c r="AN80" s="62">
        <f ca="1">AVERAGE(OFFSET($AM$3,0,0,'Données projet'!$E$10+1,1))-AVERAGE(OFFSET($H$3,0,0,'Données projet'!$E$10+1,1))</f>
        <v>345.67675698621832</v>
      </c>
      <c r="AO80" s="62">
        <f t="shared" si="90"/>
        <v>178.72086185623849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202.93415999999979</v>
      </c>
      <c r="BF80" s="14">
        <f t="shared" si="91"/>
        <v>50.388459677844807</v>
      </c>
      <c r="BG80" s="22">
        <f t="shared" si="61"/>
        <v>441.20356260557941</v>
      </c>
      <c r="BH80" s="62">
        <f t="shared" si="62"/>
        <v>710.71372182985169</v>
      </c>
      <c r="BI80" s="62">
        <f ca="1">AVERAGE(OFFSET($BH$3,0,0,'Données projet'!$E$11+1,1))-AVERAGE(OFFSET($H$3,0,0,'Données projet'!$E$11+1,1))</f>
        <v>379.13613178313602</v>
      </c>
      <c r="BJ80" s="62">
        <f t="shared" si="92"/>
        <v>193.43709558200547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312.76208894189642</v>
      </c>
      <c r="T81" s="62">
        <f t="shared" si="88"/>
        <v>444.47445521980262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0.88620361787990076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3.3403222739977653E-7</v>
      </c>
      <c r="AC81" s="24">
        <f t="shared" si="57"/>
        <v>0.8862039519121282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185.35919999999984</v>
      </c>
      <c r="AK81" s="14">
        <f t="shared" si="89"/>
        <v>46.51246589912639</v>
      </c>
      <c r="AL81" s="22">
        <f t="shared" si="58"/>
        <v>403.84315144097815</v>
      </c>
      <c r="AM81" s="62">
        <f t="shared" si="59"/>
        <v>673.76658947540432</v>
      </c>
      <c r="AN81" s="62">
        <f ca="1">AVERAGE(OFFSET($AM$3,0,0,'Données projet'!$E$10+1,1))-AVERAGE(OFFSET($H$3,0,0,'Données projet'!$E$10+1,1))</f>
        <v>345.67675698621832</v>
      </c>
      <c r="AO81" s="62">
        <f t="shared" si="90"/>
        <v>178.72086185623849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208.1726399999998</v>
      </c>
      <c r="BF81" s="14">
        <f t="shared" si="91"/>
        <v>51.536058671065128</v>
      </c>
      <c r="BG81" s="22">
        <f t="shared" si="61"/>
        <v>452.32598351877147</v>
      </c>
      <c r="BH81" s="62">
        <f t="shared" si="62"/>
        <v>722.24942155319764</v>
      </c>
      <c r="BI81" s="62">
        <f ca="1">AVERAGE(OFFSET($BH$3,0,0,'Données projet'!$E$11+1,1))-AVERAGE(OFFSET($H$3,0,0,'Données projet'!$E$11+1,1))</f>
        <v>379.13613178313602</v>
      </c>
      <c r="BJ81" s="62">
        <f t="shared" si="92"/>
        <v>193.43709558200547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312.76208894189642</v>
      </c>
      <c r="T82" s="62">
        <f t="shared" si="88"/>
        <v>444.47445521980262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0.86882570546410987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2.3619645312922889E-7</v>
      </c>
      <c r="AC82" s="24">
        <f t="shared" si="57"/>
        <v>0.86882594166056304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190.02359999999985</v>
      </c>
      <c r="AK82" s="14">
        <f t="shared" si="89"/>
        <v>47.545170438433438</v>
      </c>
      <c r="AL82" s="22">
        <f t="shared" si="58"/>
        <v>413.7656085136046</v>
      </c>
      <c r="AM82" s="62">
        <f t="shared" si="59"/>
        <v>684.09515589478156</v>
      </c>
      <c r="AN82" s="62">
        <f ca="1">AVERAGE(OFFSET($AM$3,0,0,'Données projet'!$E$10+1,1))-AVERAGE(OFFSET($H$3,0,0,'Données projet'!$E$10+1,1))</f>
        <v>345.67675698621832</v>
      </c>
      <c r="AO82" s="62">
        <f t="shared" si="90"/>
        <v>178.72086185623849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213.41111999999981</v>
      </c>
      <c r="BF82" s="14">
        <f t="shared" si="91"/>
        <v>52.680300772591735</v>
      </c>
      <c r="BG82" s="22">
        <f t="shared" si="61"/>
        <v>463.44255784559692</v>
      </c>
      <c r="BH82" s="62">
        <f t="shared" si="62"/>
        <v>733.77210522677387</v>
      </c>
      <c r="BI82" s="62">
        <f ca="1">AVERAGE(OFFSET($BH$3,0,0,'Données projet'!$E$11+1,1))-AVERAGE(OFFSET($H$3,0,0,'Données projet'!$E$11+1,1))</f>
        <v>379.13613178313602</v>
      </c>
      <c r="BJ82" s="62">
        <f t="shared" si="92"/>
        <v>193.43709558200547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312.76208894189642</v>
      </c>
      <c r="T83" s="62">
        <f t="shared" si="88"/>
        <v>444.47445521980262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0.85178856331131259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1.6701611369988829E-7</v>
      </c>
      <c r="AC83" s="24">
        <f t="shared" si="57"/>
        <v>0.8517887303274263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194.68799999999985</v>
      </c>
      <c r="AK83" s="14">
        <f t="shared" si="89"/>
        <v>48.574928228914935</v>
      </c>
      <c r="AL83" s="22">
        <f t="shared" si="58"/>
        <v>423.68293333202655</v>
      </c>
      <c r="AM83" s="62">
        <f t="shared" si="59"/>
        <v>694.41154497071261</v>
      </c>
      <c r="AN83" s="62">
        <f ca="1">AVERAGE(OFFSET($AM$3,0,0,'Données projet'!$E$10+1,1))-AVERAGE(OFFSET($H$3,0,0,'Données projet'!$E$10+1,1))</f>
        <v>345.67675698621832</v>
      </c>
      <c r="AO83" s="62">
        <f t="shared" si="90"/>
        <v>178.72086185623849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218.64959999999982</v>
      </c>
      <c r="BF83" s="14">
        <f t="shared" si="91"/>
        <v>53.821277860805843</v>
      </c>
      <c r="BG83" s="22">
        <f t="shared" si="61"/>
        <v>474.55344560756993</v>
      </c>
      <c r="BH83" s="62">
        <f t="shared" si="62"/>
        <v>745.28205724625604</v>
      </c>
      <c r="BI83" s="62">
        <f ca="1">AVERAGE(OFFSET($BH$3,0,0,'Données projet'!$E$11+1,1))-AVERAGE(OFFSET($H$3,0,0,'Données projet'!$E$11+1,1))</f>
        <v>379.13613178313602</v>
      </c>
      <c r="BJ83" s="62">
        <f t="shared" si="92"/>
        <v>193.43709558200547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312.76208894189642</v>
      </c>
      <c r="T84" s="62">
        <f t="shared" si="88"/>
        <v>444.47445521980262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0.83508550912450108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1.1809822656461446E-7</v>
      </c>
      <c r="AC84" s="24">
        <f t="shared" si="57"/>
        <v>0.83508562722272761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184.95359999999985</v>
      </c>
      <c r="AK84" s="14">
        <f t="shared" si="89"/>
        <v>46.422523550957948</v>
      </c>
      <c r="AL84" s="22">
        <f t="shared" si="58"/>
        <v>402.98008185125144</v>
      </c>
      <c r="AM84" s="62">
        <f t="shared" si="59"/>
        <v>674.10083487475288</v>
      </c>
      <c r="AN84" s="62">
        <f ca="1">AVERAGE(OFFSET($AM$3,0,0,'Données projet'!$E$10+1,1))-AVERAGE(OFFSET($H$3,0,0,'Données projet'!$E$10+1,1))</f>
        <v>345.67675698621832</v>
      </c>
      <c r="AO84" s="62">
        <f t="shared" si="90"/>
        <v>178.72086185623849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207.7171199999998</v>
      </c>
      <c r="BF84" s="14">
        <f t="shared" si="91"/>
        <v>51.436402072718458</v>
      </c>
      <c r="BG84" s="22">
        <f t="shared" si="61"/>
        <v>451.35905094331764</v>
      </c>
      <c r="BH84" s="62">
        <f t="shared" si="62"/>
        <v>722.47980396681908</v>
      </c>
      <c r="BI84" s="62">
        <f ca="1">AVERAGE(OFFSET($BH$3,0,0,'Données projet'!$E$11+1,1))-AVERAGE(OFFSET($H$3,0,0,'Données projet'!$E$11+1,1))</f>
        <v>379.13613178313602</v>
      </c>
      <c r="BJ84" s="62">
        <f t="shared" si="92"/>
        <v>193.43709558200547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312.76208894189642</v>
      </c>
      <c r="T85" s="62">
        <f t="shared" si="88"/>
        <v>444.47445521980262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0.81870999164243585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8.350805684994416E-8</v>
      </c>
      <c r="AC85" s="24">
        <f t="shared" si="57"/>
        <v>0.81871007515049266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189.41519999999986</v>
      </c>
      <c r="AK85" s="14">
        <f t="shared" si="89"/>
        <v>47.410638687430875</v>
      </c>
      <c r="AL85" s="22">
        <f t="shared" si="58"/>
        <v>412.47166904727516</v>
      </c>
      <c r="AM85" s="62">
        <f t="shared" si="59"/>
        <v>683.97776067926225</v>
      </c>
      <c r="AN85" s="62">
        <f ca="1">AVERAGE(OFFSET($AM$3,0,0,'Données projet'!$E$10+1,1))-AVERAGE(OFFSET($H$3,0,0,'Données projet'!$E$10+1,1))</f>
        <v>345.67675698621832</v>
      </c>
      <c r="AO85" s="62">
        <f t="shared" si="90"/>
        <v>178.72086185623849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212.72783999999984</v>
      </c>
      <c r="BF85" s="14">
        <f t="shared" si="91"/>
        <v>52.53123887963978</v>
      </c>
      <c r="BG85" s="22">
        <f t="shared" si="61"/>
        <v>461.9928957153723</v>
      </c>
      <c r="BH85" s="62">
        <f t="shared" si="62"/>
        <v>733.49898734735939</v>
      </c>
      <c r="BI85" s="62">
        <f ca="1">AVERAGE(OFFSET($BH$3,0,0,'Données projet'!$E$11+1,1))-AVERAGE(OFFSET($H$3,0,0,'Données projet'!$E$11+1,1))</f>
        <v>379.13613178313602</v>
      </c>
      <c r="BJ85" s="62">
        <f t="shared" si="92"/>
        <v>193.43709558200547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312.76208894189642</v>
      </c>
      <c r="T86" s="62">
        <f t="shared" si="88"/>
        <v>444.47445521980262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0.8026555880701145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5.9049113282307242E-8</v>
      </c>
      <c r="AC86" s="24">
        <f t="shared" si="57"/>
        <v>0.80265564711922777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193.87679999999986</v>
      </c>
      <c r="AK86" s="14">
        <f t="shared" si="89"/>
        <v>48.396048099527562</v>
      </c>
      <c r="AL86" s="22">
        <f t="shared" si="58"/>
        <v>421.95854377334359</v>
      </c>
      <c r="AM86" s="62">
        <f t="shared" si="59"/>
        <v>693.84328925044701</v>
      </c>
      <c r="AN86" s="62">
        <f ca="1">AVERAGE(OFFSET($AM$3,0,0,'Données projet'!$E$10+1,1))-AVERAGE(OFFSET($H$3,0,0,'Données projet'!$E$10+1,1))</f>
        <v>345.67675698621832</v>
      </c>
      <c r="AO86" s="62">
        <f t="shared" si="90"/>
        <v>178.72086185623849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217.73855999999981</v>
      </c>
      <c r="BF86" s="14">
        <f t="shared" si="91"/>
        <v>53.623077729615453</v>
      </c>
      <c r="BG86" s="22">
        <f t="shared" si="61"/>
        <v>472.62151904574654</v>
      </c>
      <c r="BH86" s="62">
        <f t="shared" si="62"/>
        <v>744.50626452284996</v>
      </c>
      <c r="BI86" s="62">
        <f ca="1">AVERAGE(OFFSET($BH$3,0,0,'Données projet'!$E$11+1,1))-AVERAGE(OFFSET($H$3,0,0,'Données projet'!$E$11+1,1))</f>
        <v>379.13613178313602</v>
      </c>
      <c r="BJ86" s="62">
        <f t="shared" si="92"/>
        <v>193.43709558200547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312.76208894189642</v>
      </c>
      <c r="T87" s="62">
        <f t="shared" si="88"/>
        <v>444.47445521980262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0.78691600155962715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4.1754028424972087E-8</v>
      </c>
      <c r="AC87" s="24">
        <f t="shared" si="57"/>
        <v>0.78691604331365561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198.33839999999987</v>
      </c>
      <c r="AK87" s="14">
        <f t="shared" si="89"/>
        <v>49.378821219958034</v>
      </c>
      <c r="AL87" s="22">
        <f t="shared" si="58"/>
        <v>431.44082695809334</v>
      </c>
      <c r="AM87" s="62">
        <f t="shared" si="59"/>
        <v>703.69765748264365</v>
      </c>
      <c r="AN87" s="62">
        <f ca="1">AVERAGE(OFFSET($AM$3,0,0,'Données projet'!$E$10+1,1))-AVERAGE(OFFSET($H$3,0,0,'Données projet'!$E$10+1,1))</f>
        <v>345.67675698621832</v>
      </c>
      <c r="AO87" s="62">
        <f t="shared" si="90"/>
        <v>178.72086185623849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222.74927999999986</v>
      </c>
      <c r="BF87" s="14">
        <f t="shared" si="91"/>
        <v>54.711995554456081</v>
      </c>
      <c r="BG87" s="22">
        <f t="shared" si="61"/>
        <v>483.24505492401073</v>
      </c>
      <c r="BH87" s="62">
        <f t="shared" si="62"/>
        <v>755.5018854485611</v>
      </c>
      <c r="BI87" s="62">
        <f ca="1">AVERAGE(OFFSET($BH$3,0,0,'Données projet'!$E$11+1,1))-AVERAGE(OFFSET($H$3,0,0,'Données projet'!$E$11+1,1))</f>
        <v>379.13613178313602</v>
      </c>
      <c r="BJ87" s="62">
        <f t="shared" si="92"/>
        <v>193.43709558200547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312.76208894189642</v>
      </c>
      <c r="T88" s="62">
        <f t="shared" si="88"/>
        <v>444.47445521980262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0.77148505874041062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2.9524556641153624E-8</v>
      </c>
      <c r="AC88" s="24">
        <f t="shared" si="57"/>
        <v>0.77148508826496731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202.79999999999987</v>
      </c>
      <c r="AK88" s="14">
        <f t="shared" si="89"/>
        <v>50.359024179353973</v>
      </c>
      <c r="AL88" s="22">
        <f t="shared" si="58"/>
        <v>440.91863377904127</v>
      </c>
      <c r="AM88" s="62">
        <f t="shared" si="59"/>
        <v>713.54109450732278</v>
      </c>
      <c r="AN88" s="62">
        <f ca="1">AVERAGE(OFFSET($AM$3,0,0,'Données projet'!$E$10+1,1))-AVERAGE(OFFSET($H$3,0,0,'Données projet'!$E$10+1,1))</f>
        <v>345.67675698621832</v>
      </c>
      <c r="AO88" s="62">
        <f t="shared" si="90"/>
        <v>178.72086185623849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227.75999999999982</v>
      </c>
      <c r="BF88" s="14">
        <f t="shared" si="91"/>
        <v>55.798065627251972</v>
      </c>
      <c r="BG88" s="22">
        <f t="shared" si="61"/>
        <v>493.86363096746345</v>
      </c>
      <c r="BH88" s="62">
        <f t="shared" si="62"/>
        <v>766.48609169574502</v>
      </c>
      <c r="BI88" s="62">
        <f ca="1">AVERAGE(OFFSET($BH$3,0,0,'Données projet'!$E$11+1,1))-AVERAGE(OFFSET($H$3,0,0,'Données projet'!$E$11+1,1))</f>
        <v>379.13613178313602</v>
      </c>
      <c r="BJ88" s="62">
        <f t="shared" si="92"/>
        <v>193.43709558200547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312.76208894189642</v>
      </c>
      <c r="T89" s="62">
        <f t="shared" si="88"/>
        <v>444.47445521980262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0.75635670729793314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2.0877014212486047E-8</v>
      </c>
      <c r="AC89" s="24">
        <f t="shared" si="57"/>
        <v>0.75635672817494737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192.86279999999988</v>
      </c>
      <c r="AK89" s="14">
        <f t="shared" si="89"/>
        <v>48.172325347436733</v>
      </c>
      <c r="AL89" s="22">
        <f t="shared" si="58"/>
        <v>419.80284331345206</v>
      </c>
      <c r="AM89" s="62">
        <f t="shared" si="59"/>
        <v>692.7845913788567</v>
      </c>
      <c r="AN89" s="62">
        <f ca="1">AVERAGE(OFFSET($AM$3,0,0,'Données projet'!$E$10+1,1))-AVERAGE(OFFSET($H$3,0,0,'Données projet'!$E$10+1,1))</f>
        <v>345.67675698621832</v>
      </c>
      <c r="AO89" s="62">
        <f t="shared" si="90"/>
        <v>178.72086185623849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216.59975999999983</v>
      </c>
      <c r="BF89" s="14">
        <f t="shared" si="91"/>
        <v>53.375191734862717</v>
      </c>
      <c r="BG89" s="22">
        <f t="shared" si="61"/>
        <v>470.20637427155225</v>
      </c>
      <c r="BH89" s="62">
        <f t="shared" si="62"/>
        <v>743.18812233695689</v>
      </c>
      <c r="BI89" s="62">
        <f ca="1">AVERAGE(OFFSET($BH$3,0,0,'Données projet'!$E$11+1,1))-AVERAGE(OFFSET($H$3,0,0,'Données projet'!$E$11+1,1))</f>
        <v>379.13613178313602</v>
      </c>
      <c r="BJ89" s="62">
        <f t="shared" si="92"/>
        <v>193.43709558200547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312.76208894189642</v>
      </c>
      <c r="T90" s="62">
        <f t="shared" si="88"/>
        <v>444.47445521980262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0.74152501359985934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1.4762278320576815E-8</v>
      </c>
      <c r="AC90" s="24">
        <f t="shared" si="57"/>
        <v>0.74152502836213763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197.12159999999986</v>
      </c>
      <c r="AK90" s="14">
        <f t="shared" si="89"/>
        <v>49.111049803800405</v>
      </c>
      <c r="AL90" s="22">
        <f t="shared" si="58"/>
        <v>428.85519840828539</v>
      </c>
      <c r="AM90" s="62">
        <f t="shared" si="59"/>
        <v>702.19000097876028</v>
      </c>
      <c r="AN90" s="62">
        <f ca="1">AVERAGE(OFFSET($AM$3,0,0,'Données projet'!$E$10+1,1))-AVERAGE(OFFSET($H$3,0,0,'Données projet'!$E$10+1,1))</f>
        <v>345.67675698621832</v>
      </c>
      <c r="AO90" s="62">
        <f t="shared" si="90"/>
        <v>178.72086185623849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221.38271999999981</v>
      </c>
      <c r="BF90" s="14">
        <f t="shared" si="91"/>
        <v>54.415303406517403</v>
      </c>
      <c r="BG90" s="22">
        <f t="shared" si="61"/>
        <v>480.34822409968405</v>
      </c>
      <c r="BH90" s="62">
        <f t="shared" si="62"/>
        <v>753.68302667015882</v>
      </c>
      <c r="BI90" s="62">
        <f ca="1">AVERAGE(OFFSET($BH$3,0,0,'Données projet'!$E$11+1,1))-AVERAGE(OFFSET($H$3,0,0,'Données projet'!$E$11+1,1))</f>
        <v>379.13613178313602</v>
      </c>
      <c r="BJ90" s="62">
        <f t="shared" si="92"/>
        <v>193.43709558200547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312.76208894189642</v>
      </c>
      <c r="T91" s="62">
        <f t="shared" si="88"/>
        <v>444.47445521980262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0.7269841603687649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1.0438507106243025E-8</v>
      </c>
      <c r="AC91" s="24">
        <f t="shared" si="57"/>
        <v>0.72698417080727196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201.38039999999984</v>
      </c>
      <c r="AK91" s="14">
        <f t="shared" si="89"/>
        <v>50.047416314000095</v>
      </c>
      <c r="AL91" s="22">
        <f t="shared" si="58"/>
        <v>437.90344674688322</v>
      </c>
      <c r="AM91" s="62">
        <f t="shared" si="59"/>
        <v>711.58517911607692</v>
      </c>
      <c r="AN91" s="62">
        <f ca="1">AVERAGE(OFFSET($AM$3,0,0,'Données projet'!$E$10+1,1))-AVERAGE(OFFSET($H$3,0,0,'Données projet'!$E$10+1,1))</f>
        <v>345.67675698621832</v>
      </c>
      <c r="AO91" s="62">
        <f t="shared" si="90"/>
        <v>178.72086185623849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226.16567999999981</v>
      </c>
      <c r="BF91" s="14">
        <f t="shared" si="91"/>
        <v>55.452802461328488</v>
      </c>
      <c r="BG91" s="22">
        <f t="shared" si="61"/>
        <v>490.48552362014675</v>
      </c>
      <c r="BH91" s="62">
        <f t="shared" si="62"/>
        <v>764.16725598934045</v>
      </c>
      <c r="BI91" s="62">
        <f ca="1">AVERAGE(OFFSET($BH$3,0,0,'Données projet'!$E$11+1,1))-AVERAGE(OFFSET($H$3,0,0,'Données projet'!$E$11+1,1))</f>
        <v>379.13613178313602</v>
      </c>
      <c r="BJ91" s="62">
        <f t="shared" si="92"/>
        <v>193.43709558200547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312.76208894189642</v>
      </c>
      <c r="T92" s="62">
        <f t="shared" si="88"/>
        <v>444.47445521980262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0.71272844440048755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7.3811391602884085E-9</v>
      </c>
      <c r="AC92" s="24">
        <f t="shared" si="57"/>
        <v>0.71272845178162669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205.63919999999982</v>
      </c>
      <c r="AK92" s="14">
        <f t="shared" si="89"/>
        <v>50.981480488268076</v>
      </c>
      <c r="AL92" s="22">
        <f t="shared" si="58"/>
        <v>446.94768518373326</v>
      </c>
      <c r="AM92" s="62">
        <f t="shared" si="59"/>
        <v>720.9703288952569</v>
      </c>
      <c r="AN92" s="62">
        <f ca="1">AVERAGE(OFFSET($AM$3,0,0,'Données projet'!$E$10+1,1))-AVERAGE(OFFSET($H$3,0,0,'Données projet'!$E$10+1,1))</f>
        <v>345.67675698621832</v>
      </c>
      <c r="AO92" s="62">
        <f t="shared" si="90"/>
        <v>178.72086185623849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230.94863999999981</v>
      </c>
      <c r="BF92" s="14">
        <f t="shared" si="91"/>
        <v>56.48775051572774</v>
      </c>
      <c r="BG92" s="22">
        <f t="shared" si="61"/>
        <v>500.61838014822547</v>
      </c>
      <c r="BH92" s="62">
        <f t="shared" si="62"/>
        <v>774.64102385974911</v>
      </c>
      <c r="BI92" s="62">
        <f ca="1">AVERAGE(OFFSET($BH$3,0,0,'Données projet'!$E$11+1,1))-AVERAGE(OFFSET($H$3,0,0,'Données projet'!$E$11+1,1))</f>
        <v>379.13613178313602</v>
      </c>
      <c r="BJ92" s="62">
        <f t="shared" si="92"/>
        <v>193.43709558200547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312.76208894189642</v>
      </c>
      <c r="T93" s="62">
        <f t="shared" si="88"/>
        <v>444.47445521980262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0.69875227432721987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5.2192535531215133E-9</v>
      </c>
      <c r="AC93" s="24">
        <f t="shared" si="57"/>
        <v>0.69875227954647345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209.8979999999998</v>
      </c>
      <c r="AK93" s="14">
        <f t="shared" si="89"/>
        <v>51.913295501810218</v>
      </c>
      <c r="AL93" s="22">
        <f t="shared" si="58"/>
        <v>455.98800633231912</v>
      </c>
      <c r="AM93" s="62">
        <f t="shared" si="59"/>
        <v>730.34564733654679</v>
      </c>
      <c r="AN93" s="62">
        <f ca="1">AVERAGE(OFFSET($AM$3,0,0,'Données projet'!$E$10+1,1))-AVERAGE(OFFSET($H$3,0,0,'Données projet'!$E$10+1,1))</f>
        <v>345.67675698621832</v>
      </c>
      <c r="AO93" s="62">
        <f t="shared" si="90"/>
        <v>178.72086185623849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235.73159999999976</v>
      </c>
      <c r="BF93" s="14">
        <f t="shared" si="91"/>
        <v>57.520206488125169</v>
      </c>
      <c r="BG93" s="22">
        <f t="shared" si="61"/>
        <v>510.74689630015092</v>
      </c>
      <c r="BH93" s="62">
        <f t="shared" si="62"/>
        <v>785.1045373043786</v>
      </c>
      <c r="BI93" s="62">
        <f ca="1">AVERAGE(OFFSET($BH$3,0,0,'Données projet'!$E$11+1,1))-AVERAGE(OFFSET($H$3,0,0,'Données projet'!$E$11+1,1))</f>
        <v>379.13613178313602</v>
      </c>
      <c r="BJ93" s="62">
        <f t="shared" si="92"/>
        <v>193.43709558200547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312.76208894189642</v>
      </c>
      <c r="T94" s="62">
        <f t="shared" si="88"/>
        <v>444.47445521980262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0.68505016842446698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3.6905695801442047E-9</v>
      </c>
      <c r="AC94" s="24">
        <f t="shared" si="57"/>
        <v>0.6850501721150366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199.55519999999984</v>
      </c>
      <c r="AK94" s="14">
        <f t="shared" si="89"/>
        <v>49.646401484745567</v>
      </c>
      <c r="AL94" s="22">
        <f t="shared" si="58"/>
        <v>434.02612258593155</v>
      </c>
      <c r="AM94" s="62">
        <f t="shared" si="59"/>
        <v>708.7129494287766</v>
      </c>
      <c r="AN94" s="62">
        <f ca="1">AVERAGE(OFFSET($AM$3,0,0,'Données projet'!$E$10+1,1))-AVERAGE(OFFSET($H$3,0,0,'Données projet'!$E$10+1,1))</f>
        <v>345.67675698621832</v>
      </c>
      <c r="AO94" s="62">
        <f t="shared" si="90"/>
        <v>178.72086185623849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224.11583999999982</v>
      </c>
      <c r="BF94" s="14">
        <f t="shared" si="91"/>
        <v>55.008475905663786</v>
      </c>
      <c r="BG94" s="22">
        <f t="shared" si="61"/>
        <v>486.14151686903074</v>
      </c>
      <c r="BH94" s="62">
        <f t="shared" si="62"/>
        <v>760.82834371187573</v>
      </c>
      <c r="BI94" s="62">
        <f ca="1">AVERAGE(OFFSET($BH$3,0,0,'Données projet'!$E$11+1,1))-AVERAGE(OFFSET($H$3,0,0,'Données projet'!$E$11+1,1))</f>
        <v>379.13613178313602</v>
      </c>
      <c r="BJ94" s="62">
        <f t="shared" si="92"/>
        <v>193.43709558200547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312.76208894189642</v>
      </c>
      <c r="T95" s="62">
        <f t="shared" si="88"/>
        <v>444.47445521980262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0.67161675246100772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2.6096267765607571E-9</v>
      </c>
      <c r="AC95" s="24">
        <f t="shared" si="57"/>
        <v>0.67161675507063445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203.40839999999986</v>
      </c>
      <c r="AK95" s="14">
        <f t="shared" si="89"/>
        <v>50.492492598976959</v>
      </c>
      <c r="AL95" s="22">
        <f t="shared" si="58"/>
        <v>442.21072127655128</v>
      </c>
      <c r="AM95" s="62">
        <f t="shared" si="59"/>
        <v>717.221023319663</v>
      </c>
      <c r="AN95" s="62">
        <f ca="1">AVERAGE(OFFSET($AM$3,0,0,'Données projet'!$E$10+1,1))-AVERAGE(OFFSET($H$3,0,0,'Données projet'!$E$10+1,1))</f>
        <v>345.67675698621832</v>
      </c>
      <c r="AO95" s="62">
        <f t="shared" si="90"/>
        <v>178.72086185623849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228.44327999999982</v>
      </c>
      <c r="BF95" s="14">
        <f t="shared" si="91"/>
        <v>55.945949343401146</v>
      </c>
      <c r="BG95" s="22">
        <f t="shared" si="61"/>
        <v>495.31124110642332</v>
      </c>
      <c r="BH95" s="62">
        <f t="shared" si="62"/>
        <v>770.32154314953505</v>
      </c>
      <c r="BI95" s="62">
        <f ca="1">AVERAGE(OFFSET($BH$3,0,0,'Données projet'!$E$11+1,1))-AVERAGE(OFFSET($H$3,0,0,'Données projet'!$E$11+1,1))</f>
        <v>379.13613178313602</v>
      </c>
      <c r="BJ95" s="62">
        <f t="shared" si="92"/>
        <v>193.43709558200547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312.76208894189642</v>
      </c>
      <c r="T96" s="62">
        <f t="shared" si="88"/>
        <v>444.47445521980262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0.65844675759101723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1.8452847900721027E-9</v>
      </c>
      <c r="AC96" s="24">
        <f t="shared" si="57"/>
        <v>0.65844675943630204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207.26159999999985</v>
      </c>
      <c r="AK96" s="14">
        <f t="shared" si="89"/>
        <v>51.3367200324452</v>
      </c>
      <c r="AL96" s="22">
        <f t="shared" si="58"/>
        <v>450.39207405650836</v>
      </c>
      <c r="AM96" s="62">
        <f t="shared" si="59"/>
        <v>725.72023972834427</v>
      </c>
      <c r="AN96" s="62">
        <f ca="1">AVERAGE(OFFSET($AM$3,0,0,'Données projet'!$E$10+1,1))-AVERAGE(OFFSET($H$3,0,0,'Données projet'!$E$10+1,1))</f>
        <v>345.67675698621832</v>
      </c>
      <c r="AO96" s="62">
        <f t="shared" si="90"/>
        <v>178.72086185623849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232.77071999999981</v>
      </c>
      <c r="BF96" s="14">
        <f t="shared" si="91"/>
        <v>56.881357812977832</v>
      </c>
      <c r="BG96" s="22">
        <f t="shared" si="61"/>
        <v>504.47736885760281</v>
      </c>
      <c r="BH96" s="62">
        <f t="shared" si="62"/>
        <v>779.80553452943877</v>
      </c>
      <c r="BI96" s="62">
        <f ca="1">AVERAGE(OFFSET($BH$3,0,0,'Données projet'!$E$11+1,1))-AVERAGE(OFFSET($H$3,0,0,'Données projet'!$E$11+1,1))</f>
        <v>379.13613178313602</v>
      </c>
      <c r="BJ96" s="62">
        <f t="shared" si="92"/>
        <v>193.43709558200547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312.76208894189642</v>
      </c>
      <c r="T97" s="62">
        <f t="shared" si="88"/>
        <v>444.47445521980262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0.64553501828752358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1.3048133882803787E-9</v>
      </c>
      <c r="AC97" s="24">
        <f t="shared" si="57"/>
        <v>0.64553501959233694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211.11479999999986</v>
      </c>
      <c r="AK97" s="14">
        <f t="shared" si="89"/>
        <v>52.179122428493628</v>
      </c>
      <c r="AL97" s="22">
        <f t="shared" si="58"/>
        <v>458.57024822962609</v>
      </c>
      <c r="AM97" s="62">
        <f t="shared" si="59"/>
        <v>734.21076330686458</v>
      </c>
      <c r="AN97" s="62">
        <f ca="1">AVERAGE(OFFSET($AM$3,0,0,'Données projet'!$E$10+1,1))-AVERAGE(OFFSET($H$3,0,0,'Données projet'!$E$10+1,1))</f>
        <v>345.67675698621832</v>
      </c>
      <c r="AO97" s="62">
        <f t="shared" si="90"/>
        <v>178.72086185623849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237.09815999999981</v>
      </c>
      <c r="BF97" s="14">
        <f t="shared" si="91"/>
        <v>57.814744131423225</v>
      </c>
      <c r="BG97" s="22">
        <f t="shared" si="61"/>
        <v>513.63997469556182</v>
      </c>
      <c r="BH97" s="62">
        <f t="shared" si="62"/>
        <v>789.28048977280037</v>
      </c>
      <c r="BI97" s="62">
        <f ca="1">AVERAGE(OFFSET($BH$3,0,0,'Données projet'!$E$11+1,1))-AVERAGE(OFFSET($H$3,0,0,'Données projet'!$E$11+1,1))</f>
        <v>379.13613178313602</v>
      </c>
      <c r="BJ97" s="62">
        <f t="shared" si="92"/>
        <v>193.43709558200547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312.76208894189642</v>
      </c>
      <c r="T98" s="62">
        <f t="shared" si="88"/>
        <v>444.47445521980262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0.63287647031638805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9.2264239503605148E-10</v>
      </c>
      <c r="AC98" s="24">
        <f t="shared" si="57"/>
        <v>0.63287647123903046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214.9679999999999</v>
      </c>
      <c r="AK98" s="14">
        <f t="shared" si="89"/>
        <v>53.019736939092994</v>
      </c>
      <c r="AL98" s="22">
        <f t="shared" si="58"/>
        <v>466.74530850225341</v>
      </c>
      <c r="AM98" s="62">
        <f t="shared" si="59"/>
        <v>742.69275442101934</v>
      </c>
      <c r="AN98" s="62">
        <f ca="1">AVERAGE(OFFSET($AM$3,0,0,'Données projet'!$E$10+1,1))-AVERAGE(OFFSET($H$3,0,0,'Données projet'!$E$10+1,1))</f>
        <v>345.67675698621832</v>
      </c>
      <c r="AO98" s="62">
        <f t="shared" si="90"/>
        <v>178.72086185623849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241.42559999999986</v>
      </c>
      <c r="BF98" s="14">
        <f t="shared" si="91"/>
        <v>58.746149463317458</v>
      </c>
      <c r="BG98" s="22">
        <f t="shared" si="61"/>
        <v>522.79913031527758</v>
      </c>
      <c r="BH98" s="62">
        <f t="shared" si="62"/>
        <v>798.74657623404346</v>
      </c>
      <c r="BI98" s="62">
        <f ca="1">AVERAGE(OFFSET($BH$3,0,0,'Données projet'!$E$11+1,1))-AVERAGE(OFFSET($H$3,0,0,'Données projet'!$E$11+1,1))</f>
        <v>379.13613178313602</v>
      </c>
      <c r="BJ98" s="62">
        <f t="shared" si="92"/>
        <v>193.43709558200547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312.76208894189642</v>
      </c>
      <c r="T99" s="62">
        <f t="shared" si="88"/>
        <v>444.47445521980262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0.6204661487500146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6.5240669414018948E-10</v>
      </c>
      <c r="AC99" s="24">
        <f t="shared" si="57"/>
        <v>0.62046614940242129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204.42239999999987</v>
      </c>
      <c r="AK99" s="14">
        <f t="shared" si="89"/>
        <v>50.714836797527262</v>
      </c>
      <c r="AL99" s="22">
        <f t="shared" si="58"/>
        <v>444.36402075569305</v>
      </c>
      <c r="AM99" s="62">
        <f t="shared" si="59"/>
        <v>720.61307295208053</v>
      </c>
      <c r="AN99" s="62">
        <f ca="1">AVERAGE(OFFSET($AM$3,0,0,'Données projet'!$E$10+1,1))-AVERAGE(OFFSET($H$3,0,0,'Données projet'!$E$10+1,1))</f>
        <v>345.67675698621832</v>
      </c>
      <c r="AO99" s="62">
        <f t="shared" si="90"/>
        <v>178.72086185623849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229.58207999999985</v>
      </c>
      <c r="BF99" s="14">
        <f t="shared" si="91"/>
        <v>56.192307893526412</v>
      </c>
      <c r="BG99" s="22">
        <f t="shared" si="61"/>
        <v>497.72372558122487</v>
      </c>
      <c r="BH99" s="62">
        <f t="shared" si="62"/>
        <v>773.97277777761224</v>
      </c>
      <c r="BI99" s="62">
        <f ca="1">AVERAGE(OFFSET($BH$3,0,0,'Données projet'!$E$11+1,1))-AVERAGE(OFFSET($H$3,0,0,'Données projet'!$E$11+1,1))</f>
        <v>379.13613178313602</v>
      </c>
      <c r="BJ99" s="62">
        <f t="shared" si="92"/>
        <v>193.43709558200547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312.76208894189642</v>
      </c>
      <c r="T100" s="62">
        <f t="shared" si="88"/>
        <v>444.47445521980262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0.60829918602000899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4.6132119751802584E-10</v>
      </c>
      <c r="AC100" s="24">
        <f t="shared" si="57"/>
        <v>0.60829918648133019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208.07279999999986</v>
      </c>
      <c r="AK100" s="14">
        <f t="shared" si="89"/>
        <v>51.514218302854317</v>
      </c>
      <c r="AL100" s="22">
        <f t="shared" si="58"/>
        <v>452.114056877471</v>
      </c>
      <c r="AM100" s="62">
        <f t="shared" si="59"/>
        <v>728.65948315685387</v>
      </c>
      <c r="AN100" s="62">
        <f ca="1">AVERAGE(OFFSET($AM$3,0,0,'Données projet'!$E$10+1,1))-AVERAGE(OFFSET($H$3,0,0,'Données projet'!$E$10+1,1))</f>
        <v>345.67675698621832</v>
      </c>
      <c r="AO100" s="62">
        <f t="shared" si="90"/>
        <v>178.72086185623849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233.68175999999983</v>
      </c>
      <c r="BF100" s="14">
        <f t="shared" si="91"/>
        <v>57.078026837098335</v>
      </c>
      <c r="BG100" s="22">
        <f t="shared" si="61"/>
        <v>506.40662874127923</v>
      </c>
      <c r="BH100" s="62">
        <f t="shared" si="62"/>
        <v>782.9520550206621</v>
      </c>
      <c r="BI100" s="62">
        <f ca="1">AVERAGE(OFFSET($BH$3,0,0,'Données projet'!$E$11+1,1))-AVERAGE(OFFSET($H$3,0,0,'Données projet'!$E$11+1,1))</f>
        <v>379.13613178313602</v>
      </c>
      <c r="BJ100" s="62">
        <f t="shared" si="92"/>
        <v>193.43709558200547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312.76208894189642</v>
      </c>
      <c r="T101" s="62">
        <f t="shared" si="88"/>
        <v>444.47445521980262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0.59637081000802428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3.2620334707009479E-10</v>
      </c>
      <c r="AC101" s="24">
        <f t="shared" si="57"/>
        <v>0.59637081033422767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211.72319999999988</v>
      </c>
      <c r="AK101" s="14">
        <f t="shared" si="89"/>
        <v>52.311968964212028</v>
      </c>
      <c r="AL101" s="22">
        <f t="shared" si="58"/>
        <v>459.86125261266903</v>
      </c>
      <c r="AM101" s="62">
        <f t="shared" si="59"/>
        <v>736.69791154730046</v>
      </c>
      <c r="AN101" s="62">
        <f ca="1">AVERAGE(OFFSET($AM$3,0,0,'Données projet'!$E$10+1,1))-AVERAGE(OFFSET($H$3,0,0,'Données projet'!$E$10+1,1))</f>
        <v>345.67675698621832</v>
      </c>
      <c r="AO101" s="62">
        <f t="shared" si="90"/>
        <v>178.72086185623849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237.78143999999983</v>
      </c>
      <c r="BF101" s="14">
        <f t="shared" si="91"/>
        <v>57.9619387969109</v>
      </c>
      <c r="BG101" s="22">
        <f t="shared" si="61"/>
        <v>515.08638473795281</v>
      </c>
      <c r="BH101" s="62">
        <f t="shared" si="62"/>
        <v>791.92304367258419</v>
      </c>
      <c r="BI101" s="62">
        <f ca="1">AVERAGE(OFFSET($BH$3,0,0,'Données projet'!$E$11+1,1))-AVERAGE(OFFSET($H$3,0,0,'Données projet'!$E$11+1,1))</f>
        <v>379.13613178313602</v>
      </c>
      <c r="BJ101" s="62">
        <f t="shared" si="92"/>
        <v>193.43709558200547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312.76208894189642</v>
      </c>
      <c r="T102" s="62">
        <f t="shared" si="88"/>
        <v>444.47445521980262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0.58467634217404363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2.3066059875901295E-10</v>
      </c>
      <c r="AC102" s="24">
        <f t="shared" si="57"/>
        <v>0.58467634240470423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215.37359999999984</v>
      </c>
      <c r="AK102" s="14">
        <f t="shared" si="89"/>
        <v>53.108120144188867</v>
      </c>
      <c r="AL102" s="22">
        <f t="shared" si="58"/>
        <v>467.60566258446198</v>
      </c>
      <c r="AM102" s="62">
        <f t="shared" si="59"/>
        <v>744.72850193887211</v>
      </c>
      <c r="AN102" s="62">
        <f ca="1">AVERAGE(OFFSET($AM$3,0,0,'Données projet'!$E$10+1,1))-AVERAGE(OFFSET($H$3,0,0,'Données projet'!$E$10+1,1))</f>
        <v>345.67675698621832</v>
      </c>
      <c r="AO102" s="62">
        <f t="shared" si="90"/>
        <v>178.72086185623849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241.88111999999981</v>
      </c>
      <c r="BF102" s="14">
        <f t="shared" si="91"/>
        <v>58.84407852287837</v>
      </c>
      <c r="BG102" s="22">
        <f t="shared" si="61"/>
        <v>523.76305409401277</v>
      </c>
      <c r="BH102" s="62">
        <f t="shared" si="62"/>
        <v>800.88589344842285</v>
      </c>
      <c r="BI102" s="62">
        <f ca="1">AVERAGE(OFFSET($BH$3,0,0,'Données projet'!$E$11+1,1))-AVERAGE(OFFSET($H$3,0,0,'Données projet'!$E$11+1,1))</f>
        <v>379.13613178313602</v>
      </c>
      <c r="BJ102" s="62">
        <f t="shared" si="92"/>
        <v>193.43709558200547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312.76208894189642</v>
      </c>
      <c r="T103" s="62">
        <f t="shared" si="88"/>
        <v>444.47445521980262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0.57321119572136636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1.6310167353504742E-10</v>
      </c>
      <c r="AC103" s="24">
        <f t="shared" si="57"/>
        <v>0.57321119588446801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219.02399999999983</v>
      </c>
      <c r="AK103" s="14">
        <f t="shared" si="89"/>
        <v>53.902702081308306</v>
      </c>
      <c r="AL103" s="22">
        <f t="shared" si="58"/>
        <v>475.34733945827821</v>
      </c>
      <c r="AM103" s="62">
        <f t="shared" si="59"/>
        <v>752.75139464198742</v>
      </c>
      <c r="AN103" s="62">
        <f ca="1">AVERAGE(OFFSET($AM$3,0,0,'Données projet'!$E$10+1,1))-AVERAGE(OFFSET($H$3,0,0,'Données projet'!$E$10+1,1))</f>
        <v>345.67675698621832</v>
      </c>
      <c r="AO103" s="62">
        <f t="shared" si="90"/>
        <v>178.72086185623849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245.98079999999979</v>
      </c>
      <c r="BF103" s="14">
        <f t="shared" si="91"/>
        <v>59.724479519444813</v>
      </c>
      <c r="BG103" s="22">
        <f t="shared" si="61"/>
        <v>532.4366951630326</v>
      </c>
      <c r="BH103" s="62">
        <f t="shared" si="62"/>
        <v>809.84075034674174</v>
      </c>
      <c r="BI103" s="62">
        <f ca="1">AVERAGE(OFFSET($BH$3,0,0,'Données projet'!$E$11+1,1))-AVERAGE(OFFSET($H$3,0,0,'Données projet'!$E$11+1,1))</f>
        <v>379.13613178313602</v>
      </c>
      <c r="BJ103" s="62">
        <f t="shared" si="92"/>
        <v>193.43709558200547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312.76208894189642</v>
      </c>
      <c r="T104" s="62">
        <f t="shared" si="88"/>
        <v>444.47445521980262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0.56197087379757726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1.153302993795065E-10</v>
      </c>
      <c r="AC104" s="24">
        <f t="shared" si="57"/>
        <v>0.56197087391290756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209.28959999999987</v>
      </c>
      <c r="AK104" s="14">
        <f t="shared" si="89"/>
        <v>51.780314822292169</v>
      </c>
      <c r="AL104" s="22">
        <f t="shared" si="58"/>
        <v>454.69676831549197</v>
      </c>
      <c r="AM104" s="62">
        <f t="shared" si="59"/>
        <v>732.37716086256637</v>
      </c>
      <c r="AN104" s="62">
        <f ca="1">AVERAGE(OFFSET($AM$3,0,0,'Données projet'!$E$10+1,1))-AVERAGE(OFFSET($H$3,0,0,'Données projet'!$E$10+1,1))</f>
        <v>345.67675698621832</v>
      </c>
      <c r="AO104" s="62">
        <f t="shared" si="90"/>
        <v>178.72086185623849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235.04831999999982</v>
      </c>
      <c r="BF104" s="14">
        <f t="shared" si="91"/>
        <v>57.37286319059664</v>
      </c>
      <c r="BG104" s="22">
        <f t="shared" si="61"/>
        <v>509.30022739028874</v>
      </c>
      <c r="BH104" s="62">
        <f t="shared" si="62"/>
        <v>786.98061993736314</v>
      </c>
      <c r="BI104" s="62">
        <f ca="1">AVERAGE(OFFSET($BH$3,0,0,'Données projet'!$E$11+1,1))-AVERAGE(OFFSET($H$3,0,0,'Données projet'!$E$11+1,1))</f>
        <v>379.13613178313602</v>
      </c>
      <c r="BJ104" s="62">
        <f t="shared" si="92"/>
        <v>193.43709558200547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312.76208894189642</v>
      </c>
      <c r="T105" s="62">
        <f t="shared" si="88"/>
        <v>444.47445521980262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0.55095096773079422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8.1550836767523723E-11</v>
      </c>
      <c r="AC105" s="24">
        <f t="shared" si="57"/>
        <v>0.55095096781234509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212.73719999999983</v>
      </c>
      <c r="AK105" s="14">
        <f t="shared" si="89"/>
        <v>52.533281199481387</v>
      </c>
      <c r="AL105" s="22">
        <f t="shared" si="58"/>
        <v>462.01275475576307</v>
      </c>
      <c r="AM105" s="62">
        <f t="shared" si="59"/>
        <v>739.96469083074601</v>
      </c>
      <c r="AN105" s="62">
        <f ca="1">AVERAGE(OFFSET($AM$3,0,0,'Données projet'!$E$10+1,1))-AVERAGE(OFFSET($H$3,0,0,'Données projet'!$E$10+1,1))</f>
        <v>345.67675698621832</v>
      </c>
      <c r="AO105" s="62">
        <f t="shared" si="90"/>
        <v>178.72086185623849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238.92023999999984</v>
      </c>
      <c r="BF105" s="14">
        <f t="shared" si="91"/>
        <v>58.207153926252829</v>
      </c>
      <c r="BG105" s="22">
        <f t="shared" si="61"/>
        <v>517.49687775489008</v>
      </c>
      <c r="BH105" s="62">
        <f t="shared" si="62"/>
        <v>795.44881382987296</v>
      </c>
      <c r="BI105" s="62">
        <f ca="1">AVERAGE(OFFSET($BH$3,0,0,'Données projet'!$E$11+1,1))-AVERAGE(OFFSET($H$3,0,0,'Données projet'!$E$11+1,1))</f>
        <v>379.13613178313602</v>
      </c>
      <c r="BJ105" s="62">
        <f t="shared" si="92"/>
        <v>193.43709558200547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312.76208894189642</v>
      </c>
      <c r="T106" s="62">
        <f t="shared" si="88"/>
        <v>444.47445521980262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0.54014715530050184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5.7665149689753256E-11</v>
      </c>
      <c r="AC106" s="24">
        <f t="shared" si="57"/>
        <v>0.54014715535816693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216.18479999999985</v>
      </c>
      <c r="AK106" s="14">
        <f t="shared" si="89"/>
        <v>53.284828478170326</v>
      </c>
      <c r="AL106" s="22">
        <f t="shared" si="58"/>
        <v>469.32626959947976</v>
      </c>
      <c r="AM106" s="62">
        <f t="shared" si="59"/>
        <v>747.54503852924245</v>
      </c>
      <c r="AN106" s="62">
        <f ca="1">AVERAGE(OFFSET($AM$3,0,0,'Données projet'!$E$10+1,1))-AVERAGE(OFFSET($H$3,0,0,'Données projet'!$E$10+1,1))</f>
        <v>345.67675698621832</v>
      </c>
      <c r="AO106" s="62">
        <f t="shared" si="90"/>
        <v>178.72086185623849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242.79215999999983</v>
      </c>
      <c r="BF106" s="14">
        <f t="shared" si="91"/>
        <v>59.039872293251292</v>
      </c>
      <c r="BG106" s="22">
        <f t="shared" si="61"/>
        <v>525.69078957741237</v>
      </c>
      <c r="BH106" s="62">
        <f t="shared" si="62"/>
        <v>803.90955850717501</v>
      </c>
      <c r="BI106" s="62">
        <f ca="1">AVERAGE(OFFSET($BH$3,0,0,'Données projet'!$E$11+1,1))-AVERAGE(OFFSET($H$3,0,0,'Données projet'!$E$11+1,1))</f>
        <v>379.13613178313602</v>
      </c>
      <c r="BJ106" s="62">
        <f t="shared" si="92"/>
        <v>193.43709558200547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312.76208894189642</v>
      </c>
      <c r="T107" s="62">
        <f t="shared" si="88"/>
        <v>444.47445521980262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0.52955519904229253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4.0775418383761868E-11</v>
      </c>
      <c r="AC107" s="24">
        <f t="shared" si="57"/>
        <v>0.52955519908306792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219.63239999999988</v>
      </c>
      <c r="AK107" s="14">
        <f t="shared" si="89"/>
        <v>54.034981902357458</v>
      </c>
      <c r="AL107" s="22">
        <f t="shared" si="58"/>
        <v>476.63735681327233</v>
      </c>
      <c r="AM107" s="62">
        <f t="shared" si="59"/>
        <v>755.11832964433324</v>
      </c>
      <c r="AN107" s="62">
        <f ca="1">AVERAGE(OFFSET($AM$3,0,0,'Données projet'!$E$10+1,1))-AVERAGE(OFFSET($H$3,0,0,'Données projet'!$E$10+1,1))</f>
        <v>345.67675698621832</v>
      </c>
      <c r="AO107" s="62">
        <f t="shared" si="90"/>
        <v>178.72086185623849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246.66407999999981</v>
      </c>
      <c r="BF107" s="14">
        <f t="shared" si="91"/>
        <v>59.87104626207617</v>
      </c>
      <c r="BG107" s="22">
        <f t="shared" si="61"/>
        <v>533.88201157311562</v>
      </c>
      <c r="BH107" s="62">
        <f t="shared" si="62"/>
        <v>812.36298440417659</v>
      </c>
      <c r="BI107" s="62">
        <f ca="1">AVERAGE(OFFSET($BH$3,0,0,'Données projet'!$E$11+1,1))-AVERAGE(OFFSET($H$3,0,0,'Données projet'!$E$11+1,1))</f>
        <v>379.13613178313602</v>
      </c>
      <c r="BJ107" s="62">
        <f t="shared" si="92"/>
        <v>193.43709558200547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312.76208894189642</v>
      </c>
      <c r="T108" s="62">
        <f t="shared" si="88"/>
        <v>444.47445521980262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0.51917094458585133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2.8832574844876631E-11</v>
      </c>
      <c r="AC108" s="24">
        <f t="shared" si="57"/>
        <v>0.51917094461468394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223.07999999999987</v>
      </c>
      <c r="AK108" s="14">
        <f t="shared" si="89"/>
        <v>54.783765878062617</v>
      </c>
      <c r="AL108" s="22">
        <f t="shared" si="58"/>
        <v>483.94605890429216</v>
      </c>
      <c r="AM108" s="62">
        <f t="shared" si="59"/>
        <v>762.68468698516392</v>
      </c>
      <c r="AN108" s="62">
        <f ca="1">AVERAGE(OFFSET($AM$3,0,0,'Données projet'!$E$10+1,1))-AVERAGE(OFFSET($H$3,0,0,'Données projet'!$E$10+1,1))</f>
        <v>345.67675698621832</v>
      </c>
      <c r="AO108" s="62">
        <f t="shared" si="90"/>
        <v>178.72086185623849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250.53599999999983</v>
      </c>
      <c r="BF108" s="14">
        <f t="shared" si="91"/>
        <v>60.700702874726744</v>
      </c>
      <c r="BG108" s="22">
        <f t="shared" si="61"/>
        <v>542.07059084014872</v>
      </c>
      <c r="BH108" s="62">
        <f t="shared" si="62"/>
        <v>820.80921892102049</v>
      </c>
      <c r="BI108" s="62">
        <f ca="1">AVERAGE(OFFSET($BH$3,0,0,'Données projet'!$E$11+1,1))-AVERAGE(OFFSET($H$3,0,0,'Données projet'!$E$11+1,1))</f>
        <v>379.13613178313602</v>
      </c>
      <c r="BJ108" s="62">
        <f t="shared" si="92"/>
        <v>193.43709558200547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312.76208894189642</v>
      </c>
      <c r="T109" s="62">
        <f t="shared" si="88"/>
        <v>444.47445521980262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0.50899031902553116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2.0387709191880937E-11</v>
      </c>
      <c r="AC109" s="24">
        <f t="shared" si="57"/>
        <v>0.50899031904591885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212.93999999999988</v>
      </c>
      <c r="AK109" s="14">
        <f t="shared" si="89"/>
        <v>52.577528895212815</v>
      </c>
      <c r="AL109" s="22">
        <f t="shared" si="58"/>
        <v>462.44302949249544</v>
      </c>
      <c r="AM109" s="62">
        <f t="shared" si="59"/>
        <v>741.43484308062455</v>
      </c>
      <c r="AN109" s="62">
        <f ca="1">AVERAGE(OFFSET($AM$3,0,0,'Données projet'!$E$10+1,1))-AVERAGE(OFFSET($H$3,0,0,'Données projet'!$E$10+1,1))</f>
        <v>345.67675698621832</v>
      </c>
      <c r="AO109" s="62">
        <f t="shared" si="90"/>
        <v>178.72086185623849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239.14799999999985</v>
      </c>
      <c r="BF109" s="14">
        <f t="shared" si="91"/>
        <v>58.256180607577782</v>
      </c>
      <c r="BG109" s="22">
        <f t="shared" si="61"/>
        <v>517.97894789153111</v>
      </c>
      <c r="BH109" s="62">
        <f t="shared" si="62"/>
        <v>796.97076147966027</v>
      </c>
      <c r="BI109" s="62">
        <f ca="1">AVERAGE(OFFSET($BH$3,0,0,'Données projet'!$E$11+1,1))-AVERAGE(OFFSET($H$3,0,0,'Données projet'!$E$11+1,1))</f>
        <v>379.13613178313602</v>
      </c>
      <c r="BJ109" s="62">
        <f t="shared" si="92"/>
        <v>193.43709558200547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312.76208894189642</v>
      </c>
      <c r="T110" s="62">
        <f t="shared" si="88"/>
        <v>444.47445521980262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0.49900932932288039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1.4416287422438319E-11</v>
      </c>
      <c r="AC110" s="24">
        <f t="shared" si="57"/>
        <v>0.49900932933729669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215.98199999999986</v>
      </c>
      <c r="AK110" s="14">
        <f t="shared" si="89"/>
        <v>53.240658641504993</v>
      </c>
      <c r="AL110" s="22">
        <f t="shared" si="58"/>
        <v>468.89613046728755</v>
      </c>
      <c r="AM110" s="62">
        <f t="shared" si="59"/>
        <v>748.13673736016119</v>
      </c>
      <c r="AN110" s="62">
        <f ca="1">AVERAGE(OFFSET($AM$3,0,0,'Données projet'!$E$10+1,1))-AVERAGE(OFFSET($H$3,0,0,'Données projet'!$E$10+1,1))</f>
        <v>345.67675698621832</v>
      </c>
      <c r="AO110" s="62">
        <f t="shared" si="90"/>
        <v>178.72086185623849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242.56439999999984</v>
      </c>
      <c r="BF110" s="14">
        <f t="shared" si="91"/>
        <v>58.990931880184121</v>
      </c>
      <c r="BG110" s="22">
        <f t="shared" si="61"/>
        <v>525.20886969132039</v>
      </c>
      <c r="BH110" s="62">
        <f t="shared" si="62"/>
        <v>804.44947658419403</v>
      </c>
      <c r="BI110" s="62">
        <f ca="1">AVERAGE(OFFSET($BH$3,0,0,'Données projet'!$E$11+1,1))-AVERAGE(OFFSET($H$3,0,0,'Données projet'!$E$11+1,1))</f>
        <v>379.13613178313602</v>
      </c>
      <c r="BJ110" s="62">
        <f t="shared" si="92"/>
        <v>193.43709558200547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312.76208894189642</v>
      </c>
      <c r="T111" s="62">
        <f t="shared" si="88"/>
        <v>444.47445521980262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0.48922406074049596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1.019385459594047E-11</v>
      </c>
      <c r="AC111" s="24">
        <f t="shared" si="57"/>
        <v>0.4892240607506898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219.02399999999989</v>
      </c>
      <c r="AK111" s="14">
        <f t="shared" si="89"/>
        <v>53.902702081308306</v>
      </c>
      <c r="AL111" s="22">
        <f t="shared" si="58"/>
        <v>475.34733945827838</v>
      </c>
      <c r="AM111" s="62">
        <f t="shared" si="59"/>
        <v>754.83242364827765</v>
      </c>
      <c r="AN111" s="62">
        <f ca="1">AVERAGE(OFFSET($AM$3,0,0,'Données projet'!$E$10+1,1))-AVERAGE(OFFSET($H$3,0,0,'Données projet'!$E$10+1,1))</f>
        <v>345.67675698621832</v>
      </c>
      <c r="AO111" s="62">
        <f t="shared" si="90"/>
        <v>178.72086185623849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245.98079999999985</v>
      </c>
      <c r="BF111" s="14">
        <f t="shared" si="91"/>
        <v>59.724479519444813</v>
      </c>
      <c r="BG111" s="22">
        <f t="shared" si="61"/>
        <v>532.43669516303271</v>
      </c>
      <c r="BH111" s="62">
        <f t="shared" si="62"/>
        <v>811.92177935303198</v>
      </c>
      <c r="BI111" s="62">
        <f ca="1">AVERAGE(OFFSET($BH$3,0,0,'Données projet'!$E$11+1,1))-AVERAGE(OFFSET($H$3,0,0,'Données projet'!$E$11+1,1))</f>
        <v>379.13613178313602</v>
      </c>
      <c r="BJ111" s="62">
        <f t="shared" si="92"/>
        <v>193.43709558200547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312.76208894189642</v>
      </c>
      <c r="T112" s="62">
        <f t="shared" si="88"/>
        <v>444.47445521980262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0.47963067530658759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7.2081437112191602E-12</v>
      </c>
      <c r="AC112" s="24">
        <f t="shared" si="57"/>
        <v>0.47963067531379572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222.06599999999986</v>
      </c>
      <c r="AK112" s="14">
        <f t="shared" si="89"/>
        <v>54.563676045889295</v>
      </c>
      <c r="AL112" s="22">
        <f t="shared" si="58"/>
        <v>481.79668577992356</v>
      </c>
      <c r="AM112" s="62">
        <f t="shared" si="59"/>
        <v>761.52200613251284</v>
      </c>
      <c r="AN112" s="62">
        <f ca="1">AVERAGE(OFFSET($AM$3,0,0,'Données projet'!$E$10+1,1))-AVERAGE(OFFSET($H$3,0,0,'Données projet'!$E$10+1,1))</f>
        <v>345.67675698621832</v>
      </c>
      <c r="AO112" s="62">
        <f t="shared" si="90"/>
        <v>178.72086185623849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249.39719999999983</v>
      </c>
      <c r="BF112" s="14">
        <f t="shared" si="91"/>
        <v>60.456842174492344</v>
      </c>
      <c r="BG112" s="22">
        <f t="shared" si="61"/>
        <v>539.66245678724044</v>
      </c>
      <c r="BH112" s="62">
        <f t="shared" si="62"/>
        <v>819.38777713982972</v>
      </c>
      <c r="BI112" s="62">
        <f ca="1">AVERAGE(OFFSET($BH$3,0,0,'Données projet'!$E$11+1,1))-AVERAGE(OFFSET($H$3,0,0,'Données projet'!$E$11+1,1))</f>
        <v>379.13613178313602</v>
      </c>
      <c r="BJ112" s="62">
        <f t="shared" si="92"/>
        <v>193.43709558200547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312.76208894189642</v>
      </c>
      <c r="T113" s="62">
        <f t="shared" si="88"/>
        <v>444.47445521980262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0.47022541030965087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5.0969272979702359E-12</v>
      </c>
      <c r="AC113" s="24">
        <f t="shared" si="57"/>
        <v>0.47022541031474779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225.10799999999989</v>
      </c>
      <c r="AK113" s="14">
        <f t="shared" si="89"/>
        <v>55.223596878889587</v>
      </c>
      <c r="AL113" s="22">
        <f t="shared" si="58"/>
        <v>488.24419789739909</v>
      </c>
      <c r="AM113" s="62">
        <f t="shared" si="59"/>
        <v>768.20558685224501</v>
      </c>
      <c r="AN113" s="62">
        <f ca="1">AVERAGE(OFFSET($AM$3,0,0,'Données projet'!$E$10+1,1))-AVERAGE(OFFSET($H$3,0,0,'Données projet'!$E$10+1,1))</f>
        <v>345.67675698621832</v>
      </c>
      <c r="AO113" s="62">
        <f t="shared" si="90"/>
        <v>178.72086185623849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252.81359999999984</v>
      </c>
      <c r="BF113" s="14">
        <f t="shared" si="91"/>
        <v>61.188037954168315</v>
      </c>
      <c r="BG113" s="22">
        <f t="shared" si="61"/>
        <v>546.88618610350943</v>
      </c>
      <c r="BH113" s="62">
        <f t="shared" si="62"/>
        <v>826.84757505835523</v>
      </c>
      <c r="BI113" s="62">
        <f ca="1">AVERAGE(OFFSET($BH$3,0,0,'Données projet'!$E$11+1,1))-AVERAGE(OFFSET($H$3,0,0,'Données projet'!$E$11+1,1))</f>
        <v>379.13613178313602</v>
      </c>
      <c r="BJ113" s="62">
        <f t="shared" si="92"/>
        <v>193.43709558200547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312.76208894189642</v>
      </c>
      <c r="T114" s="62">
        <f t="shared" si="88"/>
        <v>444.47445521980262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0.46100457682265883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3.6040718556095809E-12</v>
      </c>
      <c r="AC114" s="24">
        <f t="shared" si="57"/>
        <v>0.46100457682626289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214.76519999999991</v>
      </c>
      <c r="AK114" s="14">
        <f t="shared" si="89"/>
        <v>52.975538059190747</v>
      </c>
      <c r="AL114" s="22">
        <f t="shared" si="58"/>
        <v>466.31511878642374</v>
      </c>
      <c r="AM114" s="62">
        <f t="shared" si="59"/>
        <v>746.50848108104731</v>
      </c>
      <c r="AN114" s="62">
        <f ca="1">AVERAGE(OFFSET($AM$3,0,0,'Données projet'!$E$10+1,1))-AVERAGE(OFFSET($H$3,0,0,'Données projet'!$E$10+1,1))</f>
        <v>345.67675698621832</v>
      </c>
      <c r="AO114" s="62">
        <f t="shared" si="90"/>
        <v>178.72086185623849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241.19783999999984</v>
      </c>
      <c r="BF114" s="14">
        <f t="shared" si="91"/>
        <v>58.69717687018985</v>
      </c>
      <c r="BG114" s="22">
        <f t="shared" si="61"/>
        <v>522.31715438224694</v>
      </c>
      <c r="BH114" s="62">
        <f t="shared" si="62"/>
        <v>802.51051667687057</v>
      </c>
      <c r="BI114" s="62">
        <f ca="1">AVERAGE(OFFSET($BH$3,0,0,'Données projet'!$E$11+1,1))-AVERAGE(OFFSET($H$3,0,0,'Données projet'!$E$11+1,1))</f>
        <v>379.13613178313602</v>
      </c>
      <c r="BJ114" s="62">
        <f t="shared" si="92"/>
        <v>193.43709558200547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312.76208894189642</v>
      </c>
      <c r="T115" s="62">
        <f t="shared" si="88"/>
        <v>444.47445521980262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0.45196455825619364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2.5484636489851184E-12</v>
      </c>
      <c r="AC115" s="24">
        <f t="shared" si="57"/>
        <v>0.4519645582587421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217.60439999999988</v>
      </c>
      <c r="AK115" s="14">
        <f t="shared" si="89"/>
        <v>53.593882578706356</v>
      </c>
      <c r="AL115" s="22">
        <f t="shared" si="58"/>
        <v>472.3370088245801</v>
      </c>
      <c r="AM115" s="62">
        <f t="shared" si="59"/>
        <v>752.75832024015097</v>
      </c>
      <c r="AN115" s="62">
        <f ca="1">AVERAGE(OFFSET($AM$3,0,0,'Données projet'!$E$10+1,1))-AVERAGE(OFFSET($H$3,0,0,'Données projet'!$E$10+1,1))</f>
        <v>345.67675698621832</v>
      </c>
      <c r="AO115" s="62">
        <f t="shared" si="90"/>
        <v>178.72086185623849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244.38647999999986</v>
      </c>
      <c r="BF115" s="14">
        <f t="shared" si="91"/>
        <v>59.382305874225068</v>
      </c>
      <c r="BG115" s="22">
        <f t="shared" si="61"/>
        <v>529.06396873094172</v>
      </c>
      <c r="BH115" s="62">
        <f t="shared" si="62"/>
        <v>809.48528014651265</v>
      </c>
      <c r="BI115" s="62">
        <f ca="1">AVERAGE(OFFSET($BH$3,0,0,'Données projet'!$E$11+1,1))-AVERAGE(OFFSET($H$3,0,0,'Données projet'!$E$11+1,1))</f>
        <v>379.13613178313602</v>
      </c>
      <c r="BJ115" s="62">
        <f t="shared" si="92"/>
        <v>193.43709558200547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312.76208894189642</v>
      </c>
      <c r="T116" s="62">
        <f t="shared" si="88"/>
        <v>444.47445521980262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0.44310180893994994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1.8020359278047907E-12</v>
      </c>
      <c r="AC116" s="24">
        <f t="shared" si="57"/>
        <v>0.443101808941752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220.44359999999992</v>
      </c>
      <c r="AK116" s="14">
        <f t="shared" si="89"/>
        <v>54.211288682893063</v>
      </c>
      <c r="AL116" s="22">
        <f t="shared" si="58"/>
        <v>478.35726445603859</v>
      </c>
      <c r="AM116" s="62">
        <f t="shared" si="59"/>
        <v>759.00257058492616</v>
      </c>
      <c r="AN116" s="62">
        <f ca="1">AVERAGE(OFFSET($AM$3,0,0,'Données projet'!$E$10+1,1))-AVERAGE(OFFSET($H$3,0,0,'Données projet'!$E$10+1,1))</f>
        <v>345.67675698621832</v>
      </c>
      <c r="AO116" s="62">
        <f t="shared" si="90"/>
        <v>178.72086185623849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247.57511999999988</v>
      </c>
      <c r="BF116" s="14">
        <f t="shared" si="91"/>
        <v>60.066395109103439</v>
      </c>
      <c r="BG116" s="22">
        <f t="shared" si="61"/>
        <v>535.808972148355</v>
      </c>
      <c r="BH116" s="62">
        <f t="shared" si="62"/>
        <v>816.45427827724257</v>
      </c>
      <c r="BI116" s="62">
        <f ca="1">AVERAGE(OFFSET($BH$3,0,0,'Données projet'!$E$11+1,1))-AVERAGE(OFFSET($H$3,0,0,'Données projet'!$E$11+1,1))</f>
        <v>379.13613178313602</v>
      </c>
      <c r="BJ116" s="62">
        <f t="shared" si="92"/>
        <v>193.43709558200547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312.76208894189642</v>
      </c>
      <c r="T117" s="62">
        <f t="shared" si="88"/>
        <v>444.47445521980262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0.43441285273205449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1.2742318244925594E-12</v>
      </c>
      <c r="AC117" s="24">
        <f t="shared" si="57"/>
        <v>0.43441285273332875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223.28279999999992</v>
      </c>
      <c r="AK117" s="14">
        <f t="shared" si="89"/>
        <v>54.82776985554348</v>
      </c>
      <c r="AL117" s="22">
        <f t="shared" si="58"/>
        <v>484.37590916507139</v>
      </c>
      <c r="AM117" s="62">
        <f t="shared" si="59"/>
        <v>765.24132419977684</v>
      </c>
      <c r="AN117" s="62">
        <f ca="1">AVERAGE(OFFSET($AM$3,0,0,'Données projet'!$E$10+1,1))-AVERAGE(OFFSET($H$3,0,0,'Données projet'!$E$10+1,1))</f>
        <v>345.67675698621832</v>
      </c>
      <c r="AO117" s="62">
        <f t="shared" si="90"/>
        <v>178.72086185623849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250.76375999999988</v>
      </c>
      <c r="BF117" s="14">
        <f t="shared" si="91"/>
        <v>60.749459514938685</v>
      </c>
      <c r="BG117" s="22">
        <f t="shared" si="61"/>
        <v>542.55219065518463</v>
      </c>
      <c r="BH117" s="62">
        <f t="shared" si="62"/>
        <v>823.41760568989002</v>
      </c>
      <c r="BI117" s="62">
        <f ca="1">AVERAGE(OFFSET($BH$3,0,0,'Données projet'!$E$11+1,1))-AVERAGE(OFFSET($H$3,0,0,'Données projet'!$E$11+1,1))</f>
        <v>379.13613178313602</v>
      </c>
      <c r="BJ117" s="62">
        <f t="shared" si="92"/>
        <v>193.43709558200547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312.76208894189642</v>
      </c>
      <c r="T118" s="62">
        <f t="shared" si="88"/>
        <v>444.47445521980262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0.4258942816556559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9.0101796390239543E-13</v>
      </c>
      <c r="AC118" s="24">
        <f t="shared" si="57"/>
        <v>0.42589428165655691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226.12199999999996</v>
      </c>
      <c r="AK118" s="14">
        <f t="shared" si="89"/>
        <v>55.443339217820046</v>
      </c>
      <c r="AL118" s="22">
        <f t="shared" si="58"/>
        <v>490.39296580436979</v>
      </c>
      <c r="AM118" s="62">
        <f t="shared" si="59"/>
        <v>771.47467134746705</v>
      </c>
      <c r="AN118" s="62">
        <f ca="1">AVERAGE(OFFSET($AM$3,0,0,'Données projet'!$E$10+1,1))-AVERAGE(OFFSET($H$3,0,0,'Données projet'!$E$10+1,1))</f>
        <v>345.67675698621832</v>
      </c>
      <c r="AO118" s="62">
        <f t="shared" si="90"/>
        <v>178.72086185623849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253.9523999999999</v>
      </c>
      <c r="BF118" s="14">
        <f t="shared" si="91"/>
        <v>61.431513630048308</v>
      </c>
      <c r="BG118" s="22">
        <f t="shared" si="61"/>
        <v>549.29364957233395</v>
      </c>
      <c r="BH118" s="62">
        <f t="shared" si="62"/>
        <v>830.37535511543115</v>
      </c>
      <c r="BI118" s="62">
        <f ca="1">AVERAGE(OFFSET($BH$3,0,0,'Données projet'!$E$11+1,1))-AVERAGE(OFFSET($H$3,0,0,'Données projet'!$E$11+1,1))</f>
        <v>379.13613178313602</v>
      </c>
      <c r="BJ118" s="62">
        <f t="shared" si="92"/>
        <v>193.43709558200547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312.76208894189642</v>
      </c>
      <c r="T119" s="62">
        <f t="shared" si="88"/>
        <v>444.47445521980262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0.41754275456225015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6.3711591224627979E-13</v>
      </c>
      <c r="AC119" s="24">
        <f t="shared" si="57"/>
        <v>0.41754275456288725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215.37359999999993</v>
      </c>
      <c r="AK119" s="14">
        <f t="shared" si="89"/>
        <v>53.108120144188916</v>
      </c>
      <c r="AL119" s="22">
        <f t="shared" si="58"/>
        <v>467.60566258446215</v>
      </c>
      <c r="AM119" s="62">
        <f t="shared" si="59"/>
        <v>748.89990647918364</v>
      </c>
      <c r="AN119" s="62">
        <f ca="1">AVERAGE(OFFSET($AM$3,0,0,'Données projet'!$E$10+1,1))-AVERAGE(OFFSET($H$3,0,0,'Données projet'!$E$10+1,1))</f>
        <v>345.67675698621832</v>
      </c>
      <c r="AO119" s="62">
        <f t="shared" si="90"/>
        <v>178.72086185623849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241.8811199999999</v>
      </c>
      <c r="BF119" s="14">
        <f t="shared" si="91"/>
        <v>58.84407852287837</v>
      </c>
      <c r="BG119" s="22">
        <f t="shared" si="61"/>
        <v>523.76305409401289</v>
      </c>
      <c r="BH119" s="62">
        <f t="shared" si="62"/>
        <v>805.05729798873438</v>
      </c>
      <c r="BI119" s="62">
        <f ca="1">AVERAGE(OFFSET($BH$3,0,0,'Données projet'!$E$11+1,1))-AVERAGE(OFFSET($H$3,0,0,'Données projet'!$E$11+1,1))</f>
        <v>379.13613178313602</v>
      </c>
      <c r="BJ119" s="62">
        <f t="shared" si="92"/>
        <v>193.43709558200547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312.76208894189642</v>
      </c>
      <c r="T120" s="62">
        <f t="shared" si="88"/>
        <v>444.47445521980262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0.40935499582121754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4.5050898195119782E-13</v>
      </c>
      <c r="AC120" s="24">
        <f t="shared" si="57"/>
        <v>0.40935499582166807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217.80719999999994</v>
      </c>
      <c r="AK120" s="14">
        <f t="shared" si="89"/>
        <v>53.638013973813976</v>
      </c>
      <c r="AL120" s="22">
        <f t="shared" si="58"/>
        <v>472.76708100439259</v>
      </c>
      <c r="AM120" s="62">
        <f t="shared" si="59"/>
        <v>754.27017618550224</v>
      </c>
      <c r="AN120" s="62">
        <f ca="1">AVERAGE(OFFSET($AM$3,0,0,'Données projet'!$E$10+1,1))-AVERAGE(OFFSET($H$3,0,0,'Données projet'!$E$10+1,1))</f>
        <v>345.67675698621832</v>
      </c>
      <c r="AO120" s="62">
        <f t="shared" si="90"/>
        <v>178.72086185623849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244.61423999999991</v>
      </c>
      <c r="BF120" s="14">
        <f t="shared" si="91"/>
        <v>59.431203693842598</v>
      </c>
      <c r="BG120" s="22">
        <f t="shared" si="61"/>
        <v>529.54581443344239</v>
      </c>
      <c r="BH120" s="62">
        <f t="shared" si="62"/>
        <v>811.04890961455203</v>
      </c>
      <c r="BI120" s="62">
        <f ca="1">AVERAGE(OFFSET($BH$3,0,0,'Données projet'!$E$11+1,1))-AVERAGE(OFFSET($H$3,0,0,'Données projet'!$E$11+1,1))</f>
        <v>379.13613178313602</v>
      </c>
      <c r="BJ120" s="62">
        <f t="shared" si="92"/>
        <v>193.43709558200547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312.76208894189642</v>
      </c>
      <c r="T121" s="62">
        <f t="shared" si="88"/>
        <v>444.47445521980262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0.40132779403505686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3.1855795612313995E-13</v>
      </c>
      <c r="AC121" s="24">
        <f t="shared" si="57"/>
        <v>0.40132779403537544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220.24079999999992</v>
      </c>
      <c r="AK121" s="14">
        <f t="shared" si="89"/>
        <v>54.167219078226751</v>
      </c>
      <c r="AL121" s="22">
        <f t="shared" si="58"/>
        <v>477.9272998945782</v>
      </c>
      <c r="AM121" s="62">
        <f t="shared" si="59"/>
        <v>759.6356232591786</v>
      </c>
      <c r="AN121" s="62">
        <f ca="1">AVERAGE(OFFSET($AM$3,0,0,'Données projet'!$E$10+1,1))-AVERAGE(OFFSET($H$3,0,0,'Données projet'!$E$10+1,1))</f>
        <v>345.67675698621832</v>
      </c>
      <c r="AO121" s="62">
        <f t="shared" si="90"/>
        <v>178.72086185623849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247.34735999999992</v>
      </c>
      <c r="BF121" s="14">
        <f t="shared" si="91"/>
        <v>60.017565753622286</v>
      </c>
      <c r="BG121" s="22">
        <f t="shared" si="61"/>
        <v>535.32724568755873</v>
      </c>
      <c r="BH121" s="62">
        <f t="shared" si="62"/>
        <v>817.03556905215919</v>
      </c>
      <c r="BI121" s="62">
        <f ca="1">AVERAGE(OFFSET($BH$3,0,0,'Données projet'!$E$11+1,1))-AVERAGE(OFFSET($H$3,0,0,'Données projet'!$E$11+1,1))</f>
        <v>379.13613178313602</v>
      </c>
      <c r="BJ121" s="62">
        <f t="shared" si="92"/>
        <v>193.43709558200547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312.76208894189642</v>
      </c>
      <c r="T122" s="62">
        <f t="shared" si="88"/>
        <v>444.47445521980262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0.39345800077981319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2.2525449097559893E-13</v>
      </c>
      <c r="AC122" s="24">
        <f t="shared" si="57"/>
        <v>0.39345800078003845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222.67439999999993</v>
      </c>
      <c r="AK122" s="14">
        <f t="shared" si="89"/>
        <v>54.695743948366427</v>
      </c>
      <c r="AL122" s="22">
        <f t="shared" si="58"/>
        <v>483.08633404340475</v>
      </c>
      <c r="AM122" s="62">
        <f t="shared" si="59"/>
        <v>764.99632534133389</v>
      </c>
      <c r="AN122" s="62">
        <f ca="1">AVERAGE(OFFSET($AM$3,0,0,'Données projet'!$E$10+1,1))-AVERAGE(OFFSET($H$3,0,0,'Données projet'!$E$10+1,1))</f>
        <v>345.67675698621832</v>
      </c>
      <c r="AO122" s="62">
        <f t="shared" si="90"/>
        <v>178.72086185623849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250.08047999999997</v>
      </c>
      <c r="BF122" s="14">
        <f t="shared" si="91"/>
        <v>60.603174110223023</v>
      </c>
      <c r="BG122" s="22">
        <f t="shared" si="61"/>
        <v>541.1073642419716</v>
      </c>
      <c r="BH122" s="62">
        <f t="shared" si="62"/>
        <v>823.01735553990079</v>
      </c>
      <c r="BI122" s="62">
        <f ca="1">AVERAGE(OFFSET($BH$3,0,0,'Données projet'!$E$11+1,1))-AVERAGE(OFFSET($H$3,0,0,'Données projet'!$E$11+1,1))</f>
        <v>379.13613178313602</v>
      </c>
      <c r="BJ122" s="62">
        <f t="shared" si="92"/>
        <v>193.43709558200547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312.76208894189642</v>
      </c>
      <c r="T123" s="62">
        <f t="shared" si="88"/>
        <v>444.47445521980262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0.38574252937020492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1.5927897806157E-13</v>
      </c>
      <c r="AC123" s="24">
        <f t="shared" si="57"/>
        <v>0.38574252937036418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225.10799999999995</v>
      </c>
      <c r="AK123" s="14">
        <f t="shared" si="89"/>
        <v>55.223596878889587</v>
      </c>
      <c r="AL123" s="22">
        <f t="shared" si="58"/>
        <v>488.24419789739915</v>
      </c>
      <c r="AM123" s="62">
        <f t="shared" si="59"/>
        <v>770.35235864087576</v>
      </c>
      <c r="AN123" s="62">
        <f ca="1">AVERAGE(OFFSET($AM$3,0,0,'Données projet'!$E$10+1,1))-AVERAGE(OFFSET($H$3,0,0,'Données projet'!$E$10+1,1))</f>
        <v>345.67675698621832</v>
      </c>
      <c r="AO123" s="62">
        <f t="shared" si="90"/>
        <v>178.72086185623849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252.81359999999992</v>
      </c>
      <c r="BF123" s="14">
        <f t="shared" si="91"/>
        <v>61.188037954168315</v>
      </c>
      <c r="BG123" s="22">
        <f t="shared" si="61"/>
        <v>546.88618610350966</v>
      </c>
      <c r="BH123" s="62">
        <f t="shared" si="62"/>
        <v>828.99434684698622</v>
      </c>
      <c r="BI123" s="62">
        <f ca="1">AVERAGE(OFFSET($BH$3,0,0,'Données projet'!$E$11+1,1))-AVERAGE(OFFSET($H$3,0,0,'Données projet'!$E$11+1,1))</f>
        <v>379.13613178313602</v>
      </c>
      <c r="BJ123" s="62">
        <f t="shared" si="92"/>
        <v>193.43709558200547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312.76208894189642</v>
      </c>
      <c r="T124" s="62">
        <f t="shared" si="88"/>
        <v>444.47445521980262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0.37817835364896618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1.1262724548779949E-13</v>
      </c>
      <c r="AC124" s="24">
        <f t="shared" si="57"/>
        <v>0.37817835364907881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-5.7639226724859328E-14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345.67675698621832</v>
      </c>
      <c r="AO124" s="62">
        <f t="shared" si="90"/>
        <v>178.72086185623849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-6.4733285398688169E-14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379.13613178313602</v>
      </c>
      <c r="BJ124" s="62">
        <f t="shared" si="92"/>
        <v>193.43709558200547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312.76208894189642</v>
      </c>
      <c r="T125" s="62">
        <f t="shared" si="88"/>
        <v>444.47445521980262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0.37076250679992928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7.9639489030785012E-14</v>
      </c>
      <c r="AC125" s="24">
        <f t="shared" si="57"/>
        <v>0.37076250680000894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-5.7639226724859328E-14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345.67675698621832</v>
      </c>
      <c r="AO125" s="62">
        <f t="shared" si="90"/>
        <v>178.72086185623849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-6.4733285398688169E-14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379.13613178313602</v>
      </c>
      <c r="BJ125" s="62">
        <f t="shared" si="92"/>
        <v>193.43709558200547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312.76208894189642</v>
      </c>
      <c r="T126" s="62">
        <f t="shared" si="88"/>
        <v>444.47445521980262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0.36349208018438206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5.6313622743899752E-14</v>
      </c>
      <c r="AC126" s="24">
        <f t="shared" si="57"/>
        <v>0.36349208018443835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-5.7639226724859328E-14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345.67675698621832</v>
      </c>
      <c r="AO126" s="62">
        <f t="shared" si="90"/>
        <v>178.72086185623849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-6.4733285398688169E-14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379.13613178313602</v>
      </c>
      <c r="BJ126" s="62">
        <f t="shared" si="92"/>
        <v>193.43709558200547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312.76208894189642</v>
      </c>
      <c r="T127" s="62">
        <f t="shared" si="88"/>
        <v>444.47445521980262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0.35636422220024339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3.9819744515392512E-14</v>
      </c>
      <c r="AC127" s="24">
        <f t="shared" si="57"/>
        <v>0.35636422220028319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-5.7639226724859328E-14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345.67675698621832</v>
      </c>
      <c r="AO127" s="62">
        <f t="shared" si="90"/>
        <v>178.72086185623849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-6.4733285398688169E-14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379.13613178313602</v>
      </c>
      <c r="BJ127" s="62">
        <f t="shared" si="92"/>
        <v>193.43709558200547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312.76208894189642</v>
      </c>
      <c r="T128" s="62">
        <f t="shared" si="88"/>
        <v>444.47445521980262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0.34937613716360955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2.8156811371949883E-14</v>
      </c>
      <c r="AC128" s="24">
        <f t="shared" si="57"/>
        <v>0.34937613716363769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-5.7639226724859328E-14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345.67675698621832</v>
      </c>
      <c r="AO128" s="62">
        <f t="shared" si="90"/>
        <v>178.72086185623849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-6.4733285398688169E-14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379.13613178313602</v>
      </c>
      <c r="BJ128" s="62">
        <f t="shared" si="92"/>
        <v>193.43709558200547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312.76208894189642</v>
      </c>
      <c r="T129" s="62">
        <f t="shared" si="88"/>
        <v>444.47445521980262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0.3425250842122331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1.9909872257696259E-14</v>
      </c>
      <c r="AC129" s="24">
        <f t="shared" si="57"/>
        <v>0.34252508421225303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-5.7639226724859328E-14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345.67675698621832</v>
      </c>
      <c r="AO129" s="62">
        <f t="shared" si="90"/>
        <v>178.72086185623849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-6.4733285398688169E-14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379.13613178313602</v>
      </c>
      <c r="BJ129" s="62">
        <f t="shared" si="92"/>
        <v>193.43709558200547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312.76208894189642</v>
      </c>
      <c r="T130" s="62">
        <f t="shared" si="88"/>
        <v>444.47445521980262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0.33580837623050347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1.4078405685974943E-14</v>
      </c>
      <c r="AC130" s="24">
        <f t="shared" si="57"/>
        <v>0.33580837623051757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-5.7639226724859328E-14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345.67675698621832</v>
      </c>
      <c r="AO130" s="62">
        <f t="shared" si="90"/>
        <v>178.72086185623849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-6.4733285398688169E-14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379.13613178313602</v>
      </c>
      <c r="BJ130" s="62">
        <f t="shared" si="92"/>
        <v>193.43709558200547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312.76208894189642</v>
      </c>
      <c r="T131" s="62">
        <f t="shared" si="88"/>
        <v>444.47445521980262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0.32922337879550823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9.9549361288481312E-15</v>
      </c>
      <c r="AC131" s="24">
        <f t="shared" si="57"/>
        <v>0.32922337879551816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-5.7639226724859328E-14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345.67675698621832</v>
      </c>
      <c r="AO131" s="62">
        <f t="shared" si="90"/>
        <v>178.72086185623849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-6.4733285398688169E-14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379.13613178313602</v>
      </c>
      <c r="BJ131" s="62">
        <f t="shared" si="92"/>
        <v>193.43709558200547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312.76208894189642</v>
      </c>
      <c r="T132" s="62">
        <f t="shared" si="88"/>
        <v>444.47445521980262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0.3227675091437614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7.0392028429874722E-15</v>
      </c>
      <c r="AC132" s="24">
        <f t="shared" ref="AC132:AC153" si="111">SUM(Z132:AB132)</f>
        <v>0.32276750914376845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-5.7639226724859328E-14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345.67675698621832</v>
      </c>
      <c r="AO132" s="62">
        <f t="shared" si="90"/>
        <v>178.72086185623849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-6.4733285398688169E-14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379.13613178313602</v>
      </c>
      <c r="BJ132" s="62">
        <f t="shared" si="92"/>
        <v>193.43709558200547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312.76208894189642</v>
      </c>
      <c r="T133" s="62">
        <f t="shared" ref="T133:T196" si="142">$T$3</f>
        <v>444.47445521980262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0.31643823515819364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4.9774680644240664E-15</v>
      </c>
      <c r="AC133" s="24">
        <f t="shared" si="111"/>
        <v>0.31643823515819863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-5.7639226724859328E-14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345.67675698621832</v>
      </c>
      <c r="AO133" s="62">
        <f t="shared" ref="AO133:AO196" si="144">$AO$3</f>
        <v>178.72086185623849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-6.4733285398688169E-14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379.13613178313602</v>
      </c>
      <c r="BJ133" s="62">
        <f t="shared" ref="BJ133:BJ196" si="146">$BJ$3</f>
        <v>193.43709558200547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312.76208894189642</v>
      </c>
      <c r="T134" s="62">
        <f t="shared" si="142"/>
        <v>444.47445521980262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0.31023307437500691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3.5196014214937369E-15</v>
      </c>
      <c r="AC134" s="24">
        <f t="shared" si="111"/>
        <v>0.31023307437501041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-5.7639226724859328E-14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345.67675698621832</v>
      </c>
      <c r="AO134" s="62">
        <f t="shared" si="144"/>
        <v>178.72086185623849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-6.4733285398688169E-14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379.13613178313602</v>
      </c>
      <c r="BJ134" s="62">
        <f t="shared" si="146"/>
        <v>193.43709558200547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312.76208894189642</v>
      </c>
      <c r="T135" s="62">
        <f t="shared" si="142"/>
        <v>444.47445521980262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0.3041495930100041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2.4887340322120336E-15</v>
      </c>
      <c r="AC135" s="24">
        <f t="shared" si="111"/>
        <v>0.3041495930100066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-5.7639226724859328E-14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345.67675698621832</v>
      </c>
      <c r="AO135" s="62">
        <f t="shared" si="144"/>
        <v>178.72086185623849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-6.4733285398688169E-14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379.13613178313602</v>
      </c>
      <c r="BJ135" s="62">
        <f t="shared" si="146"/>
        <v>193.43709558200547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312.76208894189642</v>
      </c>
      <c r="T136" s="62">
        <f t="shared" si="142"/>
        <v>444.47445521980262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0.29818540500401181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1.7598007107468686E-15</v>
      </c>
      <c r="AC136" s="24">
        <f t="shared" si="111"/>
        <v>0.29818540500401358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-5.7639226724859328E-14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345.67675698621832</v>
      </c>
      <c r="AO136" s="62">
        <f t="shared" si="144"/>
        <v>178.72086185623849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-6.4733285398688169E-14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379.13613178313602</v>
      </c>
      <c r="BJ136" s="62">
        <f t="shared" si="146"/>
        <v>193.43709558200547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312.76208894189642</v>
      </c>
      <c r="T137" s="62">
        <f t="shared" si="142"/>
        <v>444.47445521980262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0.29233817108702148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1.244367016106017E-15</v>
      </c>
      <c r="AC137" s="24">
        <f t="shared" si="111"/>
        <v>0.2923381710870227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-5.7639226724859328E-14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345.67675698621832</v>
      </c>
      <c r="AO137" s="62">
        <f t="shared" si="144"/>
        <v>178.72086185623849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-6.4733285398688169E-14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379.13613178313602</v>
      </c>
      <c r="BJ137" s="62">
        <f t="shared" si="146"/>
        <v>193.43709558200547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312.76208894189642</v>
      </c>
      <c r="T138" s="62">
        <f t="shared" si="142"/>
        <v>444.47445521980262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0.28660559786068285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8.7990035537343452E-16</v>
      </c>
      <c r="AC138" s="24">
        <f t="shared" si="111"/>
        <v>0.28660559786068374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-5.7639226724859328E-14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345.67675698621832</v>
      </c>
      <c r="AO138" s="62">
        <f t="shared" si="144"/>
        <v>178.72086185623849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-6.4733285398688169E-14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379.13613178313602</v>
      </c>
      <c r="BJ138" s="62">
        <f t="shared" si="146"/>
        <v>193.43709558200547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312.76208894189642</v>
      </c>
      <c r="T139" s="62">
        <f t="shared" si="142"/>
        <v>444.47445521980262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0.2809854368987883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6.221835080530086E-16</v>
      </c>
      <c r="AC139" s="24">
        <f t="shared" si="111"/>
        <v>0.28098543689878891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-5.7639226724859328E-14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345.67675698621832</v>
      </c>
      <c r="AO139" s="62">
        <f t="shared" si="144"/>
        <v>178.72086185623849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-6.4733285398688169E-14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379.13613178313602</v>
      </c>
      <c r="BJ139" s="62">
        <f t="shared" si="146"/>
        <v>193.43709558200547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312.76208894189642</v>
      </c>
      <c r="T140" s="62">
        <f t="shared" si="142"/>
        <v>444.47445521980262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0.27547548386539678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4.3995017768671731E-16</v>
      </c>
      <c r="AC140" s="24">
        <f t="shared" si="111"/>
        <v>0.27547548386539722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-5.7639226724859328E-14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345.67675698621832</v>
      </c>
      <c r="AO140" s="62">
        <f t="shared" si="144"/>
        <v>178.72086185623849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-6.4733285398688169E-14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379.13613178313602</v>
      </c>
      <c r="BJ140" s="62">
        <f t="shared" si="146"/>
        <v>193.43709558200547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312.76208894189642</v>
      </c>
      <c r="T141" s="62">
        <f t="shared" si="142"/>
        <v>444.47445521980262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0.27007357765025058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3.1109175402650435E-16</v>
      </c>
      <c r="AC141" s="24">
        <f t="shared" si="111"/>
        <v>0.27007357765025092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-5.7639226724859328E-14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345.67675698621832</v>
      </c>
      <c r="AO141" s="62">
        <f t="shared" si="144"/>
        <v>178.72086185623849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-6.4733285398688169E-14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379.13613178313602</v>
      </c>
      <c r="BJ141" s="62">
        <f t="shared" si="146"/>
        <v>193.43709558200547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312.76208894189642</v>
      </c>
      <c r="T142" s="62">
        <f t="shared" si="142"/>
        <v>444.47445521980262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0.26477759952114593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2.1997508884335868E-16</v>
      </c>
      <c r="AC142" s="24">
        <f t="shared" si="111"/>
        <v>0.26477759952114616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-5.7639226724859328E-14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345.67675698621832</v>
      </c>
      <c r="AO142" s="62">
        <f t="shared" si="144"/>
        <v>178.72086185623849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-6.4733285398688169E-14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379.13613178313602</v>
      </c>
      <c r="BJ142" s="62">
        <f t="shared" si="146"/>
        <v>193.43709558200547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312.76208894189642</v>
      </c>
      <c r="T143" s="62">
        <f t="shared" si="142"/>
        <v>444.47445521980262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0.25958547229292533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1.555458770132522E-16</v>
      </c>
      <c r="AC143" s="24">
        <f t="shared" si="111"/>
        <v>0.2595854722929255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-5.7639226724859328E-14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345.67675698621832</v>
      </c>
      <c r="AO143" s="62">
        <f t="shared" si="144"/>
        <v>178.72086185623849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-6.4733285398688169E-14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379.13613178313602</v>
      </c>
      <c r="BJ143" s="62">
        <f t="shared" si="146"/>
        <v>193.43709558200547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312.76208894189642</v>
      </c>
      <c r="T144" s="62">
        <f t="shared" si="142"/>
        <v>444.47445521980262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0.25449515951276525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1.0998754442167936E-16</v>
      </c>
      <c r="AC144" s="24">
        <f t="shared" si="111"/>
        <v>0.25449515951276536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-5.7639226724859328E-14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345.67675698621832</v>
      </c>
      <c r="AO144" s="62">
        <f t="shared" si="144"/>
        <v>178.72086185623849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-6.4733285398688169E-14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379.13613178313602</v>
      </c>
      <c r="BJ144" s="62">
        <f t="shared" si="146"/>
        <v>193.43709558200547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312.76208894189642</v>
      </c>
      <c r="T145" s="62">
        <f t="shared" si="142"/>
        <v>444.47445521980262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0.24950466466143986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7.7772938506626112E-17</v>
      </c>
      <c r="AC145" s="24">
        <f t="shared" si="111"/>
        <v>0.24950466466143995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-5.7639226724859328E-14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345.67675698621832</v>
      </c>
      <c r="AO145" s="62">
        <f t="shared" si="144"/>
        <v>178.72086185623849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-6.4733285398688169E-14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379.13613178313602</v>
      </c>
      <c r="BJ145" s="62">
        <f t="shared" si="146"/>
        <v>193.43709558200547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312.76208894189642</v>
      </c>
      <c r="T146" s="62">
        <f t="shared" si="142"/>
        <v>444.47445521980262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0.24461203037024767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5.4993772210839688E-17</v>
      </c>
      <c r="AC146" s="24">
        <f t="shared" si="111"/>
        <v>0.24461203037024773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-5.7639226724859328E-14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345.67675698621832</v>
      </c>
      <c r="AO146" s="62">
        <f t="shared" si="144"/>
        <v>178.72086185623849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-6.4733285398688169E-14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379.13613178313602</v>
      </c>
      <c r="BJ146" s="62">
        <f t="shared" si="146"/>
        <v>193.43709558200547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312.76208894189642</v>
      </c>
      <c r="T147" s="62">
        <f t="shared" si="142"/>
        <v>444.47445521980262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0.23981533765329349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3.8886469253313062E-17</v>
      </c>
      <c r="AC147" s="24">
        <f t="shared" si="111"/>
        <v>0.23981533765329352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-5.7639226724859328E-14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345.67675698621832</v>
      </c>
      <c r="AO147" s="62">
        <f t="shared" si="144"/>
        <v>178.72086185623849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-6.4733285398688169E-14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379.13613178313602</v>
      </c>
      <c r="BJ147" s="62">
        <f t="shared" si="146"/>
        <v>193.43709558200547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312.76208894189642</v>
      </c>
      <c r="T148" s="62">
        <f t="shared" si="142"/>
        <v>444.47445521980262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0.23511270515482513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2.749688610541985E-17</v>
      </c>
      <c r="AC148" s="24">
        <f t="shared" si="111"/>
        <v>0.23511270515482516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-5.7639226724859328E-14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345.67675698621832</v>
      </c>
      <c r="AO148" s="62">
        <f t="shared" si="144"/>
        <v>178.72086185623849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-6.4733285398688169E-14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379.13613178313602</v>
      </c>
      <c r="BJ148" s="62">
        <f t="shared" si="146"/>
        <v>193.43709558200547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312.76208894189642</v>
      </c>
      <c r="T149" s="62">
        <f t="shared" si="142"/>
        <v>444.47445521980262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0.23050228841132914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1.9443234626656534E-17</v>
      </c>
      <c r="AC149" s="24">
        <f t="shared" si="111"/>
        <v>0.23050228841132916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-5.7639226724859328E-14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345.67675698621832</v>
      </c>
      <c r="AO149" s="62">
        <f t="shared" si="144"/>
        <v>178.72086185623849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-6.4733285398688169E-14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379.13613178313602</v>
      </c>
      <c r="BJ149" s="62">
        <f t="shared" si="146"/>
        <v>193.43709558200547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312.76208894189642</v>
      </c>
      <c r="T150" s="62">
        <f t="shared" si="142"/>
        <v>444.47445521980262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0.22598227912809654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1.3748443052709927E-17</v>
      </c>
      <c r="AC150" s="24">
        <f t="shared" si="111"/>
        <v>0.22598227912809654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-5.7639226724859328E-14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345.67675698621832</v>
      </c>
      <c r="AO150" s="62">
        <f t="shared" si="144"/>
        <v>178.72086185623849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-6.4733285398688169E-14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379.13613178313602</v>
      </c>
      <c r="BJ150" s="62">
        <f t="shared" si="146"/>
        <v>193.43709558200547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312.76208894189642</v>
      </c>
      <c r="T151" s="62">
        <f t="shared" si="142"/>
        <v>444.47445521980262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0.22155090446997469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9.7216173133282686E-18</v>
      </c>
      <c r="AC151" s="24">
        <f t="shared" si="111"/>
        <v>0.22155090446997469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-5.7639226724859328E-14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345.67675698621832</v>
      </c>
      <c r="AO151" s="62">
        <f t="shared" si="144"/>
        <v>178.72086185623849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-6.4733285398688169E-14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379.13613178313602</v>
      </c>
      <c r="BJ151" s="62">
        <f t="shared" si="146"/>
        <v>193.43709558200547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312.76208894189642</v>
      </c>
      <c r="T152" s="62">
        <f t="shared" si="142"/>
        <v>444.47445521980262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0.21720642636602697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6.8742215263549641E-18</v>
      </c>
      <c r="AC152" s="24">
        <f t="shared" si="111"/>
        <v>0.21720642636602697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-5.7639226724859328E-14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345.67675698621832</v>
      </c>
      <c r="AO152" s="62">
        <f t="shared" si="144"/>
        <v>178.72086185623849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-6.4733285398688169E-14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379.13613178313602</v>
      </c>
      <c r="BJ152" s="62">
        <f t="shared" si="146"/>
        <v>193.43709558200547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312.76208894189642</v>
      </c>
      <c r="T153" s="62">
        <f t="shared" si="142"/>
        <v>444.47445521980262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0.21294714082782767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4.8608086566641351E-18</v>
      </c>
      <c r="AC153" s="24">
        <f t="shared" si="111"/>
        <v>0.21294714082782767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-5.7639226724859328E-14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345.67675698621832</v>
      </c>
      <c r="AO153" s="62">
        <f t="shared" si="144"/>
        <v>178.72086185623849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-6.4733285398688169E-14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379.13613178313602</v>
      </c>
      <c r="BJ153" s="62">
        <f t="shared" si="146"/>
        <v>193.43709558200547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312.76208894189642</v>
      </c>
      <c r="T154" s="62">
        <f t="shared" si="142"/>
        <v>444.47445521980262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0.2087713772811248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3.4371107631774828E-18</v>
      </c>
      <c r="AC154" s="24">
        <f t="shared" ref="AC154:AC203" si="163">SUM(Z154:AB154)</f>
        <v>0.2087713772811248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-5.7639226724859328E-14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345.67675698621832</v>
      </c>
      <c r="AO154" s="62">
        <f t="shared" si="144"/>
        <v>178.72086185623849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-6.4733285398688169E-14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379.13613178313602</v>
      </c>
      <c r="BJ154" s="62">
        <f t="shared" si="146"/>
        <v>193.43709558200547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312.76208894189642</v>
      </c>
      <c r="T155" s="62">
        <f t="shared" si="142"/>
        <v>444.47445521980262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0.20467749791060849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2.4304043283320679E-18</v>
      </c>
      <c r="AC155" s="24">
        <f t="shared" si="163"/>
        <v>0.20467749791060849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-5.7639226724859328E-14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345.67675698621832</v>
      </c>
      <c r="AO155" s="62">
        <f t="shared" si="144"/>
        <v>178.72086185623849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-6.4733285398688169E-14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379.13613178313602</v>
      </c>
      <c r="BJ155" s="62">
        <f t="shared" si="146"/>
        <v>193.43709558200547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312.76208894189642</v>
      </c>
      <c r="T156" s="62">
        <f t="shared" si="142"/>
        <v>444.47445521980262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0.20066389701752815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1.7185553815887416E-18</v>
      </c>
      <c r="AC156" s="24">
        <f t="shared" si="163"/>
        <v>0.20066389701752815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-5.7639226724859328E-14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345.67675698621832</v>
      </c>
      <c r="AO156" s="62">
        <f t="shared" si="144"/>
        <v>178.72086185623849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-6.4733285398688169E-14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379.13613178313602</v>
      </c>
      <c r="BJ156" s="62">
        <f t="shared" si="146"/>
        <v>193.43709558200547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312.76208894189642</v>
      </c>
      <c r="T157" s="62">
        <f t="shared" si="142"/>
        <v>444.47445521980262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0.19672900038990632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1.2152021641660342E-18</v>
      </c>
      <c r="AC157" s="24">
        <f t="shared" si="163"/>
        <v>0.19672900038990632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-5.7639226724859328E-14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345.67675698621832</v>
      </c>
      <c r="AO157" s="62">
        <f t="shared" si="144"/>
        <v>178.72086185623849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-6.4733285398688169E-14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379.13613178313602</v>
      </c>
      <c r="BJ157" s="62">
        <f t="shared" si="146"/>
        <v>193.43709558200547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312.76208894189642</v>
      </c>
      <c r="T158" s="62">
        <f t="shared" si="142"/>
        <v>444.47445521980262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0.19287126468510218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8.59277690794371E-19</v>
      </c>
      <c r="AC158" s="24">
        <f t="shared" si="163"/>
        <v>0.19287126468510218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-5.7639226724859328E-14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345.67675698621832</v>
      </c>
      <c r="AO158" s="62">
        <f t="shared" si="144"/>
        <v>178.72086185623849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-6.4733285398688169E-14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379.13613178313602</v>
      </c>
      <c r="BJ158" s="62">
        <f t="shared" si="146"/>
        <v>193.43709558200547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312.76208894189642</v>
      </c>
      <c r="T159" s="62">
        <f t="shared" si="142"/>
        <v>444.47445521980262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0.18908917682448281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6.0760108208301717E-19</v>
      </c>
      <c r="AC159" s="24">
        <f t="shared" si="163"/>
        <v>0.18908917682448281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-5.7639226724859328E-14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345.67675698621832</v>
      </c>
      <c r="AO159" s="62">
        <f t="shared" si="144"/>
        <v>178.72086185623849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-6.4733285398688169E-14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379.13613178313602</v>
      </c>
      <c r="BJ159" s="62">
        <f t="shared" si="146"/>
        <v>193.43709558200547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312.76208894189642</v>
      </c>
      <c r="T160" s="62">
        <f t="shared" si="142"/>
        <v>444.47445521980262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0.18538125339996439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4.2963884539718555E-19</v>
      </c>
      <c r="AC160" s="24">
        <f t="shared" si="163"/>
        <v>0.18538125339996439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-5.7639226724859328E-14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345.67675698621832</v>
      </c>
      <c r="AO160" s="62">
        <f t="shared" si="144"/>
        <v>178.72086185623849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-6.4733285398688169E-14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379.13613178313602</v>
      </c>
      <c r="BJ160" s="62">
        <f t="shared" si="146"/>
        <v>193.43709558200547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312.76208894189642</v>
      </c>
      <c r="T161" s="62">
        <f t="shared" si="142"/>
        <v>444.47445521980262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0.18174604009219078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3.0380054104150863E-19</v>
      </c>
      <c r="AC161" s="24">
        <f t="shared" si="163"/>
        <v>0.18174604009219078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-5.7639226724859328E-14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345.67675698621832</v>
      </c>
      <c r="AO161" s="62">
        <f t="shared" si="144"/>
        <v>178.72086185623849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-6.4733285398688169E-14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379.13613178313602</v>
      </c>
      <c r="BJ161" s="62">
        <f t="shared" si="146"/>
        <v>193.43709558200547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312.76208894189642</v>
      </c>
      <c r="T162" s="62">
        <f t="shared" si="142"/>
        <v>444.47445521980262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0.17818211110012144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2.1481942269859282E-19</v>
      </c>
      <c r="AC162" s="24">
        <f t="shared" si="163"/>
        <v>0.17818211110012144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-5.7639226724859328E-14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345.67675698621832</v>
      </c>
      <c r="AO162" s="62">
        <f t="shared" si="144"/>
        <v>178.72086185623849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-6.4733285398688169E-14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379.13613178313602</v>
      </c>
      <c r="BJ162" s="62">
        <f t="shared" si="146"/>
        <v>193.43709558200547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312.76208894189642</v>
      </c>
      <c r="T163" s="62">
        <f t="shared" si="142"/>
        <v>444.47445521980262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0.17468806858180455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1.5190027052075434E-19</v>
      </c>
      <c r="AC163" s="24">
        <f t="shared" si="163"/>
        <v>0.17468806858180455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-5.7639226724859328E-14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345.67675698621832</v>
      </c>
      <c r="AO163" s="62">
        <f t="shared" si="144"/>
        <v>178.72086185623849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-6.4733285398688169E-14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379.13613178313602</v>
      </c>
      <c r="BJ163" s="62">
        <f t="shared" si="146"/>
        <v>193.43709558200547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312.76208894189642</v>
      </c>
      <c r="T164" s="62">
        <f t="shared" si="142"/>
        <v>444.47445521980262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0.17126254210611633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1.0740971134929642E-19</v>
      </c>
      <c r="AC164" s="24">
        <f t="shared" si="163"/>
        <v>0.17126254210611633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-5.7639226724859328E-14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345.67675698621832</v>
      </c>
      <c r="AO164" s="62">
        <f t="shared" si="144"/>
        <v>178.72086185623849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-6.4733285398688169E-14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379.13613178313602</v>
      </c>
      <c r="BJ164" s="62">
        <f t="shared" si="146"/>
        <v>193.43709558200547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312.76208894189642</v>
      </c>
      <c r="T165" s="62">
        <f t="shared" si="142"/>
        <v>444.47445521980262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0.16790418811525151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7.5950135260377183E-20</v>
      </c>
      <c r="AC165" s="24">
        <f t="shared" si="163"/>
        <v>0.16790418811525151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-5.7639226724859328E-14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345.67675698621832</v>
      </c>
      <c r="AO165" s="62">
        <f t="shared" si="144"/>
        <v>178.72086185623849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-6.4733285398688169E-14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379.13613178313602</v>
      </c>
      <c r="BJ165" s="62">
        <f t="shared" si="146"/>
        <v>193.43709558200547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312.76208894189642</v>
      </c>
      <c r="T166" s="62">
        <f t="shared" si="142"/>
        <v>444.47445521980262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0.16461168939775389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5.3704855674648217E-20</v>
      </c>
      <c r="AC166" s="24">
        <f t="shared" si="163"/>
        <v>0.16461168939775389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-5.7639226724859328E-14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345.67675698621832</v>
      </c>
      <c r="AO166" s="62">
        <f t="shared" si="144"/>
        <v>178.72086185623849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-6.4733285398688169E-14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379.13613178313602</v>
      </c>
      <c r="BJ166" s="62">
        <f t="shared" si="146"/>
        <v>193.43709558200547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312.76208894189642</v>
      </c>
      <c r="T167" s="62">
        <f t="shared" si="142"/>
        <v>444.47445521980262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0.16138375457188048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3.7975067630188597E-20</v>
      </c>
      <c r="AC167" s="24">
        <f t="shared" si="163"/>
        <v>0.16138375457188048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-5.7639226724859328E-14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345.67675698621832</v>
      </c>
      <c r="AO167" s="62">
        <f t="shared" si="144"/>
        <v>178.72086185623849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-6.4733285398688169E-14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379.13613178313602</v>
      </c>
      <c r="BJ167" s="62">
        <f t="shared" si="146"/>
        <v>193.43709558200547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312.76208894189642</v>
      </c>
      <c r="T168" s="62">
        <f t="shared" si="142"/>
        <v>444.47445521980262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0.1582191175790966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2.6852427837324115E-20</v>
      </c>
      <c r="AC168" s="24">
        <f t="shared" si="163"/>
        <v>0.1582191175790966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-5.7639226724859328E-14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345.67675698621832</v>
      </c>
      <c r="AO168" s="62">
        <f t="shared" si="144"/>
        <v>178.72086185623849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-6.4733285398688169E-14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379.13613178313602</v>
      </c>
      <c r="BJ168" s="62">
        <f t="shared" si="146"/>
        <v>193.43709558200547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312.76208894189642</v>
      </c>
      <c r="T169" s="62">
        <f t="shared" si="142"/>
        <v>444.47445521980262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0.15511653718750323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1.8987533815094302E-20</v>
      </c>
      <c r="AC169" s="24">
        <f t="shared" si="163"/>
        <v>0.15511653718750323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-5.7639226724859328E-14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345.67675698621832</v>
      </c>
      <c r="AO169" s="62">
        <f t="shared" si="144"/>
        <v>178.72086185623849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-6.4733285398688169E-14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379.13613178313602</v>
      </c>
      <c r="BJ169" s="62">
        <f t="shared" si="146"/>
        <v>193.43709558200547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312.76208894189642</v>
      </c>
      <c r="T170" s="62">
        <f t="shared" si="142"/>
        <v>444.47445521980262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0.15207479650500186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1.3426213918662059E-20</v>
      </c>
      <c r="AC170" s="24">
        <f t="shared" si="163"/>
        <v>0.15207479650500186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-5.7639226724859328E-14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345.67675698621832</v>
      </c>
      <c r="AO170" s="62">
        <f t="shared" si="144"/>
        <v>178.72086185623849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-6.4733285398688169E-14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379.13613178313602</v>
      </c>
      <c r="BJ170" s="62">
        <f t="shared" si="146"/>
        <v>193.43709558200547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312.76208894189642</v>
      </c>
      <c r="T171" s="62">
        <f t="shared" si="142"/>
        <v>444.47445521980262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0.14909270250200571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9.4937669075471523E-21</v>
      </c>
      <c r="AC171" s="24">
        <f t="shared" si="163"/>
        <v>0.14909270250200571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-5.7639226724859328E-14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345.67675698621832</v>
      </c>
      <c r="AO171" s="62">
        <f t="shared" si="144"/>
        <v>178.72086185623849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-6.4733285398688169E-14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379.13613178313602</v>
      </c>
      <c r="BJ171" s="62">
        <f t="shared" si="146"/>
        <v>193.43709558200547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312.76208894189642</v>
      </c>
      <c r="T172" s="62">
        <f t="shared" si="142"/>
        <v>444.47445521980262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0.14616908554351057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6.7131069593310309E-21</v>
      </c>
      <c r="AC172" s="24">
        <f t="shared" si="163"/>
        <v>0.14616908554351057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-5.7639226724859328E-14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345.67675698621832</v>
      </c>
      <c r="AO172" s="62">
        <f t="shared" si="144"/>
        <v>178.72086185623849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-6.4733285398688169E-14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379.13613178313602</v>
      </c>
      <c r="BJ172" s="62">
        <f t="shared" si="146"/>
        <v>193.43709558200547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312.76208894189642</v>
      </c>
      <c r="T173" s="62">
        <f t="shared" si="142"/>
        <v>444.47445521980262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0.14330279893034126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4.7468834537735769E-21</v>
      </c>
      <c r="AC173" s="24">
        <f t="shared" si="163"/>
        <v>0.14330279893034126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-5.7639226724859328E-14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345.67675698621832</v>
      </c>
      <c r="AO173" s="62">
        <f t="shared" si="144"/>
        <v>178.72086185623849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-6.4733285398688169E-14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379.13613178313602</v>
      </c>
      <c r="BJ173" s="62">
        <f t="shared" si="146"/>
        <v>193.43709558200547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312.76208894189642</v>
      </c>
      <c r="T174" s="62">
        <f t="shared" si="142"/>
        <v>444.47445521980262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0.14049271844939398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3.3565534796655158E-21</v>
      </c>
      <c r="AC174" s="24">
        <f t="shared" si="163"/>
        <v>0.14049271844939398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-5.7639226724859328E-14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345.67675698621832</v>
      </c>
      <c r="AO174" s="62">
        <f t="shared" si="144"/>
        <v>178.72086185623849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-6.4733285398688169E-14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379.13613178313602</v>
      </c>
      <c r="BJ174" s="62">
        <f t="shared" si="146"/>
        <v>193.43709558200547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312.76208894189642</v>
      </c>
      <c r="T175" s="62">
        <f t="shared" si="142"/>
        <v>444.47445521980262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0.13773774193269822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2.3734417268867888E-21</v>
      </c>
      <c r="AC175" s="24">
        <f t="shared" si="163"/>
        <v>0.13773774193269822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-5.7639226724859328E-14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345.67675698621832</v>
      </c>
      <c r="AO175" s="62">
        <f t="shared" si="144"/>
        <v>178.72086185623849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-6.4733285398688169E-14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379.13613178313602</v>
      </c>
      <c r="BJ175" s="62">
        <f t="shared" si="146"/>
        <v>193.43709558200547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312.76208894189642</v>
      </c>
      <c r="T176" s="62">
        <f t="shared" si="142"/>
        <v>444.47445521980262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0.13503678882512513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1.6782767398327581E-21</v>
      </c>
      <c r="AC176" s="24">
        <f t="shared" si="163"/>
        <v>0.13503678882512513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-5.7639226724859328E-14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345.67675698621832</v>
      </c>
      <c r="AO176" s="62">
        <f t="shared" si="144"/>
        <v>178.72086185623849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-6.4733285398688169E-14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379.13613178313602</v>
      </c>
      <c r="BJ176" s="62">
        <f t="shared" si="146"/>
        <v>193.43709558200547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312.76208894189642</v>
      </c>
      <c r="T177" s="62">
        <f t="shared" si="142"/>
        <v>444.47445521980262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0.1323887997605728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1.1867208634433946E-21</v>
      </c>
      <c r="AC177" s="24">
        <f t="shared" si="163"/>
        <v>0.1323887997605728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-5.7639226724859328E-14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345.67675698621832</v>
      </c>
      <c r="AO177" s="62">
        <f t="shared" si="144"/>
        <v>178.72086185623849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-6.4733285398688169E-14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379.13613178313602</v>
      </c>
      <c r="BJ177" s="62">
        <f t="shared" si="146"/>
        <v>193.43709558200547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312.76208894189642</v>
      </c>
      <c r="T178" s="62">
        <f t="shared" si="142"/>
        <v>444.47445521980262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0.1297927361464625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8.3913836991637924E-22</v>
      </c>
      <c r="AC178" s="24">
        <f t="shared" si="163"/>
        <v>0.1297927361464625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-5.7639226724859328E-14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345.67675698621832</v>
      </c>
      <c r="AO178" s="62">
        <f t="shared" si="144"/>
        <v>178.72086185623849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-6.4733285398688169E-14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379.13613178313602</v>
      </c>
      <c r="BJ178" s="62">
        <f t="shared" si="146"/>
        <v>193.43709558200547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312.76208894189642</v>
      </c>
      <c r="T179" s="62">
        <f t="shared" si="142"/>
        <v>444.47445521980262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0.12724757975638246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5.933604317216974E-22</v>
      </c>
      <c r="AC179" s="24">
        <f t="shared" si="163"/>
        <v>0.12724757975638246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-5.7639226724859328E-14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345.67675698621832</v>
      </c>
      <c r="AO179" s="62">
        <f t="shared" si="144"/>
        <v>178.72086185623849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-6.4733285398688169E-14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379.13613178313602</v>
      </c>
      <c r="BJ179" s="62">
        <f t="shared" si="146"/>
        <v>193.43709558200547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312.76208894189642</v>
      </c>
      <c r="T180" s="62">
        <f t="shared" si="142"/>
        <v>444.47445521980262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0.12475233233071976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4.1956918495818967E-22</v>
      </c>
      <c r="AC180" s="24">
        <f t="shared" si="163"/>
        <v>0.12475233233071976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-5.7639226724859328E-14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345.67675698621832</v>
      </c>
      <c r="AO180" s="62">
        <f t="shared" si="144"/>
        <v>178.72086185623849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-6.4733285398688169E-14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379.13613178313602</v>
      </c>
      <c r="BJ180" s="62">
        <f t="shared" si="146"/>
        <v>193.43709558200547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312.76208894189642</v>
      </c>
      <c r="T181" s="62">
        <f t="shared" si="142"/>
        <v>444.47445521980262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0.12230601518512367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2.9668021586084875E-22</v>
      </c>
      <c r="AC181" s="24">
        <f t="shared" si="163"/>
        <v>0.12230601518512367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-5.7639226724859328E-14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345.67675698621832</v>
      </c>
      <c r="AO181" s="62">
        <f t="shared" si="144"/>
        <v>178.72086185623849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-6.4733285398688169E-14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379.13613178313602</v>
      </c>
      <c r="BJ181" s="62">
        <f t="shared" si="146"/>
        <v>193.43709558200547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312.76208894189642</v>
      </c>
      <c r="T182" s="62">
        <f t="shared" si="142"/>
        <v>444.47445521980262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0.11990766882664659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2.0978459247909488E-22</v>
      </c>
      <c r="AC182" s="24">
        <f t="shared" si="163"/>
        <v>0.11990766882664659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-5.7639226724859328E-14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345.67675698621832</v>
      </c>
      <c r="AO182" s="62">
        <f t="shared" si="144"/>
        <v>178.72086185623849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-6.4733285398688169E-14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379.13613178313602</v>
      </c>
      <c r="BJ182" s="62">
        <f t="shared" si="146"/>
        <v>193.43709558200547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312.76208894189642</v>
      </c>
      <c r="T183" s="62">
        <f t="shared" si="142"/>
        <v>444.47445521980262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0.11755635257741241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1.483401079304244E-22</v>
      </c>
      <c r="AC183" s="24">
        <f t="shared" si="163"/>
        <v>0.11755635257741241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-5.7639226724859328E-14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345.67675698621832</v>
      </c>
      <c r="AO183" s="62">
        <f t="shared" si="144"/>
        <v>178.72086185623849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-6.4733285398688169E-14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379.13613178313602</v>
      </c>
      <c r="BJ183" s="62">
        <f t="shared" si="146"/>
        <v>193.43709558200547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312.76208894189642</v>
      </c>
      <c r="T184" s="62">
        <f t="shared" si="142"/>
        <v>444.47445521980262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0.11525114420566442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1.0489229623954745E-22</v>
      </c>
      <c r="AC184" s="24">
        <f t="shared" si="163"/>
        <v>0.11525114420566442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-5.7639226724859328E-14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345.67675698621832</v>
      </c>
      <c r="AO184" s="62">
        <f t="shared" si="144"/>
        <v>178.72086185623849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-6.4733285398688169E-14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379.13613178313602</v>
      </c>
      <c r="BJ184" s="62">
        <f t="shared" si="146"/>
        <v>193.43709558200547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312.76208894189642</v>
      </c>
      <c r="T185" s="62">
        <f t="shared" si="142"/>
        <v>444.47445521980262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0.11299113956404812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7.417005396521221E-23</v>
      </c>
      <c r="AC185" s="24">
        <f t="shared" si="163"/>
        <v>0.11299113956404812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-5.7639226724859328E-14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345.67675698621832</v>
      </c>
      <c r="AO185" s="62">
        <f t="shared" si="144"/>
        <v>178.72086185623849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-6.4733285398688169E-14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379.13613178313602</v>
      </c>
      <c r="BJ185" s="62">
        <f t="shared" si="146"/>
        <v>193.43709558200547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312.76208894189642</v>
      </c>
      <c r="T186" s="62">
        <f t="shared" si="142"/>
        <v>444.47445521980262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0.11077545223498721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5.2446148119773738E-23</v>
      </c>
      <c r="AC186" s="24">
        <f t="shared" si="163"/>
        <v>0.11077545223498721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-5.7639226724859328E-14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345.67675698621832</v>
      </c>
      <c r="AO186" s="62">
        <f t="shared" si="144"/>
        <v>178.72086185623849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-6.4733285398688169E-14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379.13613178313602</v>
      </c>
      <c r="BJ186" s="62">
        <f t="shared" si="146"/>
        <v>193.43709558200547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312.76208894189642</v>
      </c>
      <c r="T187" s="62">
        <f t="shared" si="142"/>
        <v>444.47445521980262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0.10860321318301334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3.7085026982606111E-23</v>
      </c>
      <c r="AC187" s="24">
        <f t="shared" si="163"/>
        <v>0.10860321318301334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-5.7639226724859328E-14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345.67675698621832</v>
      </c>
      <c r="AO187" s="62">
        <f t="shared" si="144"/>
        <v>178.72086185623849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-6.4733285398688169E-14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379.13613178313602</v>
      </c>
      <c r="BJ187" s="62">
        <f t="shared" si="146"/>
        <v>193.43709558200547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312.76208894189642</v>
      </c>
      <c r="T188" s="62">
        <f t="shared" si="142"/>
        <v>444.47445521980262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0.1064735704139137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2.6223074059886872E-23</v>
      </c>
      <c r="AC188" s="24">
        <f t="shared" si="163"/>
        <v>0.1064735704139137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-5.7639226724859328E-14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345.67675698621832</v>
      </c>
      <c r="AO188" s="62">
        <f t="shared" si="144"/>
        <v>178.72086185623849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-6.4733285398688169E-14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379.13613178313602</v>
      </c>
      <c r="BJ188" s="62">
        <f t="shared" si="146"/>
        <v>193.43709558200547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312.76208894189642</v>
      </c>
      <c r="T189" s="62">
        <f t="shared" si="142"/>
        <v>444.47445521980262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0.10438568864056227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1.8542513491303058E-23</v>
      </c>
      <c r="AC189" s="24">
        <f t="shared" si="163"/>
        <v>0.10438568864056227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-5.7639226724859328E-14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345.67675698621832</v>
      </c>
      <c r="AO189" s="62">
        <f t="shared" si="144"/>
        <v>178.72086185623849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-6.4733285398688169E-14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379.13613178313602</v>
      </c>
      <c r="BJ189" s="62">
        <f t="shared" si="146"/>
        <v>193.43709558200547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312.76208894189642</v>
      </c>
      <c r="T190" s="62">
        <f t="shared" si="142"/>
        <v>444.47445521980262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0.10233874895530413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1.3111537029943437E-23</v>
      </c>
      <c r="AC190" s="24">
        <f t="shared" si="163"/>
        <v>0.10233874895530413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-5.7639226724859328E-14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345.67675698621832</v>
      </c>
      <c r="AO190" s="62">
        <f t="shared" si="144"/>
        <v>178.72086185623849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-6.4733285398688169E-14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379.13613178313602</v>
      </c>
      <c r="BJ190" s="62">
        <f t="shared" si="146"/>
        <v>193.43709558200547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312.76208894189642</v>
      </c>
      <c r="T191" s="62">
        <f t="shared" si="142"/>
        <v>444.47445521980262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0.10033194850876398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9.2712567456515306E-24</v>
      </c>
      <c r="AC191" s="24">
        <f t="shared" si="163"/>
        <v>0.10033194850876398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-5.7639226724859328E-14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345.67675698621832</v>
      </c>
      <c r="AO191" s="62">
        <f t="shared" si="144"/>
        <v>178.72086185623849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-6.4733285398688169E-14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379.13613178313602</v>
      </c>
      <c r="BJ191" s="62">
        <f t="shared" si="146"/>
        <v>193.43709558200547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312.76208894189642</v>
      </c>
      <c r="T192" s="62">
        <f t="shared" si="142"/>
        <v>444.47445521980262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9.8364500194953061E-2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6.5557685149717202E-24</v>
      </c>
      <c r="AC192" s="24">
        <f t="shared" si="163"/>
        <v>9.8364500194953061E-2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-5.7639226724859328E-14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345.67675698621832</v>
      </c>
      <c r="AO192" s="62">
        <f t="shared" si="144"/>
        <v>178.72086185623849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-6.4733285398688169E-14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379.13613178313602</v>
      </c>
      <c r="BJ192" s="62">
        <f t="shared" si="146"/>
        <v>193.43709558200547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312.76208894189642</v>
      </c>
      <c r="T193" s="62">
        <f t="shared" si="142"/>
        <v>444.47445521980262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9.6435632342550995E-2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4.6356283728257661E-24</v>
      </c>
      <c r="AC193" s="24">
        <f t="shared" si="163"/>
        <v>9.6435632342550995E-2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-5.7639226724859328E-14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345.67675698621832</v>
      </c>
      <c r="AO193" s="62">
        <f t="shared" si="144"/>
        <v>178.72086185623849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-6.4733285398688169E-14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379.13613178313602</v>
      </c>
      <c r="BJ193" s="62">
        <f t="shared" si="146"/>
        <v>193.43709558200547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312.76208894189642</v>
      </c>
      <c r="T194" s="62">
        <f t="shared" si="142"/>
        <v>444.47445521980262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9.4544588412241309E-2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3.2778842574858605E-24</v>
      </c>
      <c r="AC194" s="24">
        <f t="shared" si="163"/>
        <v>9.4544588412241309E-2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-5.7639226724859328E-14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345.67675698621832</v>
      </c>
      <c r="AO194" s="62">
        <f t="shared" si="144"/>
        <v>178.72086185623849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-6.4733285398688169E-14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379.13613178313602</v>
      </c>
      <c r="BJ194" s="62">
        <f t="shared" si="146"/>
        <v>193.43709558200547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312.76208894189642</v>
      </c>
      <c r="T195" s="62">
        <f t="shared" si="142"/>
        <v>444.47445521980262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9.2690626699982098E-2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2.3178141864128834E-24</v>
      </c>
      <c r="AC195" s="24">
        <f t="shared" si="163"/>
        <v>9.2690626699982098E-2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-5.7639226724859328E-14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345.67675698621832</v>
      </c>
      <c r="AO195" s="62">
        <f t="shared" si="144"/>
        <v>178.72086185623849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-6.4733285398688169E-14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379.13613178313602</v>
      </c>
      <c r="BJ195" s="62">
        <f t="shared" si="146"/>
        <v>193.43709558200547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312.76208894189642</v>
      </c>
      <c r="T196" s="62">
        <f t="shared" si="142"/>
        <v>444.47445521980262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9.0873020046095293E-2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1.6389421287429306E-24</v>
      </c>
      <c r="AC196" s="24">
        <f t="shared" si="163"/>
        <v>9.0873020046095293E-2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-5.7639226724859328E-14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345.67675698621832</v>
      </c>
      <c r="AO196" s="62">
        <f t="shared" si="144"/>
        <v>178.72086185623849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-6.4733285398688169E-14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379.13613178313602</v>
      </c>
      <c r="BJ196" s="62">
        <f t="shared" si="146"/>
        <v>193.43709558200547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312.76208894189642</v>
      </c>
      <c r="T197" s="62">
        <f t="shared" ref="T197:T203" si="204">$T$3</f>
        <v>444.47445521980262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8.9091055550060624E-2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1.1589070932064419E-24</v>
      </c>
      <c r="AC197" s="24">
        <f t="shared" si="163"/>
        <v>8.9091055550060624E-2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-5.7639226724859328E-14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345.67675698621832</v>
      </c>
      <c r="AO197" s="62">
        <f t="shared" ref="AO197:AO203" si="205">$AO$3</f>
        <v>178.72086185623849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-6.4733285398688169E-14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379.13613178313602</v>
      </c>
      <c r="BJ197" s="62">
        <f t="shared" ref="BJ197:BJ203" si="206">$BJ$3</f>
        <v>193.43709558200547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312.76208894189642</v>
      </c>
      <c r="T198" s="62">
        <f t="shared" si="204"/>
        <v>444.47445521980262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8.7344034290902178E-2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8.1947106437146539E-25</v>
      </c>
      <c r="AC198" s="24">
        <f t="shared" si="163"/>
        <v>8.7344034290902178E-2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-5.7639226724859328E-14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345.67675698621832</v>
      </c>
      <c r="AO198" s="62">
        <f t="shared" si="205"/>
        <v>178.72086185623849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-6.4733285398688169E-14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379.13613178313602</v>
      </c>
      <c r="BJ198" s="62">
        <f t="shared" si="206"/>
        <v>193.43709558200547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312.76208894189642</v>
      </c>
      <c r="T199" s="62">
        <f t="shared" si="204"/>
        <v>444.47445521980262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8.5631271053058081E-2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5.7945354660322103E-25</v>
      </c>
      <c r="AC199" s="24">
        <f t="shared" si="163"/>
        <v>8.5631271053058081E-2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-5.7639226724859328E-14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345.67675698621832</v>
      </c>
      <c r="AO199" s="62">
        <f t="shared" si="205"/>
        <v>178.72086185623849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-6.4733285398688169E-14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379.13613178313602</v>
      </c>
      <c r="BJ199" s="62">
        <f t="shared" si="206"/>
        <v>193.43709558200547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312.76208894189642</v>
      </c>
      <c r="T200" s="62">
        <f t="shared" si="204"/>
        <v>444.47445521980262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8.3952094057625673E-2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4.0973553218573274E-25</v>
      </c>
      <c r="AC200" s="24">
        <f t="shared" si="163"/>
        <v>8.3952094057625673E-2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-5.7639226724859328E-14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345.67675698621832</v>
      </c>
      <c r="AO200" s="62">
        <f t="shared" si="205"/>
        <v>178.72086185623849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-6.4733285398688169E-14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379.13613178313602</v>
      </c>
      <c r="BJ200" s="62">
        <f t="shared" si="206"/>
        <v>193.43709558200547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312.76208894189642</v>
      </c>
      <c r="T201" s="62">
        <f t="shared" si="204"/>
        <v>444.47445521980262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8.2305844698876862E-2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2.8972677330161056E-25</v>
      </c>
      <c r="AC201" s="24">
        <f t="shared" si="163"/>
        <v>8.2305844698876862E-2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-5.7639226724859328E-14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345.67675698621832</v>
      </c>
      <c r="AO201" s="62">
        <f t="shared" si="205"/>
        <v>178.72086185623849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-6.4733285398688169E-14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379.13613178313602</v>
      </c>
      <c r="BJ201" s="62">
        <f t="shared" si="206"/>
        <v>193.43709558200547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312.76208894189642</v>
      </c>
      <c r="T202" s="62">
        <f t="shared" si="204"/>
        <v>444.47445521980262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8.0691877285940156E-2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2.0486776609286642E-25</v>
      </c>
      <c r="AC202" s="24">
        <f t="shared" si="163"/>
        <v>8.0691877285940156E-2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-5.7639226724859328E-14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345.67675698621832</v>
      </c>
      <c r="AO202" s="62">
        <f t="shared" si="205"/>
        <v>178.72086185623849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-6.4733285398688169E-14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379.13613178313602</v>
      </c>
      <c r="BJ202" s="62">
        <f t="shared" si="206"/>
        <v>193.43709558200547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312.76208894189642</v>
      </c>
      <c r="T203" s="62">
        <f t="shared" si="204"/>
        <v>444.47445521980262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7.9109558789548215E-2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1.448633866508053E-25</v>
      </c>
      <c r="AC203" s="24">
        <f t="shared" si="163"/>
        <v>7.9109558789548215E-2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-5.7639226724859328E-14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345.67675698621832</v>
      </c>
      <c r="AO203" s="62">
        <f t="shared" si="205"/>
        <v>178.72086185623849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-6.4733285398688169E-14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379.13613178313602</v>
      </c>
      <c r="BJ203" s="62">
        <f t="shared" si="206"/>
        <v>193.43709558200547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1.1457367676485573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P20" sqref="P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1</v>
      </c>
      <c r="C6" s="156">
        <f ca="1">IF(OR('Données projet'!B9="",'Données projet'!C9="",'Données projet'!C9=0%),0,Calculateur!S3)</f>
        <v>312.76208894189642</v>
      </c>
      <c r="D6" s="156">
        <f>IF(OR('Données projet'!B9="",'Données projet'!C9="",'Données projet'!C9=0%),0,Calculateur!T3)</f>
        <v>444.47445521980262</v>
      </c>
      <c r="E6" s="156">
        <f ca="1">MIN(C6,D6)</f>
        <v>312.76208894189642</v>
      </c>
      <c r="F6" s="156">
        <f ca="1">E6*B6</f>
        <v>312.76208894189642</v>
      </c>
      <c r="G6" s="156">
        <f ca="1">F6*(100%-'Données projet'!$C$24)*(100%-'Données projet'!$C$25)*(100%-'Données projet'!$C$26)*(100%-'Données projet'!$C$27)</f>
        <v>281.48588004770681</v>
      </c>
      <c r="H6" s="157">
        <f>IF(OR('Données projet'!B9="",'Données projet'!C9="",'Données projet'!C9=0%),0,AVERAGE(Calculateur!$AC$3:$AC$33)*B6)</f>
        <v>6.2482552199609911</v>
      </c>
      <c r="I6" s="158">
        <f>H6*(100%-'Données projet'!$C$24)*(100%-'Données projet'!$C$25)*(100%-'Données projet'!$C$26)*(100%-'Données projet'!$C$27)</f>
        <v>5.6234296979648919</v>
      </c>
      <c r="J6" s="159">
        <f>IF(OR('Données projet'!B9="",'Données projet'!C9="",'Données projet'!C9=0%),0,SUM(Calculateur!$V$3:$V$33)*VLOOKUP('Données projet'!$B$9,Paramètres!$A$1:$I$89,9,0)*B6)</f>
        <v>19</v>
      </c>
      <c r="K6" s="160">
        <f>J6*(100%-'Données projet'!$C$24)*(100%-'Données projet'!$C$25)*(100%-'Données projet'!$C$26)*(100%-'Données projet'!$C$27)</f>
        <v>17.100000000000001</v>
      </c>
      <c r="L6" s="161">
        <f ca="1">G6+I6+K6</f>
        <v>304.2093097456717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0.5</v>
      </c>
      <c r="C7" s="156">
        <f ca="1">IF(OR('Données projet'!B10="",'Données projet'!C10="",'Données projet'!C10=0%),0,Calculateur!AN3)</f>
        <v>345.67675698621832</v>
      </c>
      <c r="D7" s="156">
        <f>IF(OR('Données projet'!B10="",'Données projet'!C10="",'Données projet'!C10=0%),0,Calculateur!AO3)</f>
        <v>178.72086185623849</v>
      </c>
      <c r="E7" s="156">
        <f t="shared" ref="E7:E15" ca="1" si="0">MIN(C7,D7)</f>
        <v>178.72086185623849</v>
      </c>
      <c r="F7" s="156">
        <f t="shared" ref="F7:F15" ca="1" si="1">E7*B7</f>
        <v>89.360430928119243</v>
      </c>
      <c r="G7" s="156">
        <f ca="1">F7*(100%-'Données projet'!$C$24)*(100%-'Données projet'!$C$25)*(100%-'Données projet'!$C$26)*(100%-'Données projet'!$C$27)</f>
        <v>80.424387835307314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80.424387835307314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vert</v>
      </c>
      <c r="B8" s="163">
        <f>'Données projet'!D11</f>
        <v>0.5</v>
      </c>
      <c r="C8" s="156">
        <f ca="1">IF(OR('Données projet'!B11="",'Données projet'!C11="",'Données projet'!C11=0%),0,Calculateur!BI3)</f>
        <v>379.13613178313602</v>
      </c>
      <c r="D8" s="156">
        <f>IF(OR('Données projet'!B11="",'Données projet'!C11="",'Données projet'!C11=0%),0,Calculateur!BJ3)</f>
        <v>193.43709558200547</v>
      </c>
      <c r="E8" s="156">
        <f t="shared" ca="1" si="0"/>
        <v>193.43709558200547</v>
      </c>
      <c r="F8" s="156">
        <f t="shared" ca="1" si="1"/>
        <v>96.718547791002734</v>
      </c>
      <c r="G8" s="156">
        <f ca="1">F8*(100%-'Données projet'!$C$24)*(100%-'Données projet'!$C$25)*(100%-'Données projet'!$C$26)*(100%-'Données projet'!$C$27)</f>
        <v>87.046693011902462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87.046693011902462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498.84106766101837</v>
      </c>
      <c r="G16" s="175">
        <f t="shared" ca="1" si="3"/>
        <v>448.95696089491656</v>
      </c>
      <c r="H16" s="176">
        <f t="shared" si="3"/>
        <v>6.2482552199609911</v>
      </c>
      <c r="I16" s="176">
        <f t="shared" si="3"/>
        <v>5.6234296979648919</v>
      </c>
      <c r="J16" s="177">
        <f t="shared" si="3"/>
        <v>19</v>
      </c>
      <c r="K16" s="177">
        <f t="shared" si="3"/>
        <v>17.100000000000001</v>
      </c>
      <c r="L16" s="178">
        <f t="shared" ca="1" si="3"/>
        <v>471.68039059288145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vert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7" zoomScale="90" zoomScaleNormal="90" workbookViewId="0">
      <selection activeCell="U28" sqref="U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837.75210621072438</v>
      </c>
      <c r="U10" s="190">
        <f>'Données projet'!D9</f>
        <v>1</v>
      </c>
      <c r="V10" s="189">
        <f>U10*T10</f>
        <v>837.75210621072438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347.49136972109613</v>
      </c>
      <c r="U11" s="190">
        <f>'Données projet'!D10</f>
        <v>0.5</v>
      </c>
      <c r="V11" s="189">
        <f t="shared" ref="V11" si="0">U11*T11</f>
        <v>173.74568486054807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vert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347.49136972109613</v>
      </c>
      <c r="U12" s="190">
        <f>'Données projet'!D11</f>
        <v>0.5</v>
      </c>
      <c r="V12" s="189">
        <f t="shared" ref="V12:V19" si="1">U12*T12</f>
        <v>173.74568486054807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3787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4</v>
      </c>
      <c r="C23" s="206">
        <v>6</v>
      </c>
      <c r="D23" s="194">
        <f>B23*C23</f>
        <v>24</v>
      </c>
      <c r="E23" s="206"/>
      <c r="F23" s="261"/>
      <c r="H23" s="203">
        <v>3</v>
      </c>
      <c r="I23" s="204">
        <v>605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-11188.687603340273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21</v>
      </c>
      <c r="C24" s="206">
        <v>6</v>
      </c>
      <c r="D24" s="194">
        <f t="shared" ref="D24:D42" si="2">B24*C24</f>
        <v>126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17</v>
      </c>
      <c r="C25" s="206">
        <v>8</v>
      </c>
      <c r="D25" s="194">
        <f t="shared" si="2"/>
        <v>136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-11188.687603340273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14</v>
      </c>
      <c r="C26" s="206">
        <v>8</v>
      </c>
      <c r="D26" s="194">
        <f t="shared" si="2"/>
        <v>112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11</v>
      </c>
      <c r="C27" s="206">
        <v>11</v>
      </c>
      <c r="D27" s="194">
        <f t="shared" si="2"/>
        <v>121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9</v>
      </c>
      <c r="C28" s="206">
        <v>11</v>
      </c>
      <c r="D28" s="194">
        <f t="shared" si="2"/>
        <v>99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7</v>
      </c>
      <c r="C29" s="206">
        <v>12</v>
      </c>
      <c r="D29" s="194">
        <f t="shared" si="2"/>
        <v>84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6</v>
      </c>
      <c r="C30" s="206">
        <v>12</v>
      </c>
      <c r="D30" s="194">
        <f t="shared" si="2"/>
        <v>72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253</v>
      </c>
      <c r="C31" s="206">
        <v>15</v>
      </c>
      <c r="D31" s="194">
        <f t="shared" si="2"/>
        <v>3795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04">
        <v>4</v>
      </c>
      <c r="D56" s="191">
        <f t="shared" si="4"/>
        <v>52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04">
        <v>8</v>
      </c>
      <c r="D57" s="191">
        <f t="shared" si="4"/>
        <v>112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04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04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04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04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04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04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04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04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04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04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04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04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04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04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04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04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vert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04">
        <v>4</v>
      </c>
      <c r="D87" s="191">
        <f t="shared" si="6"/>
        <v>52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04">
        <v>8</v>
      </c>
      <c r="D88" s="191">
        <f t="shared" si="6"/>
        <v>112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04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04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04">
        <v>15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04">
        <v>15</v>
      </c>
      <c r="D92" s="191">
        <f t="shared" si="6"/>
        <v>210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04">
        <v>15</v>
      </c>
      <c r="D93" s="191">
        <f t="shared" si="6"/>
        <v>210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04">
        <v>15</v>
      </c>
      <c r="D94" s="191">
        <f t="shared" si="6"/>
        <v>210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04">
        <v>20</v>
      </c>
      <c r="D95" s="191">
        <f t="shared" si="6"/>
        <v>280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04">
        <v>20</v>
      </c>
      <c r="D96" s="191">
        <f t="shared" si="6"/>
        <v>280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04">
        <v>20</v>
      </c>
      <c r="D97" s="191">
        <f t="shared" si="6"/>
        <v>280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04">
        <v>20</v>
      </c>
      <c r="D98" s="191">
        <f t="shared" si="6"/>
        <v>280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04">
        <v>30</v>
      </c>
      <c r="D99" s="191">
        <f t="shared" si="6"/>
        <v>420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04">
        <v>30</v>
      </c>
      <c r="D100" s="191">
        <f t="shared" si="6"/>
        <v>390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04">
        <v>40</v>
      </c>
      <c r="D101" s="191">
        <f t="shared" si="6"/>
        <v>520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04">
        <v>50</v>
      </c>
      <c r="D102" s="191">
        <f t="shared" si="6"/>
        <v>650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04">
        <v>70</v>
      </c>
      <c r="D103" s="191">
        <f t="shared" si="6"/>
        <v>910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222</v>
      </c>
      <c r="C104" s="204">
        <v>150</v>
      </c>
      <c r="D104" s="191">
        <f t="shared" si="6"/>
        <v>33300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2024-02-05T09:38:49Z</dcterms:modified>
</cp:coreProperties>
</file>