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Evreux\VILLIERS LE MORHIER (28) - GFR BOIS DE VILLIERS - SWC-AXA\Doc LBC déposé le 05_07_2023\"/>
    </mc:Choice>
  </mc:AlternateContent>
  <xr:revisionPtr revIDLastSave="0" documentId="13_ncr:1_{4D689FE7-0B08-4BE1-98A3-90A91035715A}" xr6:coauthVersionLast="36" xr6:coauthVersionMax="36" xr10:uidLastSave="{00000000-0000-0000-0000-000000000000}"/>
  <bookViews>
    <workbookView xWindow="0" yWindow="0" windowWidth="28800" windowHeight="11025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EC4" i="2"/>
  <c r="BR4" i="2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A10" i="2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FS18" i="2"/>
  <c r="EV18" i="2"/>
  <c r="EW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HI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EC22" i="2"/>
  <c r="HG22" i="2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H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FS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G28" i="2" l="1"/>
  <c r="EC28" i="2"/>
  <c r="EB28" i="2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HI29" i="2" l="1"/>
  <c r="EX29" i="2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B30" i="2"/>
  <c r="EV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Q35" i="2" l="1"/>
  <c r="CM35" i="2"/>
  <c r="EB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A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EX38" i="2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G44" i="2" l="1"/>
  <c r="HH44" i="2"/>
  <c r="FS44" i="2"/>
  <c r="EC44" i="2"/>
  <c r="EW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HG45" i="2"/>
  <c r="EX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C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HH48" i="2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EX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FS57" i="2"/>
  <c r="EV57" i="2"/>
  <c r="EB57" i="2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HH59" i="2" l="1"/>
  <c r="EA59" i="2"/>
  <c r="EB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EV60" i="2"/>
  <c r="EW60" i="2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W61" i="2"/>
  <c r="EX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EX63" i="2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V64" i="2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FS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EB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FS74" i="2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G75" i="2" l="1"/>
  <c r="HH75" i="2"/>
  <c r="FS75" i="2"/>
  <c r="EB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FS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A77" i="2"/>
  <c r="EW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HI85" i="2"/>
  <c r="EV85" i="2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X95" i="2"/>
  <c r="EB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FS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FS105" i="2"/>
  <c r="EV105" i="2"/>
  <c r="EA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FQ112" i="2"/>
  <c r="EC112" i="2"/>
  <c r="EB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X113" i="2"/>
  <c r="EC113" i="2"/>
  <c r="FS113" i="2"/>
  <c r="EB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H114" i="2" l="1"/>
  <c r="HG114" i="2"/>
  <c r="EW114" i="2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HG116" i="2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G117" i="2" l="1"/>
  <c r="EA117" i="2"/>
  <c r="HI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C118" i="2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EX120" i="2"/>
  <c r="FQ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FR121" i="2" l="1"/>
  <c r="HI121" i="2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EW122" i="2"/>
  <c r="EC122" i="2"/>
  <c r="HH122" i="2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G124" i="2" l="1"/>
  <c r="FS124" i="2"/>
  <c r="HH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FS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V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FS130" i="2"/>
  <c r="HI130" i="2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W133" i="2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HI134" i="2"/>
  <c r="EV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A135" i="2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EA139" i="2"/>
  <c r="FS139" i="2"/>
  <c r="EW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EX140" i="2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HG141" i="2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EC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EB144" i="2"/>
  <c r="FR144" i="2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EB145" i="2"/>
  <c r="FR145" i="2"/>
  <c r="EA145" i="2"/>
  <c r="EX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X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EB154" i="2"/>
  <c r="AB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3" i="2"/>
  <c r="FT153" i="2"/>
  <c r="CN153" i="2"/>
  <c r="HJ153" i="2"/>
  <c r="GO153" i="2"/>
  <c r="EY153" i="2"/>
  <c r="ED153" i="2"/>
  <c r="AC153" i="2"/>
  <c r="AX151" i="2"/>
  <c r="HJ154" i="2" l="1"/>
  <c r="HG155" i="2"/>
  <c r="EA155" i="2"/>
  <c r="ED154" i="2"/>
  <c r="EY154" i="2"/>
  <c r="DI154" i="2"/>
  <c r="AC154" i="2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X156" i="2" l="1"/>
  <c r="ED155" i="2"/>
  <c r="DH156" i="2"/>
  <c r="FS156" i="2"/>
  <c r="EY155" i="2"/>
  <c r="EB156" i="2"/>
  <c r="AB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CN156" i="2"/>
  <c r="EB157" i="2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D157" i="2" l="1"/>
  <c r="HH158" i="2"/>
  <c r="EC158" i="2"/>
  <c r="HG158" i="2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G160" i="2" l="1"/>
  <c r="HI160" i="2"/>
  <c r="HH160" i="2"/>
  <c r="DG160" i="2"/>
  <c r="EY159" i="2"/>
  <c r="EC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HH161" i="2" l="1"/>
  <c r="HG161" i="2"/>
  <c r="FS161" i="2"/>
  <c r="EX161" i="2"/>
  <c r="ED160" i="2"/>
  <c r="EB161" i="2"/>
  <c r="EA161" i="2"/>
  <c r="A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 l="1"/>
  <c r="EW162" i="2"/>
  <c r="EY161" i="2"/>
  <c r="EC162" i="2"/>
  <c r="DI161" i="2"/>
  <c r="EB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HG163" i="2" l="1"/>
  <c r="HH163" i="2"/>
  <c r="ED162" i="2"/>
  <c r="EY162" i="2"/>
  <c r="EB163" i="2"/>
  <c r="EA163" i="2"/>
  <c r="EV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A164" i="2" l="1"/>
  <c r="ED163" i="2"/>
  <c r="DI163" i="2"/>
  <c r="FR164" i="2"/>
  <c r="EY163" i="2"/>
  <c r="EX164" i="2"/>
  <c r="DH164" i="2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HG165" i="2"/>
  <c r="EX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EC166" i="2"/>
  <c r="ED165" i="2"/>
  <c r="FS166" i="2"/>
  <c r="CN165" i="2"/>
  <c r="HI166" i="2"/>
  <c r="EX166" i="2"/>
  <c r="EW166" i="2"/>
  <c r="EY165" i="2"/>
  <c r="FR166" i="2"/>
  <c r="GN166" i="2"/>
  <c r="HH166" i="2"/>
  <c r="HJ166" i="2" s="1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H167" i="2" l="1"/>
  <c r="EA167" i="2"/>
  <c r="FR167" i="2"/>
  <c r="EY166" i="2"/>
  <c r="DG167" i="2"/>
  <c r="EB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I168" i="2" l="1"/>
  <c r="DG168" i="2"/>
  <c r="DI167" i="2"/>
  <c r="EC168" i="2"/>
  <c r="EV168" i="2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FS169" i="2"/>
  <c r="EX169" i="2"/>
  <c r="EA169" i="2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I172" i="2" l="1"/>
  <c r="ED171" i="2"/>
  <c r="EA172" i="2"/>
  <c r="EV172" i="2"/>
  <c r="EY171" i="2"/>
  <c r="EB172" i="2"/>
  <c r="HG172" i="2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D172" i="2" l="1"/>
  <c r="EX173" i="2"/>
  <c r="EW173" i="2"/>
  <c r="HJ172" i="2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HH174" i="2"/>
  <c r="EC174" i="2"/>
  <c r="HG174" i="2"/>
  <c r="EA174" i="2"/>
  <c r="EB174" i="2"/>
  <c r="ED174" i="2" s="1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HI175" i="2" l="1"/>
  <c r="EB175" i="2"/>
  <c r="AA175" i="2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EC176" i="2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EW177" i="2"/>
  <c r="EC177" i="2"/>
  <c r="FS177" i="2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ED177" i="2"/>
  <c r="HG178" i="2"/>
  <c r="HH178" i="2"/>
  <c r="EW178" i="2"/>
  <c r="FS178" i="2"/>
  <c r="EB178" i="2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HI179" i="2" l="1"/>
  <c r="ED178" i="2"/>
  <c r="EB179" i="2"/>
  <c r="HH179" i="2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ED179" i="2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ED180" i="2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X182" i="2"/>
  <c r="EC182" i="2"/>
  <c r="DG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 l="1"/>
  <c r="EY182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EY183" i="2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D184" i="2" l="1"/>
  <c r="EY184" i="2"/>
  <c r="EV185" i="2"/>
  <c r="EW185" i="2"/>
  <c r="EB185" i="2"/>
  <c r="EA185" i="2"/>
  <c r="HH185" i="2"/>
  <c r="HG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D185" i="2" l="1"/>
  <c r="EW186" i="2"/>
  <c r="EB186" i="2"/>
  <c r="FS186" i="2"/>
  <c r="HH186" i="2"/>
  <c r="FR186" i="2"/>
  <c r="EA186" i="2"/>
  <c r="HG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B187" i="2"/>
  <c r="EC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I188" i="2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Y188" i="2" l="1"/>
  <c r="EV189" i="2"/>
  <c r="AA189" i="2"/>
  <c r="EB189" i="2"/>
  <c r="HH189" i="2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D189" i="2" l="1"/>
  <c r="HH190" i="2"/>
  <c r="EY189" i="2"/>
  <c r="EB190" i="2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I191" i="2" l="1"/>
  <c r="EW191" i="2"/>
  <c r="ED190" i="2"/>
  <c r="HH191" i="2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EW192" i="2"/>
  <c r="HG192" i="2"/>
  <c r="EA192" i="2"/>
  <c r="HI192" i="2"/>
  <c r="EC192" i="2"/>
  <c r="EV192" i="2"/>
  <c r="HH192" i="2"/>
  <c r="EB192" i="2"/>
  <c r="ED192" i="2" s="1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HI193" i="2" l="1"/>
  <c r="EY192" i="2"/>
  <c r="EA193" i="2"/>
  <c r="DI192" i="2"/>
  <c r="EX193" i="2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HG194" i="2" l="1"/>
  <c r="ED193" i="2"/>
  <c r="FQ194" i="2"/>
  <c r="EA194" i="2"/>
  <c r="EB194" i="2"/>
  <c r="CN193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HG195" i="2" l="1"/>
  <c r="EA195" i="2"/>
  <c r="HI195" i="2"/>
  <c r="ED194" i="2"/>
  <c r="FQ195" i="2"/>
  <c r="EY194" i="2"/>
  <c r="DH195" i="2"/>
  <c r="AA195" i="2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EY195" i="2"/>
  <c r="EW196" i="2"/>
  <c r="HH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HH197" i="2" l="1"/>
  <c r="HG197" i="2"/>
  <c r="FS197" i="2"/>
  <c r="EW197" i="2"/>
  <c r="EY196" i="2"/>
  <c r="AA197" i="2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HI198" i="2" l="1"/>
  <c r="ED197" i="2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HH199" i="2" l="1"/>
  <c r="EY198" i="2"/>
  <c r="EW199" i="2"/>
  <c r="EV199" i="2"/>
  <c r="EB199" i="2"/>
  <c r="EA199" i="2"/>
  <c r="HG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HJ199" i="2" l="1"/>
  <c r="EW200" i="2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FS201" i="2" l="1"/>
  <c r="EY200" i="2"/>
  <c r="DI200" i="2"/>
  <c r="ED200" i="2"/>
  <c r="EB201" i="2"/>
  <c r="EA201" i="2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HG202" i="2" l="1"/>
  <c r="HI202" i="2"/>
  <c r="ED201" i="2"/>
  <c r="FS202" i="2"/>
  <c r="EX202" i="2"/>
  <c r="EY201" i="2"/>
  <c r="FZ6" i="2"/>
  <c r="EW202" i="2"/>
  <c r="FR202" i="2"/>
  <c r="HH202" i="2"/>
  <c r="HJ202" i="2" s="1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73" i="2" a="1"/>
  <c r="FY73" i="2" s="1"/>
  <c r="FY78" i="2" a="1"/>
  <c r="FY78" i="2" s="1"/>
  <c r="FY188" i="2" a="1"/>
  <c r="FY188" i="2" s="1"/>
  <c r="FY24" i="2" a="1"/>
  <c r="FY24" i="2" s="1"/>
  <c r="FY149" i="2" a="1"/>
  <c r="FY149" i="2" s="1"/>
  <c r="BC7" i="2" a="1"/>
  <c r="BC7" i="2" s="1"/>
  <c r="GT190" i="2" a="1"/>
  <c r="GT190" i="2" s="1"/>
  <c r="EI87" i="2" a="1"/>
  <c r="EI87" i="2" s="1"/>
  <c r="DN6" i="2" a="1"/>
  <c r="DN6" i="2" s="1"/>
  <c r="DO6" i="2" s="1"/>
  <c r="AX200" i="2"/>
  <c r="FY69" i="2" l="1" a="1"/>
  <c r="FY69" i="2" s="1"/>
  <c r="FY186" i="2" a="1"/>
  <c r="FY186" i="2" s="1"/>
  <c r="DN45" i="2" a="1"/>
  <c r="DN45" i="2" s="1"/>
  <c r="DN80" i="2" a="1"/>
  <c r="DN80" i="2" s="1"/>
  <c r="EI139" i="2" a="1"/>
  <c r="EI139" i="2" s="1"/>
  <c r="FY120" i="2" a="1"/>
  <c r="FY120" i="2" s="1"/>
  <c r="FY165" i="2" a="1"/>
  <c r="FY165" i="2" s="1"/>
  <c r="FY121" i="2" a="1"/>
  <c r="FY121" i="2" s="1"/>
  <c r="FY146" i="2" a="1"/>
  <c r="FY146" i="2" s="1"/>
  <c r="FY182" i="2" a="1"/>
  <c r="FY182" i="2" s="1"/>
  <c r="FY86" i="2" a="1"/>
  <c r="FY86" i="2" s="1"/>
  <c r="FY172" i="2" a="1"/>
  <c r="FY172" i="2" s="1"/>
  <c r="FY174" i="2" a="1"/>
  <c r="FY174" i="2" s="1"/>
  <c r="FY18" i="2" a="1"/>
  <c r="FY18" i="2" s="1"/>
  <c r="FY104" i="2" a="1"/>
  <c r="FY104" i="2" s="1"/>
  <c r="FY99" i="2" a="1"/>
  <c r="FY99" i="2" s="1"/>
  <c r="FY133" i="2" a="1"/>
  <c r="FY133" i="2" s="1"/>
  <c r="FY34" i="2" a="1"/>
  <c r="FY34" i="2" s="1"/>
  <c r="FY92" i="2" a="1"/>
  <c r="FY92" i="2" s="1"/>
  <c r="FY35" i="2" a="1"/>
  <c r="FY35" i="2" s="1"/>
  <c r="FY167" i="2" a="1"/>
  <c r="FY167" i="2" s="1"/>
  <c r="FY124" i="2" a="1"/>
  <c r="FY124" i="2" s="1"/>
  <c r="FY173" i="2" a="1"/>
  <c r="FY173" i="2" s="1"/>
  <c r="FY22" i="2" a="1"/>
  <c r="FY22" i="2" s="1"/>
  <c r="FY54" i="2" a="1"/>
  <c r="FY54" i="2" s="1"/>
  <c r="FY72" i="2" a="1"/>
  <c r="FY72" i="2" s="1"/>
  <c r="FY191" i="2" a="1"/>
  <c r="FY191" i="2" s="1"/>
  <c r="FY109" i="2" a="1"/>
  <c r="FY109" i="2" s="1"/>
  <c r="FY62" i="2" a="1"/>
  <c r="FY62" i="2" s="1"/>
  <c r="FY30" i="2" a="1"/>
  <c r="FY30" i="2" s="1"/>
  <c r="FY55" i="2" a="1"/>
  <c r="FY55" i="2" s="1"/>
  <c r="FY110" i="2" a="1"/>
  <c r="FY110" i="2" s="1"/>
  <c r="FY142" i="2" a="1"/>
  <c r="FY142" i="2" s="1"/>
  <c r="FY159" i="2" a="1"/>
  <c r="FY159" i="2" s="1"/>
  <c r="FY42" i="2" a="1"/>
  <c r="FY42" i="2" s="1"/>
  <c r="FY196" i="2" a="1"/>
  <c r="FY196" i="2" s="1"/>
  <c r="FY126" i="2" a="1"/>
  <c r="FY126" i="2" s="1"/>
  <c r="FY153" i="2" a="1"/>
  <c r="FY153" i="2" s="1"/>
  <c r="FY82" i="2" a="1"/>
  <c r="FY82" i="2" s="1"/>
  <c r="FY169" i="2" a="1"/>
  <c r="FY169" i="2" s="1"/>
  <c r="FY116" i="2" a="1"/>
  <c r="FY116" i="2" s="1"/>
  <c r="FY102" i="2" a="1"/>
  <c r="FY102" i="2" s="1"/>
  <c r="FY32" i="2" a="1"/>
  <c r="FY32" i="2" s="1"/>
  <c r="FY115" i="2" a="1"/>
  <c r="FY115" i="2" s="1"/>
  <c r="FY190" i="2" a="1"/>
  <c r="FY190" i="2" s="1"/>
  <c r="FY111" i="2" a="1"/>
  <c r="FY111" i="2" s="1"/>
  <c r="FY66" i="2" a="1"/>
  <c r="FY66" i="2" s="1"/>
  <c r="FY57" i="2" a="1"/>
  <c r="FY57" i="2" s="1"/>
  <c r="FY58" i="2" a="1"/>
  <c r="FY58" i="2" s="1"/>
  <c r="FY178" i="2" a="1"/>
  <c r="FY178" i="2" s="1"/>
  <c r="FY152" i="2" a="1"/>
  <c r="FY152" i="2" s="1"/>
  <c r="FY71" i="2" a="1"/>
  <c r="FY71" i="2" s="1"/>
  <c r="FY50" i="2" a="1"/>
  <c r="FY50" i="2" s="1"/>
  <c r="FY79" i="2" a="1"/>
  <c r="FY79" i="2" s="1"/>
  <c r="FY140" i="2" a="1"/>
  <c r="FY140" i="2" s="1"/>
  <c r="FY80" i="2" a="1"/>
  <c r="FY80" i="2" s="1"/>
  <c r="FY164" i="2" a="1"/>
  <c r="FY164" i="2" s="1"/>
  <c r="FY28" i="2" a="1"/>
  <c r="FY28" i="2" s="1"/>
  <c r="FY143" i="2" a="1"/>
  <c r="FY143" i="2" s="1"/>
  <c r="FY29" i="2" a="1"/>
  <c r="FY29" i="2" s="1"/>
  <c r="DN129" i="2" a="1"/>
  <c r="DN129" i="2" s="1"/>
  <c r="DN29" i="2" a="1"/>
  <c r="DN29" i="2" s="1"/>
  <c r="DN137" i="2" a="1"/>
  <c r="DN137" i="2" s="1"/>
  <c r="DN133" i="2" a="1"/>
  <c r="DN133" i="2" s="1"/>
  <c r="DN65" i="2" a="1"/>
  <c r="DN65" i="2" s="1"/>
  <c r="DN31" i="2" a="1"/>
  <c r="DN31" i="2" s="1"/>
  <c r="DN38" i="2" a="1"/>
  <c r="DN38" i="2" s="1"/>
  <c r="DN70" i="2" a="1"/>
  <c r="DN70" i="2" s="1"/>
  <c r="DN168" i="2" a="1"/>
  <c r="DN168" i="2" s="1"/>
  <c r="DN41" i="2" a="1"/>
  <c r="DN41" i="2" s="1"/>
  <c r="DN55" i="2" a="1"/>
  <c r="DN55" i="2" s="1"/>
  <c r="DN43" i="2" a="1"/>
  <c r="DN43" i="2" s="1"/>
  <c r="DN187" i="2" a="1"/>
  <c r="DN187" i="2" s="1"/>
  <c r="DN110" i="2" a="1"/>
  <c r="DN110" i="2" s="1"/>
  <c r="DN186" i="2" a="1"/>
  <c r="DN186" i="2" s="1"/>
  <c r="DN132" i="2" a="1"/>
  <c r="DN132" i="2" s="1"/>
  <c r="DN63" i="2" a="1"/>
  <c r="DN63" i="2" s="1"/>
  <c r="DN124" i="2" a="1"/>
  <c r="DN124" i="2" s="1"/>
  <c r="DN30" i="2" a="1"/>
  <c r="DN30" i="2" s="1"/>
  <c r="DN16" i="2" a="1"/>
  <c r="DN16" i="2" s="1"/>
  <c r="DN155" i="2" a="1"/>
  <c r="DN155" i="2" s="1"/>
  <c r="DN162" i="2" a="1"/>
  <c r="DN162" i="2" s="1"/>
  <c r="DN114" i="2" a="1"/>
  <c r="DN114" i="2" s="1"/>
  <c r="DN49" i="2" a="1"/>
  <c r="DN49" i="2" s="1"/>
  <c r="DN103" i="2" a="1"/>
  <c r="DN103" i="2" s="1"/>
  <c r="DN167" i="2" a="1"/>
  <c r="DN167" i="2" s="1"/>
  <c r="DN176" i="2" a="1"/>
  <c r="DN176" i="2" s="1"/>
  <c r="DN164" i="2" a="1"/>
  <c r="DN164" i="2" s="1"/>
  <c r="DN123" i="2" a="1"/>
  <c r="DN123" i="2" s="1"/>
  <c r="DN46" i="2" a="1"/>
  <c r="DN46" i="2" s="1"/>
  <c r="DN190" i="2" a="1"/>
  <c r="DN190" i="2" s="1"/>
  <c r="DN135" i="2" a="1"/>
  <c r="DN135" i="2" s="1"/>
  <c r="DN150" i="2" a="1"/>
  <c r="DN150" i="2" s="1"/>
  <c r="DN192" i="2" a="1"/>
  <c r="DN192" i="2" s="1"/>
  <c r="DN66" i="2" a="1"/>
  <c r="DN66" i="2" s="1"/>
  <c r="DN188" i="2" a="1"/>
  <c r="DN188" i="2" s="1"/>
  <c r="DN86" i="2" a="1"/>
  <c r="DN86" i="2" s="1"/>
  <c r="DN177" i="2" a="1"/>
  <c r="DN177" i="2" s="1"/>
  <c r="DN115" i="2" a="1"/>
  <c r="DN115" i="2" s="1"/>
  <c r="DN153" i="2" a="1"/>
  <c r="DN153" i="2" s="1"/>
  <c r="BC83" i="2" a="1"/>
  <c r="BC83" i="2" s="1"/>
  <c r="BC151" i="2" a="1"/>
  <c r="BC151" i="2" s="1"/>
  <c r="GT38" i="2" a="1"/>
  <c r="GT38" i="2" s="1"/>
  <c r="GT178" i="2" a="1"/>
  <c r="GT178" i="2" s="1"/>
  <c r="GT74" i="2" a="1"/>
  <c r="GT74" i="2" s="1"/>
  <c r="GT191" i="2" a="1"/>
  <c r="GT191" i="2" s="1"/>
  <c r="GT33" i="2" a="1"/>
  <c r="GT33" i="2" s="1"/>
  <c r="HG203" i="2"/>
  <c r="GT152" i="2" a="1"/>
  <c r="GT152" i="2" s="1"/>
  <c r="GT133" i="2" a="1"/>
  <c r="GT133" i="2" s="1"/>
  <c r="GT122" i="2" a="1"/>
  <c r="GT122" i="2" s="1"/>
  <c r="GT51" i="2" a="1"/>
  <c r="GT51" i="2" s="1"/>
  <c r="GT126" i="2" a="1"/>
  <c r="GT126" i="2" s="1"/>
  <c r="GT121" i="2" a="1"/>
  <c r="GT121" i="2" s="1"/>
  <c r="GT68" i="2" a="1"/>
  <c r="GT68" i="2" s="1"/>
  <c r="GT189" i="2" a="1"/>
  <c r="GT189" i="2" s="1"/>
  <c r="GT198" i="2" a="1"/>
  <c r="GT198" i="2" s="1"/>
  <c r="GT181" i="2" a="1"/>
  <c r="GT181" i="2" s="1"/>
  <c r="GT15" i="2" a="1"/>
  <c r="GT15" i="2" s="1"/>
  <c r="GT21" i="2" a="1"/>
  <c r="GT21" i="2" s="1"/>
  <c r="GT184" i="2" a="1"/>
  <c r="GT184" i="2" s="1"/>
  <c r="GT138" i="2" a="1"/>
  <c r="GT138" i="2" s="1"/>
  <c r="GT11" i="2" a="1"/>
  <c r="GT11" i="2" s="1"/>
  <c r="GT115" i="2" a="1"/>
  <c r="GT115" i="2" s="1"/>
  <c r="GT107" i="2" a="1"/>
  <c r="GT107" i="2" s="1"/>
  <c r="GT102" i="2" a="1"/>
  <c r="GT102" i="2" s="1"/>
  <c r="GT12" i="2" a="1"/>
  <c r="GT12" i="2" s="1"/>
  <c r="GT174" i="2" a="1"/>
  <c r="GT174" i="2" s="1"/>
  <c r="GT147" i="2" a="1"/>
  <c r="GT147" i="2" s="1"/>
  <c r="FY47" i="2" a="1"/>
  <c r="FY47" i="2" s="1"/>
  <c r="DN170" i="2" a="1"/>
  <c r="DN170" i="2" s="1"/>
  <c r="EI113" i="2" a="1"/>
  <c r="EI113" i="2" s="1"/>
  <c r="DN56" i="2" a="1"/>
  <c r="DN56" i="2" s="1"/>
  <c r="DN50" i="2" a="1"/>
  <c r="DN50" i="2" s="1"/>
  <c r="DN113" i="2" a="1"/>
  <c r="DN113" i="2" s="1"/>
  <c r="DN25" i="2" a="1"/>
  <c r="DN25" i="2" s="1"/>
  <c r="DN184" i="2" a="1"/>
  <c r="DN184" i="2" s="1"/>
  <c r="DN152" i="2" a="1"/>
  <c r="DN152" i="2" s="1"/>
  <c r="CS66" i="2" a="1"/>
  <c r="CS66" i="2" s="1"/>
  <c r="CS137" i="2" a="1"/>
  <c r="CS137" i="2" s="1"/>
  <c r="CS116" i="2" a="1"/>
  <c r="CS116" i="2" s="1"/>
  <c r="CS24" i="2" a="1"/>
  <c r="CS24" i="2" s="1"/>
  <c r="CS120" i="2" a="1"/>
  <c r="CS120" i="2" s="1"/>
  <c r="BX107" i="2" a="1"/>
  <c r="BX107" i="2" s="1"/>
  <c r="BC38" i="2" a="1"/>
  <c r="BC38" i="2" s="1"/>
  <c r="BC31" i="2" a="1"/>
  <c r="BC31" i="2" s="1"/>
  <c r="BC181" i="2" a="1"/>
  <c r="BC181" i="2" s="1"/>
  <c r="BC84" i="2" a="1"/>
  <c r="BC84" i="2" s="1"/>
  <c r="BC65" i="2" a="1"/>
  <c r="BC65" i="2" s="1"/>
  <c r="BC32" i="2" a="1"/>
  <c r="BC32" i="2" s="1"/>
  <c r="BC126" i="2" a="1"/>
  <c r="BC126" i="2" s="1"/>
  <c r="BC143" i="2" a="1"/>
  <c r="BC143" i="2" s="1"/>
  <c r="BC68" i="2" a="1"/>
  <c r="BC68" i="2" s="1"/>
  <c r="BC55" i="2" a="1"/>
  <c r="BC55" i="2" s="1"/>
  <c r="BC130" i="2" a="1"/>
  <c r="BC130" i="2" s="1"/>
  <c r="BC117" i="2" a="1"/>
  <c r="BC117" i="2" s="1"/>
  <c r="BC18" i="2" a="1"/>
  <c r="BC18" i="2" s="1"/>
  <c r="AH62" i="2" a="1"/>
  <c r="AH62" i="2" s="1"/>
  <c r="AH199" i="2" a="1"/>
  <c r="AH199" i="2" s="1"/>
  <c r="AH19" i="2" a="1"/>
  <c r="AH19" i="2" s="1"/>
  <c r="AH90" i="2" a="1"/>
  <c r="AH90" i="2" s="1"/>
  <c r="AH166" i="2" a="1"/>
  <c r="AH166" i="2" s="1"/>
  <c r="AH151" i="2" a="1"/>
  <c r="AH151" i="2" s="1"/>
  <c r="CS105" i="2" a="1"/>
  <c r="CS105" i="2" s="1"/>
  <c r="CS72" i="2" a="1"/>
  <c r="CS72" i="2" s="1"/>
  <c r="CS38" i="2" a="1"/>
  <c r="CS38" i="2" s="1"/>
  <c r="CS161" i="2" a="1"/>
  <c r="CS161" i="2" s="1"/>
  <c r="CS134" i="2" a="1"/>
  <c r="CS134" i="2" s="1"/>
  <c r="CS114" i="2" a="1"/>
  <c r="CS114" i="2" s="1"/>
  <c r="CS129" i="2" a="1"/>
  <c r="CS129" i="2" s="1"/>
  <c r="CS52" i="2" a="1"/>
  <c r="CS52" i="2" s="1"/>
  <c r="FD82" i="2" a="1"/>
  <c r="FD82" i="2" s="1"/>
  <c r="FD19" i="2" a="1"/>
  <c r="FD19" i="2" s="1"/>
  <c r="FD14" i="2" a="1"/>
  <c r="FD14" i="2" s="1"/>
  <c r="FD187" i="2" a="1"/>
  <c r="FD187" i="2" s="1"/>
  <c r="FD194" i="2" a="1"/>
  <c r="FD194" i="2" s="1"/>
  <c r="FD160" i="2" a="1"/>
  <c r="FD160" i="2" s="1"/>
  <c r="FD137" i="2" a="1"/>
  <c r="FD137" i="2" s="1"/>
  <c r="FD131" i="2" a="1"/>
  <c r="FD131" i="2" s="1"/>
  <c r="FD43" i="2" a="1"/>
  <c r="FD43" i="2" s="1"/>
  <c r="FD48" i="2" a="1"/>
  <c r="FD48" i="2" s="1"/>
  <c r="FD167" i="2" a="1"/>
  <c r="FD167" i="2" s="1"/>
  <c r="FD64" i="2" a="1"/>
  <c r="FD64" i="2" s="1"/>
  <c r="FD44" i="2" a="1"/>
  <c r="FD44" i="2" s="1"/>
  <c r="FD60" i="2" a="1"/>
  <c r="FD60" i="2" s="1"/>
  <c r="FD188" i="2" a="1"/>
  <c r="FD188" i="2" s="1"/>
  <c r="FD189" i="2" a="1"/>
  <c r="FD189" i="2" s="1"/>
  <c r="FD59" i="2" a="1"/>
  <c r="FD59" i="2" s="1"/>
  <c r="FD21" i="2" a="1"/>
  <c r="FD21" i="2" s="1"/>
  <c r="FD159" i="2" a="1"/>
  <c r="FD159" i="2" s="1"/>
  <c r="FD107" i="2" a="1"/>
  <c r="FD107" i="2" s="1"/>
  <c r="FS203" i="2"/>
  <c r="FD144" i="2" a="1"/>
  <c r="FD144" i="2" s="1"/>
  <c r="EI198" i="2" a="1"/>
  <c r="EI198" i="2" s="1"/>
  <c r="EI35" i="2" a="1"/>
  <c r="EI35" i="2" s="1"/>
  <c r="EI170" i="2" a="1"/>
  <c r="EI170" i="2" s="1"/>
  <c r="EI16" i="2" a="1"/>
  <c r="EI16" i="2" s="1"/>
  <c r="EI20" i="2" a="1"/>
  <c r="EI20" i="2" s="1"/>
  <c r="EI165" i="2" a="1"/>
  <c r="EI165" i="2" s="1"/>
  <c r="EI195" i="2" a="1"/>
  <c r="EI195" i="2" s="1"/>
  <c r="EI38" i="2" a="1"/>
  <c r="EI38" i="2" s="1"/>
  <c r="EI142" i="2" a="1"/>
  <c r="EI142" i="2" s="1"/>
  <c r="EI29" i="2" a="1"/>
  <c r="EI29" i="2" s="1"/>
  <c r="EI162" i="2" a="1"/>
  <c r="EI162" i="2" s="1"/>
  <c r="EI178" i="2" a="1"/>
  <c r="EI178" i="2" s="1"/>
  <c r="EI36" i="2" a="1"/>
  <c r="EI36" i="2" s="1"/>
  <c r="EI166" i="2" a="1"/>
  <c r="EI166" i="2" s="1"/>
  <c r="EI67" i="2" a="1"/>
  <c r="EI67" i="2" s="1"/>
  <c r="EI109" i="2" a="1"/>
  <c r="EI109" i="2" s="1"/>
  <c r="EI128" i="2" a="1"/>
  <c r="EI128" i="2" s="1"/>
  <c r="EI145" i="2" a="1"/>
  <c r="EI145" i="2" s="1"/>
  <c r="EY202" i="2"/>
  <c r="EI34" i="2" a="1"/>
  <c r="EI34" i="2" s="1"/>
  <c r="EI150" i="2" a="1"/>
  <c r="EI150" i="2" s="1"/>
  <c r="EI71" i="2" a="1"/>
  <c r="EI71" i="2" s="1"/>
  <c r="EI106" i="2" a="1"/>
  <c r="EI106" i="2" s="1"/>
  <c r="EI37" i="2" a="1"/>
  <c r="EI37" i="2" s="1"/>
  <c r="EI57" i="2" a="1"/>
  <c r="EI57" i="2" s="1"/>
  <c r="EI153" i="2" a="1"/>
  <c r="EI153" i="2" s="1"/>
  <c r="CS56" i="2" a="1"/>
  <c r="CS56" i="2" s="1"/>
  <c r="CS77" i="2" a="1"/>
  <c r="CS77" i="2" s="1"/>
  <c r="CS185" i="2" a="1"/>
  <c r="CS185" i="2" s="1"/>
  <c r="BC114" i="2" a="1"/>
  <c r="BC114" i="2" s="1"/>
  <c r="BC185" i="2" a="1"/>
  <c r="BC185" i="2" s="1"/>
  <c r="BC82" i="2" a="1"/>
  <c r="BC82" i="2" s="1"/>
  <c r="BC47" i="2" a="1"/>
  <c r="BC47" i="2" s="1"/>
  <c r="BC58" i="2" a="1"/>
  <c r="BC58" i="2" s="1"/>
  <c r="BC34" i="2" a="1"/>
  <c r="BC34" i="2" s="1"/>
  <c r="BC164" i="2" a="1"/>
  <c r="BC164" i="2" s="1"/>
  <c r="BC192" i="2" a="1"/>
  <c r="BC192" i="2" s="1"/>
  <c r="AH163" i="2" a="1"/>
  <c r="AH163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2" i="2" l="1"/>
  <c r="ED203" i="2"/>
  <c r="CN203" i="2"/>
  <c r="DI203" i="2"/>
  <c r="FT203" i="2"/>
  <c r="EY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GE176" i="2" l="1"/>
  <c r="GE151" i="2"/>
  <c r="GE11" i="2"/>
  <c r="GE41" i="2"/>
  <c r="GE147" i="2"/>
  <c r="GE116" i="2"/>
  <c r="GE104" i="2"/>
  <c r="GE188" i="2"/>
  <c r="GE58" i="2"/>
  <c r="GE92" i="2"/>
  <c r="GE110" i="2"/>
  <c r="GE51" i="2"/>
  <c r="GE66" i="2"/>
  <c r="GE145" i="2"/>
  <c r="GE23" i="2"/>
  <c r="GE59" i="2"/>
  <c r="GE28" i="2"/>
  <c r="GE125" i="2"/>
  <c r="GE91" i="2"/>
  <c r="GE134" i="2"/>
  <c r="GE159" i="2"/>
  <c r="GE12" i="2"/>
  <c r="GE95" i="2"/>
  <c r="GE129" i="2"/>
  <c r="GE114" i="2"/>
  <c r="GE185" i="2"/>
  <c r="GE162" i="2"/>
  <c r="GE149" i="2"/>
  <c r="GE112" i="2"/>
  <c r="GE13" i="2"/>
  <c r="GE85" i="2"/>
  <c r="GE45" i="2"/>
  <c r="GE100" i="2"/>
  <c r="GE122" i="2"/>
  <c r="GE168" i="2"/>
  <c r="GE68" i="2"/>
  <c r="GE47" i="2"/>
  <c r="GE146" i="2"/>
  <c r="GE163" i="2"/>
  <c r="GE181" i="2"/>
  <c r="GE153" i="2"/>
  <c r="GE14" i="2"/>
  <c r="GE187" i="2"/>
  <c r="GE93" i="2"/>
  <c r="GE161" i="2"/>
  <c r="GE15" i="2"/>
  <c r="GE174" i="2"/>
  <c r="GE109" i="2"/>
  <c r="GE103" i="2"/>
  <c r="GE90" i="2"/>
  <c r="GE94" i="2"/>
  <c r="GE195" i="2"/>
  <c r="GE54" i="2"/>
  <c r="GE102" i="2"/>
  <c r="GE25" i="2"/>
  <c r="GE24" i="2"/>
  <c r="GE67" i="2"/>
  <c r="GE16" i="2"/>
  <c r="GE148" i="2"/>
  <c r="GE60" i="2"/>
  <c r="GE167" i="2"/>
  <c r="GE31" i="2"/>
  <c r="GE175" i="2"/>
  <c r="GE83" i="2"/>
  <c r="GE8" i="2"/>
  <c r="GE49" i="2"/>
  <c r="GE88" i="2"/>
  <c r="GE144" i="2"/>
  <c r="GE9" i="2"/>
  <c r="GE105" i="2"/>
  <c r="GE40" i="2"/>
  <c r="GE35" i="2"/>
  <c r="GE166" i="2"/>
  <c r="GE87" i="2"/>
  <c r="GE80" i="2"/>
  <c r="GE158" i="2"/>
  <c r="GE193" i="2"/>
  <c r="GE20" i="2"/>
  <c r="GE46" i="2"/>
  <c r="GE178" i="2"/>
  <c r="GE30" i="2"/>
  <c r="GE124" i="2"/>
  <c r="GE115" i="2"/>
  <c r="GE165" i="2"/>
  <c r="GE133" i="2"/>
  <c r="GE56" i="2"/>
  <c r="GE44" i="2"/>
  <c r="GE61" i="2"/>
  <c r="GE29" i="2"/>
  <c r="GE6" i="2"/>
  <c r="GE39" i="2"/>
  <c r="GE74" i="2"/>
  <c r="GE70" i="2"/>
  <c r="GE77" i="2"/>
  <c r="GE48" i="2"/>
  <c r="GE202" i="2"/>
  <c r="GE179" i="2"/>
  <c r="GE173" i="2"/>
  <c r="GE5" i="2"/>
  <c r="GE130" i="2"/>
  <c r="GE119" i="2"/>
  <c r="GE131" i="2"/>
  <c r="GE18" i="2"/>
  <c r="GE182" i="2"/>
  <c r="GE52" i="2"/>
  <c r="GE7" i="2"/>
  <c r="GE150" i="2"/>
  <c r="GE135" i="2"/>
  <c r="GE194" i="2"/>
  <c r="GE192" i="2"/>
  <c r="GE200" i="2"/>
  <c r="GE19" i="2"/>
  <c r="GE138" i="2"/>
  <c r="GE141" i="2"/>
  <c r="GE96" i="2"/>
  <c r="GE191" i="2"/>
  <c r="GE170" i="2"/>
  <c r="GE111" i="2"/>
  <c r="GE21" i="2"/>
  <c r="GE34" i="2"/>
  <c r="GE27" i="2"/>
  <c r="GE98" i="2"/>
  <c r="GE196" i="2"/>
  <c r="GE81" i="2"/>
  <c r="GE117" i="2"/>
  <c r="GE4" i="2"/>
  <c r="GE199" i="2"/>
  <c r="GE50" i="2"/>
  <c r="GE160" i="2"/>
  <c r="GE203" i="2"/>
  <c r="GE154" i="2"/>
  <c r="GE172" i="2"/>
  <c r="GE84" i="2"/>
  <c r="GE184" i="2"/>
  <c r="GE36" i="2"/>
  <c r="GE71" i="2"/>
  <c r="GE33" i="2"/>
  <c r="GE78" i="2"/>
  <c r="GE75" i="2"/>
  <c r="GE198" i="2"/>
  <c r="GE183" i="2"/>
  <c r="GE106" i="2"/>
  <c r="GE82" i="2"/>
  <c r="GE10" i="2"/>
  <c r="GE3" i="2"/>
  <c r="C14" i="4" s="1"/>
  <c r="E14" i="4" s="1"/>
  <c r="F14" i="4" s="1"/>
  <c r="G14" i="4" s="1"/>
  <c r="L14" i="4" s="1"/>
  <c r="GE123" i="2"/>
  <c r="GE127" i="2"/>
  <c r="GE120" i="2"/>
  <c r="GE55" i="2"/>
  <c r="GE63" i="2"/>
  <c r="GE89" i="2"/>
  <c r="GE180" i="2"/>
  <c r="GE32" i="2"/>
  <c r="GE177" i="2"/>
  <c r="GE37" i="2"/>
  <c r="GE108" i="2"/>
  <c r="GE121" i="2"/>
  <c r="GE97" i="2"/>
  <c r="GE190" i="2"/>
  <c r="GE79" i="2"/>
  <c r="GE43" i="2"/>
  <c r="GE64" i="2"/>
  <c r="GE107" i="2"/>
  <c r="GE57" i="2"/>
  <c r="GE186" i="2"/>
  <c r="GE136" i="2"/>
  <c r="GE99" i="2"/>
  <c r="GE171" i="2"/>
  <c r="GE201" i="2"/>
  <c r="GE101" i="2"/>
  <c r="GE76" i="2"/>
  <c r="GE22" i="2"/>
  <c r="GE137" i="2"/>
  <c r="GE189" i="2"/>
  <c r="GE42" i="2"/>
  <c r="GE69" i="2"/>
  <c r="GE139" i="2"/>
  <c r="GE142" i="2"/>
  <c r="GE26" i="2"/>
  <c r="GE38" i="2"/>
  <c r="GE53" i="2"/>
  <c r="GE143" i="2"/>
  <c r="GE197" i="2"/>
  <c r="GE126" i="2"/>
  <c r="GE113" i="2"/>
  <c r="GE155" i="2"/>
  <c r="GE118" i="2"/>
  <c r="GE62" i="2"/>
  <c r="GE156" i="2"/>
  <c r="GE65" i="2"/>
  <c r="GE132" i="2"/>
  <c r="GE140" i="2"/>
  <c r="GE164" i="2"/>
  <c r="GE73" i="2"/>
  <c r="GE157" i="2"/>
  <c r="GE169" i="2"/>
  <c r="GE128" i="2"/>
  <c r="GE152" i="2"/>
  <c r="GE86" i="2"/>
  <c r="GE17" i="2"/>
  <c r="GE72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CD40" i="2" l="1"/>
  <c r="CD180" i="2"/>
  <c r="CD76" i="2"/>
  <c r="CD61" i="2"/>
  <c r="CD88" i="2"/>
  <c r="CD69" i="2"/>
  <c r="CD89" i="2"/>
  <c r="CD83" i="2"/>
  <c r="CD132" i="2"/>
  <c r="CD34" i="2"/>
  <c r="CD14" i="2"/>
  <c r="CD163" i="2"/>
  <c r="CD137" i="2"/>
  <c r="CD46" i="2"/>
  <c r="CD125" i="2"/>
  <c r="CD49" i="2"/>
  <c r="CD191" i="2"/>
  <c r="CD147" i="2"/>
  <c r="CD197" i="2"/>
  <c r="CD38" i="2"/>
  <c r="CD12" i="2"/>
  <c r="CD93" i="2"/>
  <c r="CD18" i="2"/>
  <c r="CD135" i="2"/>
  <c r="CD122" i="2"/>
  <c r="CD24" i="2"/>
  <c r="CD62" i="2"/>
  <c r="CD4" i="2"/>
  <c r="CD184" i="2"/>
  <c r="CD100" i="2"/>
  <c r="CD141" i="2"/>
  <c r="CD35" i="2"/>
  <c r="CD29" i="2"/>
  <c r="CD174" i="2"/>
  <c r="CD159" i="2"/>
  <c r="CD182" i="2"/>
  <c r="CD189" i="2"/>
  <c r="CD70" i="2"/>
  <c r="CD74" i="2"/>
  <c r="CD175" i="2"/>
  <c r="CD22" i="2"/>
  <c r="CD202" i="2"/>
  <c r="CD10" i="2"/>
  <c r="CD198" i="2"/>
  <c r="CD50" i="2"/>
  <c r="CD42" i="2"/>
  <c r="CD186" i="2"/>
  <c r="CD192" i="2"/>
  <c r="CD193" i="2"/>
  <c r="CD172" i="2"/>
  <c r="CD102" i="2"/>
  <c r="CD142" i="2"/>
  <c r="CD107" i="2"/>
  <c r="CD71" i="2"/>
  <c r="CD176" i="2"/>
  <c r="CD140" i="2"/>
  <c r="CD199" i="2"/>
  <c r="CD9" i="2"/>
  <c r="CD185" i="2"/>
  <c r="CD27" i="2"/>
  <c r="CD16" i="2"/>
  <c r="CD148" i="2"/>
  <c r="CD104" i="2"/>
  <c r="CD136" i="2"/>
  <c r="CD47" i="2"/>
  <c r="CD109" i="2"/>
  <c r="CD115" i="2"/>
  <c r="CD48" i="2"/>
  <c r="CD87" i="2"/>
  <c r="CD101" i="2"/>
  <c r="CD196" i="2"/>
  <c r="CD68" i="2"/>
  <c r="CD25" i="2"/>
  <c r="CD160" i="2"/>
  <c r="CD155" i="2"/>
  <c r="CD128" i="2"/>
  <c r="CD53" i="2"/>
  <c r="CD118" i="2"/>
  <c r="CD78" i="2"/>
  <c r="CD169" i="2"/>
  <c r="CD168" i="2"/>
  <c r="CD139" i="2"/>
  <c r="CD23" i="2"/>
  <c r="CD80" i="2"/>
  <c r="CD113" i="2"/>
  <c r="CD33" i="2"/>
  <c r="CD60" i="2"/>
  <c r="CD116" i="2"/>
  <c r="CD161" i="2"/>
  <c r="CD150" i="2"/>
  <c r="CD117" i="2"/>
  <c r="CD99" i="2"/>
  <c r="CD96" i="2"/>
  <c r="CD31" i="2"/>
  <c r="CD154" i="2"/>
  <c r="CD57" i="2"/>
  <c r="CD56" i="2"/>
  <c r="CD152" i="2"/>
  <c r="CD111" i="2"/>
  <c r="CD90" i="2"/>
  <c r="CD81" i="2"/>
  <c r="CD201" i="2"/>
  <c r="CD6" i="2"/>
  <c r="CD94" i="2"/>
  <c r="CD130" i="2"/>
  <c r="CD79" i="2"/>
  <c r="CD183" i="2"/>
  <c r="CD85" i="2"/>
  <c r="CD75" i="2"/>
  <c r="CD179" i="2"/>
  <c r="CD95" i="2"/>
  <c r="CD63" i="2"/>
  <c r="CD187" i="2"/>
  <c r="CD173" i="2"/>
  <c r="CD5" i="2"/>
  <c r="CD188" i="2"/>
  <c r="CD203" i="2"/>
  <c r="CD41" i="2"/>
  <c r="CD51" i="2"/>
  <c r="CD43" i="2"/>
  <c r="CD26" i="2"/>
  <c r="CD92" i="2"/>
  <c r="CD124" i="2"/>
  <c r="CD45" i="2"/>
  <c r="CD8" i="2"/>
  <c r="CD200" i="2"/>
  <c r="CD167" i="2"/>
  <c r="CD112" i="2"/>
  <c r="CD108" i="2"/>
  <c r="CD145" i="2"/>
  <c r="CD54" i="2"/>
  <c r="CD146" i="2"/>
  <c r="CD55" i="2"/>
  <c r="CD97" i="2"/>
  <c r="CD121" i="2"/>
  <c r="CD72" i="2"/>
  <c r="CD86" i="2"/>
  <c r="CD52" i="2"/>
  <c r="CD127" i="2"/>
  <c r="CD66" i="2"/>
  <c r="CD164" i="2"/>
  <c r="CD98" i="2"/>
  <c r="CD82" i="2"/>
  <c r="CD181" i="2"/>
  <c r="CD91" i="2"/>
  <c r="CD36" i="2"/>
  <c r="CD59" i="2"/>
  <c r="CD37" i="2"/>
  <c r="CD114" i="2"/>
  <c r="CD13" i="2"/>
  <c r="CD119" i="2"/>
  <c r="CD11" i="2"/>
  <c r="CD178" i="2"/>
  <c r="CD30" i="2"/>
  <c r="CD7" i="2"/>
  <c r="CD129" i="2"/>
  <c r="CD64" i="2"/>
  <c r="CD73" i="2"/>
  <c r="CD131" i="2"/>
  <c r="CD3" i="2"/>
  <c r="C9" i="4" s="1"/>
  <c r="E9" i="4" s="1"/>
  <c r="F9" i="4" s="1"/>
  <c r="G9" i="4" s="1"/>
  <c r="L9" i="4" s="1"/>
  <c r="CD77" i="2"/>
  <c r="CD177" i="2"/>
  <c r="CD19" i="2"/>
  <c r="CD65" i="2"/>
  <c r="CD15" i="2"/>
  <c r="CD162" i="2"/>
  <c r="CD149" i="2"/>
  <c r="CD138" i="2"/>
  <c r="CD84" i="2"/>
  <c r="CD123" i="2"/>
  <c r="CD58" i="2"/>
  <c r="CD126" i="2"/>
  <c r="CD133" i="2"/>
  <c r="CD32" i="2"/>
  <c r="CD103" i="2"/>
  <c r="CD134" i="2"/>
  <c r="CD190" i="2"/>
  <c r="CD144" i="2"/>
  <c r="CD21" i="2"/>
  <c r="CD105" i="2"/>
  <c r="CD120" i="2"/>
  <c r="CD158" i="2"/>
  <c r="CD17" i="2"/>
  <c r="CD165" i="2"/>
  <c r="CD110" i="2"/>
  <c r="CD39" i="2"/>
  <c r="CD171" i="2"/>
  <c r="CD44" i="2"/>
  <c r="CD166" i="2"/>
  <c r="CD28" i="2"/>
  <c r="CD195" i="2"/>
  <c r="CD67" i="2"/>
  <c r="CD194" i="2"/>
  <c r="CD143" i="2"/>
  <c r="CD151" i="2"/>
  <c r="CD20" i="2"/>
  <c r="CD153" i="2"/>
  <c r="CD106" i="2"/>
  <c r="CD156" i="2"/>
  <c r="CD170" i="2"/>
  <c r="CD157" i="2"/>
  <c r="FE125" i="2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J135" i="2" l="1"/>
  <c r="FJ54" i="2"/>
  <c r="FJ164" i="2"/>
  <c r="FJ79" i="2"/>
  <c r="FJ87" i="2"/>
  <c r="FJ58" i="2"/>
  <c r="FJ121" i="2"/>
  <c r="FJ173" i="2"/>
  <c r="FJ112" i="2"/>
  <c r="FJ143" i="2"/>
  <c r="FJ56" i="2"/>
  <c r="FJ162" i="2"/>
  <c r="FJ172" i="2"/>
  <c r="FJ191" i="2"/>
  <c r="FJ192" i="2"/>
  <c r="FJ42" i="2"/>
  <c r="FJ34" i="2"/>
  <c r="FJ114" i="2"/>
  <c r="FJ142" i="2"/>
  <c r="FJ99" i="2"/>
  <c r="FJ131" i="2"/>
  <c r="FJ80" i="2"/>
  <c r="FJ51" i="2"/>
  <c r="FJ186" i="2"/>
  <c r="FJ27" i="2"/>
  <c r="FJ23" i="2"/>
  <c r="FJ144" i="2"/>
  <c r="FJ25" i="2"/>
  <c r="FJ75" i="2"/>
  <c r="FJ49" i="2"/>
  <c r="FJ7" i="2"/>
  <c r="FJ190" i="2"/>
  <c r="FJ92" i="2"/>
  <c r="FJ103" i="2"/>
  <c r="FJ119" i="2"/>
  <c r="FJ158" i="2"/>
  <c r="FJ127" i="2"/>
  <c r="FJ41" i="2"/>
  <c r="FJ16" i="2"/>
  <c r="FJ180" i="2"/>
  <c r="FJ151" i="2"/>
  <c r="FJ150" i="2"/>
  <c r="FJ122" i="2"/>
  <c r="FJ57" i="2"/>
  <c r="FJ200" i="2"/>
  <c r="FJ10" i="2"/>
  <c r="FJ43" i="2"/>
  <c r="FJ59" i="2"/>
  <c r="FJ30" i="2"/>
  <c r="FJ140" i="2"/>
  <c r="FJ177" i="2"/>
  <c r="FJ100" i="2"/>
  <c r="FJ33" i="2"/>
  <c r="FJ159" i="2"/>
  <c r="FJ189" i="2"/>
  <c r="FJ31" i="2"/>
  <c r="FJ97" i="2"/>
  <c r="FJ123" i="2"/>
  <c r="FJ67" i="2"/>
  <c r="FJ128" i="2"/>
  <c r="FJ18" i="2"/>
  <c r="FJ115" i="2"/>
  <c r="FJ187" i="2"/>
  <c r="FJ46" i="2"/>
  <c r="FJ70" i="2"/>
  <c r="FJ183" i="2"/>
  <c r="FJ89" i="2"/>
  <c r="FJ78" i="2"/>
  <c r="FJ101" i="2"/>
  <c r="FJ61" i="2"/>
  <c r="FJ73" i="2"/>
  <c r="FJ130" i="2"/>
  <c r="FJ141" i="2"/>
  <c r="FJ50" i="2"/>
  <c r="FJ91" i="2"/>
  <c r="FJ149" i="2"/>
  <c r="FJ94" i="2"/>
  <c r="FJ125" i="2"/>
  <c r="FJ86" i="2"/>
  <c r="FJ176" i="2"/>
  <c r="FJ185" i="2"/>
  <c r="FJ37" i="2"/>
  <c r="FJ95" i="2"/>
  <c r="FJ20" i="2"/>
  <c r="FJ202" i="2"/>
  <c r="FJ26" i="2"/>
  <c r="FJ105" i="2"/>
  <c r="FJ182" i="2"/>
  <c r="FJ109" i="2"/>
  <c r="FJ52" i="2"/>
  <c r="FJ65" i="2"/>
  <c r="FJ17" i="2"/>
  <c r="FJ154" i="2"/>
  <c r="FJ193" i="2"/>
  <c r="FJ197" i="2"/>
  <c r="FJ129" i="2"/>
  <c r="FJ8" i="2"/>
  <c r="FJ181" i="2"/>
  <c r="FJ4" i="2"/>
  <c r="FJ60" i="2"/>
  <c r="FJ64" i="2"/>
  <c r="FJ13" i="2"/>
  <c r="FJ62" i="2"/>
  <c r="FJ195" i="2"/>
  <c r="FJ35" i="2"/>
  <c r="FJ12" i="2"/>
  <c r="FJ113" i="2"/>
  <c r="FJ98" i="2"/>
  <c r="FJ90" i="2"/>
  <c r="FJ40" i="2"/>
  <c r="FJ110" i="2"/>
  <c r="FJ201" i="2"/>
  <c r="FJ203" i="2"/>
  <c r="FJ81" i="2"/>
  <c r="FJ72" i="2"/>
  <c r="FJ38" i="2"/>
  <c r="FJ36" i="2"/>
  <c r="FJ160" i="2"/>
  <c r="FJ171" i="2"/>
  <c r="FJ175" i="2"/>
  <c r="FJ102" i="2"/>
  <c r="FJ77" i="2"/>
  <c r="FJ66" i="2"/>
  <c r="FJ179" i="2"/>
  <c r="FJ184" i="2"/>
  <c r="FJ32" i="2"/>
  <c r="FJ55" i="2"/>
  <c r="FJ82" i="2"/>
  <c r="FJ5" i="2"/>
  <c r="FJ146" i="2"/>
  <c r="FJ163" i="2"/>
  <c r="FJ83" i="2"/>
  <c r="FJ199" i="2"/>
  <c r="FJ170" i="2"/>
  <c r="FJ85" i="2"/>
  <c r="FJ106" i="2"/>
  <c r="FJ29" i="2"/>
  <c r="FJ15" i="2"/>
  <c r="FJ47" i="2"/>
  <c r="FJ45" i="2"/>
  <c r="FJ117" i="2"/>
  <c r="FJ156" i="2"/>
  <c r="FJ132" i="2"/>
  <c r="FJ116" i="2"/>
  <c r="FJ118" i="2"/>
  <c r="FJ3" i="2"/>
  <c r="C13" i="4" s="1"/>
  <c r="E13" i="4" s="1"/>
  <c r="F13" i="4" s="1"/>
  <c r="G13" i="4" s="1"/>
  <c r="L13" i="4" s="1"/>
  <c r="FJ196" i="2"/>
  <c r="FJ11" i="2"/>
  <c r="FJ74" i="2"/>
  <c r="FJ138" i="2"/>
  <c r="FJ111" i="2"/>
  <c r="FJ169" i="2"/>
  <c r="FJ137" i="2"/>
  <c r="FJ174" i="2"/>
  <c r="FJ93" i="2"/>
  <c r="FJ44" i="2"/>
  <c r="FJ71" i="2"/>
  <c r="FJ96" i="2"/>
  <c r="FJ147" i="2"/>
  <c r="FJ48" i="2"/>
  <c r="FJ68" i="2"/>
  <c r="FJ39" i="2"/>
  <c r="FJ108" i="2"/>
  <c r="FJ166" i="2"/>
  <c r="FJ152" i="2"/>
  <c r="FJ126" i="2"/>
  <c r="FJ167" i="2"/>
  <c r="FJ84" i="2"/>
  <c r="FJ136" i="2"/>
  <c r="FJ139" i="2"/>
  <c r="FJ198" i="2"/>
  <c r="FJ133" i="2"/>
  <c r="FJ9" i="2"/>
  <c r="FJ157" i="2"/>
  <c r="FJ107" i="2"/>
  <c r="FJ14" i="2"/>
  <c r="FJ178" i="2"/>
  <c r="FJ194" i="2"/>
  <c r="FJ161" i="2"/>
  <c r="FJ21" i="2"/>
  <c r="FJ145" i="2"/>
  <c r="FJ22" i="2"/>
  <c r="FJ134" i="2"/>
  <c r="FJ120" i="2"/>
  <c r="FJ124" i="2"/>
  <c r="FJ53" i="2"/>
  <c r="FJ168" i="2"/>
  <c r="FJ188" i="2"/>
  <c r="FJ76" i="2"/>
  <c r="FJ28" i="2"/>
  <c r="FJ88" i="2"/>
  <c r="FJ69" i="2"/>
  <c r="FJ6" i="2"/>
  <c r="FJ148" i="2"/>
  <c r="FJ24" i="2"/>
  <c r="FJ165" i="2"/>
  <c r="FJ104" i="2"/>
  <c r="FJ155" i="2"/>
  <c r="FJ19" i="2"/>
  <c r="FJ153" i="2"/>
  <c r="FJ63" i="2"/>
  <c r="FE155" i="2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I196" i="2" l="1"/>
  <c r="BI45" i="2"/>
  <c r="BI29" i="2"/>
  <c r="BI23" i="2"/>
  <c r="BI47" i="2"/>
  <c r="BI167" i="2"/>
  <c r="BI100" i="2"/>
  <c r="BI68" i="2"/>
  <c r="BI36" i="2"/>
  <c r="BI4" i="2"/>
  <c r="BI79" i="2"/>
  <c r="BI128" i="2"/>
  <c r="BI180" i="2"/>
  <c r="BI125" i="2"/>
  <c r="BI173" i="2"/>
  <c r="BI147" i="2"/>
  <c r="BI178" i="2"/>
  <c r="BI90" i="2"/>
  <c r="BI96" i="2"/>
  <c r="BI162" i="2"/>
  <c r="BI49" i="2"/>
  <c r="BI186" i="2"/>
  <c r="BI189" i="2"/>
  <c r="BI119" i="2"/>
  <c r="BI62" i="2"/>
  <c r="BI155" i="2"/>
  <c r="BI152" i="2"/>
  <c r="BI80" i="2"/>
  <c r="BI7" i="2"/>
  <c r="BI18" i="2"/>
  <c r="BI122" i="2"/>
  <c r="BI76" i="2"/>
  <c r="BI19" i="2"/>
  <c r="BI197" i="2"/>
  <c r="BI56" i="2"/>
  <c r="BI108" i="2"/>
  <c r="BI191" i="2"/>
  <c r="BI109" i="2"/>
  <c r="BI57" i="2"/>
  <c r="BI11" i="2"/>
  <c r="BI163" i="2"/>
  <c r="BI146" i="2"/>
  <c r="BI129" i="2"/>
  <c r="BI17" i="2"/>
  <c r="BI91" i="2"/>
  <c r="BI168" i="2"/>
  <c r="BI59" i="2"/>
  <c r="BI130" i="2"/>
  <c r="BI65" i="2"/>
  <c r="BI44" i="2"/>
  <c r="BI158" i="2"/>
  <c r="BI171" i="2"/>
  <c r="BI27" i="2"/>
  <c r="BI137" i="2"/>
  <c r="BI187" i="2"/>
  <c r="BI111" i="2"/>
  <c r="BI132" i="2"/>
  <c r="BI123" i="2"/>
  <c r="BI84" i="2"/>
  <c r="BI66" i="2"/>
  <c r="BI172" i="2"/>
  <c r="BI99" i="2"/>
  <c r="BI150" i="2"/>
  <c r="BI12" i="2"/>
  <c r="BI104" i="2"/>
  <c r="BI166" i="2"/>
  <c r="BI182" i="2"/>
  <c r="BI113" i="2"/>
  <c r="BI179" i="2"/>
  <c r="BI77" i="2"/>
  <c r="BI112" i="2"/>
  <c r="BI177" i="2"/>
  <c r="BI201" i="2"/>
  <c r="BI105" i="2"/>
  <c r="BI93" i="2"/>
  <c r="BI63" i="2"/>
  <c r="BI73" i="2"/>
  <c r="BI33" i="2"/>
  <c r="BI106" i="2"/>
  <c r="BI200" i="2"/>
  <c r="BI26" i="2"/>
  <c r="BI97" i="2"/>
  <c r="BI176" i="2"/>
  <c r="BI38" i="2"/>
  <c r="BI174" i="2"/>
  <c r="BI14" i="2"/>
  <c r="BI144" i="2"/>
  <c r="BI124" i="2"/>
  <c r="BI35" i="2"/>
  <c r="BI175" i="2"/>
  <c r="BI199" i="2"/>
  <c r="BI30" i="2"/>
  <c r="BI190" i="2"/>
  <c r="BI107" i="2"/>
  <c r="BI31" i="2"/>
  <c r="BI25" i="2"/>
  <c r="BI164" i="2"/>
  <c r="BI121" i="2"/>
  <c r="BI50" i="2"/>
  <c r="BI134" i="2"/>
  <c r="BI188" i="2"/>
  <c r="BI58" i="2"/>
  <c r="BI86" i="2"/>
  <c r="BI141" i="2"/>
  <c r="BI67" i="2"/>
  <c r="BI8" i="2"/>
  <c r="BI136" i="2"/>
  <c r="BI20" i="2"/>
  <c r="BI81" i="2"/>
  <c r="BI48" i="2"/>
  <c r="BI3" i="2"/>
  <c r="C8" i="4" s="1"/>
  <c r="E8" i="4" s="1"/>
  <c r="F8" i="4" s="1"/>
  <c r="G8" i="4" s="1"/>
  <c r="L8" i="4" s="1"/>
  <c r="BI13" i="2"/>
  <c r="BI87" i="2"/>
  <c r="BI103" i="2"/>
  <c r="BI151" i="2"/>
  <c r="BI95" i="2"/>
  <c r="BI118" i="2"/>
  <c r="BI34" i="2"/>
  <c r="BI41" i="2"/>
  <c r="BI6" i="2"/>
  <c r="BI88" i="2"/>
  <c r="BI193" i="2"/>
  <c r="BI194" i="2"/>
  <c r="BI195" i="2"/>
  <c r="BI21" i="2"/>
  <c r="BI102" i="2"/>
  <c r="BI51" i="2"/>
  <c r="BI159" i="2"/>
  <c r="BI135" i="2"/>
  <c r="BI69" i="2"/>
  <c r="BI192" i="2"/>
  <c r="BI60" i="2"/>
  <c r="BI143" i="2"/>
  <c r="BI115" i="2"/>
  <c r="BI116" i="2"/>
  <c r="BI157" i="2"/>
  <c r="BI16" i="2"/>
  <c r="BI161" i="2"/>
  <c r="BI85" i="2"/>
  <c r="BI70" i="2"/>
  <c r="BI170" i="2"/>
  <c r="BI160" i="2"/>
  <c r="BI28" i="2"/>
  <c r="BI40" i="2"/>
  <c r="BI139" i="2"/>
  <c r="BI83" i="2"/>
  <c r="BI165" i="2"/>
  <c r="BI71" i="2"/>
  <c r="BI183" i="2"/>
  <c r="BI120" i="2"/>
  <c r="BI169" i="2"/>
  <c r="BI72" i="2"/>
  <c r="BI39" i="2"/>
  <c r="BI64" i="2"/>
  <c r="BI181" i="2"/>
  <c r="BI55" i="2"/>
  <c r="BI142" i="2"/>
  <c r="BI9" i="2"/>
  <c r="BI149" i="2"/>
  <c r="BI203" i="2"/>
  <c r="BI98" i="2"/>
  <c r="BI140" i="2"/>
  <c r="BI127" i="2"/>
  <c r="BI43" i="2"/>
  <c r="BI148" i="2"/>
  <c r="BI101" i="2"/>
  <c r="BI153" i="2"/>
  <c r="BI52" i="2"/>
  <c r="BI117" i="2"/>
  <c r="BI133" i="2"/>
  <c r="BI145" i="2"/>
  <c r="BI185" i="2"/>
  <c r="BI5" i="2"/>
  <c r="BI89" i="2"/>
  <c r="BI74" i="2"/>
  <c r="BI94" i="2"/>
  <c r="BI15" i="2"/>
  <c r="BI198" i="2"/>
  <c r="BI61" i="2"/>
  <c r="BI54" i="2"/>
  <c r="BI131" i="2"/>
  <c r="BI37" i="2"/>
  <c r="BI82" i="2"/>
  <c r="BI154" i="2"/>
  <c r="BI53" i="2"/>
  <c r="BI78" i="2"/>
  <c r="BI42" i="2"/>
  <c r="BI92" i="2"/>
  <c r="BI24" i="2"/>
  <c r="BI184" i="2"/>
  <c r="BI22" i="2"/>
  <c r="BI10" i="2"/>
  <c r="BI114" i="2"/>
  <c r="BI138" i="2"/>
  <c r="BI202" i="2"/>
  <c r="BI156" i="2"/>
  <c r="BI32" i="2"/>
  <c r="BI110" i="2"/>
  <c r="BI126" i="2"/>
  <c r="BI75" i="2"/>
  <c r="BI46" i="2"/>
  <c r="BF124" i="2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<sst xmlns="http://schemas.openxmlformats.org/spreadsheetml/2006/main" count="1170" uniqueCount="324">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</sst>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0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1.5630855774068424</c:v>
                </c:pt>
                <c:pt idx="2">
                  <c:v>1.9941405754104276</c:v>
                </c:pt>
                <c:pt idx="3">
                  <c:v>2.5445505069102112</c:v>
                </c:pt>
                <c:pt idx="4">
                  <c:v>3.2474898112455457</c:v>
                </c:pt>
                <c:pt idx="5">
                  <c:v>4.1453866021713255</c:v>
                </c:pt>
                <c:pt idx="6">
                  <c:v>5.292512436219778</c:v>
                </c:pt>
                <c:pt idx="7">
                  <c:v>6.7582990763748976</c:v>
                </c:pt>
                <c:pt idx="8">
                  <c:v>8.631586902833817</c:v>
                </c:pt>
                <c:pt idx="9">
                  <c:v>11.026067379669733</c:v>
                </c:pt>
                <c:pt idx="10">
                  <c:v>14.087256081165423</c:v>
                </c:pt>
                <c:pt idx="11">
                  <c:v>18.001427845645381</c:v>
                </c:pt>
                <c:pt idx="12">
                  <c:v>23.00706760422047</c:v>
                </c:pt>
                <c:pt idx="13">
                  <c:v>29.409546962764335</c:v>
                </c:pt>
                <c:pt idx="14">
                  <c:v>37.599937503570509</c:v>
                </c:pt>
                <c:pt idx="15">
                  <c:v>48.079129612237985</c:v>
                </c:pt>
                <c:pt idx="16">
                  <c:v>61.488756600822086</c:v>
                </c:pt>
                <c:pt idx="17">
                  <c:v>78.650848767435647</c:v>
                </c:pt>
                <c:pt idx="18">
                  <c:v>100.61868749558056</c:v>
                </c:pt>
                <c:pt idx="19">
                  <c:v>128.7420298420451</c:v>
                </c:pt>
                <c:pt idx="20">
                  <c:v>164.75077334312192</c:v>
                </c:pt>
                <c:pt idx="21">
                  <c:v>174.09395685591758</c:v>
                </c:pt>
                <c:pt idx="22">
                  <c:v>183.42535972935536</c:v>
                </c:pt>
                <c:pt idx="23">
                  <c:v>192.7456664489298</c:v>
                </c:pt>
                <c:pt idx="24">
                  <c:v>202.05548980820535</c:v>
                </c:pt>
                <c:pt idx="25">
                  <c:v>211.35538144796087</c:v>
                </c:pt>
                <c:pt idx="26">
                  <c:v>220.64584044043249</c:v>
                </c:pt>
                <c:pt idx="27">
                  <c:v>229.92732035004965</c:v>
                </c:pt>
                <c:pt idx="28">
                  <c:v>239.20023509293392</c:v>
                </c:pt>
                <c:pt idx="29">
                  <c:v>248.46496383915073</c:v>
                </c:pt>
                <c:pt idx="30">
                  <c:v>257.72185514470976</c:v>
                </c:pt>
                <c:pt idx="31">
                  <c:v>267.77517870928619</c:v>
                </c:pt>
                <c:pt idx="32">
                  <c:v>277.82000253977026</c:v>
                </c:pt>
                <c:pt idx="33">
                  <c:v>287.85667749117096</c:v>
                </c:pt>
                <c:pt idx="34">
                  <c:v>297.8855279367562</c:v>
                </c:pt>
                <c:pt idx="35">
                  <c:v>307.90685461043853</c:v>
                </c:pt>
                <c:pt idx="36">
                  <c:v>317.92093705953039</c:v>
                </c:pt>
                <c:pt idx="37">
                  <c:v>327.9280357721243</c:v>
                </c:pt>
                <c:pt idx="38">
                  <c:v>337.92839403108059</c:v>
                </c:pt>
                <c:pt idx="39">
                  <c:v>347.92223953697516</c:v>
                </c:pt>
                <c:pt idx="40">
                  <c:v>357.90978583474572</c:v>
                </c:pt>
                <c:pt idx="41">
                  <c:v>281.33374857482306</c:v>
                </c:pt>
                <c:pt idx="42">
                  <c:v>292.87206145774769</c:v>
                </c:pt>
                <c:pt idx="43">
                  <c:v>304.4002281922775</c:v>
                </c:pt>
                <c:pt idx="44">
                  <c:v>315.91868734548348</c:v>
                </c:pt>
                <c:pt idx="45">
                  <c:v>327.42784287888759</c:v>
                </c:pt>
                <c:pt idx="46">
                  <c:v>338.92806802551439</c:v>
                </c:pt>
                <c:pt idx="47">
                  <c:v>350.41970861300121</c:v>
                </c:pt>
                <c:pt idx="48">
                  <c:v>361.90308592785351</c:v>
                </c:pt>
                <c:pt idx="49">
                  <c:v>373.37849919705508</c:v>
                </c:pt>
                <c:pt idx="50">
                  <c:v>384.84622774857962</c:v>
                </c:pt>
                <c:pt idx="51">
                  <c:v>398.29889002851684</c:v>
                </c:pt>
                <c:pt idx="52">
                  <c:v>411.74171584285909</c:v>
                </c:pt>
                <c:pt idx="53">
                  <c:v>425.17507157110907</c:v>
                </c:pt>
                <c:pt idx="54">
                  <c:v>438.59929855364607</c:v>
                </c:pt>
                <c:pt idx="55">
                  <c:v>452.01471553305851</c:v>
                </c:pt>
                <c:pt idx="56">
                  <c:v>465.4216207905576</c:v>
                </c:pt>
                <c:pt idx="57">
                  <c:v>478.82029402342147</c:v>
                </c:pt>
                <c:pt idx="58">
                  <c:v>492.21099800137659</c:v>
                </c:pt>
                <c:pt idx="59">
                  <c:v>505.59398003337168</c:v>
                </c:pt>
                <c:pt idx="60">
                  <c:v>518.96947327099531</c:v>
                </c:pt>
                <c:pt idx="61">
                  <c:v>433.13125009429888</c:v>
                </c:pt>
                <c:pt idx="62">
                  <c:v>448.53747345882579</c:v>
                </c:pt>
                <c:pt idx="63">
                  <c:v>463.93237613431779</c:v>
                </c:pt>
                <c:pt idx="64">
                  <c:v>479.31638656594299</c:v>
                </c:pt>
                <c:pt idx="65">
                  <c:v>494.68990346234278</c:v>
                </c:pt>
                <c:pt idx="66">
                  <c:v>510.05329873866975</c:v>
                </c:pt>
                <c:pt idx="67">
                  <c:v>525.40692008667054</c:v>
                </c:pt>
                <c:pt idx="68">
                  <c:v>540.7510932288169</c:v>
                </c:pt>
                <c:pt idx="69">
                  <c:v>556.08612390336521</c:v>
                </c:pt>
                <c:pt idx="70">
                  <c:v>571.41229961914621</c:v>
                </c:pt>
                <c:pt idx="71">
                  <c:v>476.33966710128726</c:v>
                </c:pt>
                <c:pt idx="72">
                  <c:v>493.20259187340275</c:v>
                </c:pt>
                <c:pt idx="73">
                  <c:v>510.05329873866975</c:v>
                </c:pt>
                <c:pt idx="74">
                  <c:v>526.89224796595784</c:v>
                </c:pt>
                <c:pt idx="75">
                  <c:v>543.71986802143499</c:v>
                </c:pt>
                <c:pt idx="76">
                  <c:v>560.53655870248667</c:v>
                </c:pt>
                <c:pt idx="77">
                  <c:v>577.34269387615848</c:v>
                </c:pt>
                <c:pt idx="78">
                  <c:v>594.13862388231712</c:v>
                </c:pt>
                <c:pt idx="79">
                  <c:v>610.92467765108313</c:v>
                </c:pt>
                <c:pt idx="80">
                  <c:v>627.7011645755814</c:v>
                </c:pt>
                <c:pt idx="81">
                  <c:v>522.43599863349357</c:v>
                </c:pt>
                <c:pt idx="82">
                  <c:v>539.76142564164627</c:v>
                </c:pt>
                <c:pt idx="83">
                  <c:v>557.07517366526417</c:v>
                </c:pt>
                <c:pt idx="84">
                  <c:v>574.37765656188185</c:v>
                </c:pt>
                <c:pt idx="85">
                  <c:v>591.66926123844598</c:v>
                </c:pt>
                <c:pt idx="86">
                  <c:v>608.9503501588116</c:v>
                </c:pt>
                <c:pt idx="87">
                  <c:v>626.22126355197076</c:v>
                </c:pt>
                <c:pt idx="88">
                  <c:v>643.48232136416652</c:v>
                </c:pt>
                <c:pt idx="89">
                  <c:v>660.73382499079833</c:v>
                </c:pt>
                <c:pt idx="90">
                  <c:v>677.97605881818208</c:v>
                </c:pt>
                <c:pt idx="91">
                  <c:v>563.00870251947458</c:v>
                </c:pt>
                <c:pt idx="92">
                  <c:v>581.29558299844405</c:v>
                </c:pt>
                <c:pt idx="93">
                  <c:v>599.57047141581245</c:v>
                </c:pt>
                <c:pt idx="94">
                  <c:v>617.83378446799827</c:v>
                </c:pt>
                <c:pt idx="95">
                  <c:v>636.08591222734628</c:v>
                </c:pt>
                <c:pt idx="96">
                  <c:v>654.32722057391766</c:v>
                </c:pt>
                <c:pt idx="97">
                  <c:v>672.55805334220952</c:v>
                </c:pt>
                <c:pt idx="98">
                  <c:v>690.77873422319624</c:v>
                </c:pt>
                <c:pt idx="99">
                  <c:v>708.98956845542261</c:v>
                </c:pt>
                <c:pt idx="100">
                  <c:v>727.19084433347155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0" t="s">
        <v>291</v>
      </c>
      <c r="C12" s="290"/>
      <c r="D12" s="290"/>
      <c r="E12" s="290"/>
      <c r="F12" s="290"/>
      <c r="G12" s="290"/>
      <c r="H12" s="290"/>
      <c r="I12" s="290"/>
      <c r="J12" s="290"/>
      <c r="K12" s="290"/>
      <c r="L12" s="290"/>
      <c r="M12" s="290"/>
    </row>
    <row r="13" spans="2:13" ht="15" customHeight="1" x14ac:dyDescent="0.25">
      <c r="B13" s="290"/>
      <c r="C13" s="290"/>
      <c r="D13" s="290"/>
      <c r="E13" s="290"/>
      <c r="F13" s="290"/>
      <c r="G13" s="290"/>
      <c r="H13" s="290"/>
      <c r="I13" s="290"/>
      <c r="J13" s="290"/>
      <c r="K13" s="290"/>
      <c r="L13" s="290"/>
      <c r="M13" s="290"/>
    </row>
    <row r="14" spans="2:13" ht="15" customHeight="1" x14ac:dyDescent="0.25">
      <c r="B14" s="290"/>
      <c r="C14" s="290"/>
      <c r="D14" s="290"/>
      <c r="E14" s="290"/>
      <c r="F14" s="290"/>
      <c r="G14" s="290"/>
      <c r="H14" s="290"/>
      <c r="I14" s="290"/>
      <c r="J14" s="290"/>
      <c r="K14" s="290"/>
      <c r="L14" s="290"/>
      <c r="M14" s="290"/>
    </row>
    <row r="15" spans="2:13" ht="18.75" customHeight="1" x14ac:dyDescent="0.25">
      <c r="B15" s="290"/>
      <c r="C15" s="290"/>
      <c r="D15" s="290"/>
      <c r="E15" s="290"/>
      <c r="F15" s="290"/>
      <c r="G15" s="290"/>
      <c r="H15" s="290"/>
      <c r="I15" s="290"/>
      <c r="J15" s="290"/>
      <c r="K15" s="290"/>
      <c r="L15" s="290"/>
      <c r="M15" s="290"/>
    </row>
    <row r="16" spans="2:13" ht="18.75" customHeight="1" x14ac:dyDescent="0.25">
      <c r="B16" s="290"/>
      <c r="C16" s="290"/>
      <c r="D16" s="290"/>
      <c r="E16" s="290"/>
      <c r="F16" s="290"/>
      <c r="G16" s="290"/>
      <c r="H16" s="290"/>
      <c r="I16" s="290"/>
      <c r="J16" s="290"/>
      <c r="K16" s="290"/>
      <c r="L16" s="290"/>
      <c r="M16" s="290"/>
    </row>
    <row r="18" spans="2:13" ht="12" customHeight="1" x14ac:dyDescent="0.25">
      <c r="B18" s="290" t="s">
        <v>292</v>
      </c>
      <c r="C18" s="290"/>
      <c r="D18" s="290"/>
      <c r="E18" s="290"/>
      <c r="F18" s="290"/>
      <c r="G18" s="290"/>
      <c r="H18" s="290"/>
      <c r="I18" s="290"/>
      <c r="J18" s="290"/>
      <c r="K18" s="290"/>
      <c r="L18" s="290"/>
      <c r="M18" s="290"/>
    </row>
    <row r="19" spans="2:13" ht="12" customHeight="1" x14ac:dyDescent="0.25">
      <c r="B19" s="290"/>
      <c r="C19" s="290"/>
      <c r="D19" s="290"/>
      <c r="E19" s="290"/>
      <c r="F19" s="290"/>
      <c r="G19" s="290"/>
      <c r="H19" s="290"/>
      <c r="I19" s="290"/>
      <c r="J19" s="290"/>
      <c r="K19" s="290"/>
      <c r="L19" s="290"/>
      <c r="M19" s="290"/>
    </row>
    <row r="20" spans="2:13" ht="12" customHeight="1" x14ac:dyDescent="0.25">
      <c r="B20" s="290"/>
      <c r="C20" s="290"/>
      <c r="D20" s="290"/>
      <c r="E20" s="290"/>
      <c r="F20" s="290"/>
      <c r="G20" s="290"/>
      <c r="H20" s="290"/>
      <c r="I20" s="290"/>
      <c r="J20" s="290"/>
      <c r="K20" s="290"/>
      <c r="L20" s="290"/>
      <c r="M20" s="290"/>
    </row>
    <row r="21" spans="2:13" ht="12" customHeight="1" x14ac:dyDescent="0.25">
      <c r="B21" s="290"/>
      <c r="C21" s="290"/>
      <c r="D21" s="290"/>
      <c r="E21" s="290"/>
      <c r="F21" s="290"/>
      <c r="G21" s="290"/>
      <c r="H21" s="290"/>
      <c r="I21" s="290"/>
      <c r="J21" s="290"/>
      <c r="K21" s="290"/>
      <c r="L21" s="290"/>
      <c r="M21" s="290"/>
    </row>
    <row r="22" spans="2:13" ht="12" customHeight="1" x14ac:dyDescent="0.25">
      <c r="B22" s="290"/>
      <c r="C22" s="290"/>
      <c r="D22" s="290"/>
      <c r="E22" s="290"/>
      <c r="F22" s="290"/>
      <c r="G22" s="290"/>
      <c r="H22" s="290"/>
      <c r="I22" s="290"/>
      <c r="J22" s="290"/>
      <c r="K22" s="290"/>
      <c r="L22" s="290"/>
      <c r="M22" s="290"/>
    </row>
    <row r="23" spans="2:13" ht="12" customHeight="1" x14ac:dyDescent="0.25">
      <c r="B23" s="290"/>
      <c r="C23" s="290"/>
      <c r="D23" s="290"/>
      <c r="E23" s="290"/>
      <c r="F23" s="290"/>
      <c r="G23" s="290"/>
      <c r="H23" s="290"/>
      <c r="I23" s="290"/>
      <c r="J23" s="290"/>
      <c r="K23" s="290"/>
      <c r="L23" s="290"/>
      <c r="M23" s="290"/>
    </row>
    <row r="24" spans="2:13" ht="12" customHeight="1" x14ac:dyDescent="0.25">
      <c r="B24" s="290"/>
      <c r="C24" s="290"/>
      <c r="D24" s="290"/>
      <c r="E24" s="290"/>
      <c r="F24" s="290"/>
      <c r="G24" s="290"/>
      <c r="H24" s="290"/>
      <c r="I24" s="290"/>
      <c r="J24" s="290"/>
      <c r="K24" s="290"/>
      <c r="L24" s="290"/>
      <c r="M24" s="290"/>
    </row>
    <row r="25" spans="2:13" ht="12" customHeight="1" x14ac:dyDescent="0.25">
      <c r="B25" s="290"/>
      <c r="C25" s="290"/>
      <c r="D25" s="290"/>
      <c r="E25" s="290"/>
      <c r="F25" s="290"/>
      <c r="G25" s="290"/>
      <c r="H25" s="290"/>
      <c r="I25" s="290"/>
      <c r="J25" s="290"/>
      <c r="K25" s="290"/>
      <c r="L25" s="290"/>
      <c r="M25" s="290"/>
    </row>
    <row r="26" spans="2:13" ht="12" customHeight="1" x14ac:dyDescent="0.25">
      <c r="B26" s="290"/>
      <c r="C26" s="290"/>
      <c r="D26" s="290"/>
      <c r="E26" s="290"/>
      <c r="F26" s="290"/>
      <c r="G26" s="290"/>
      <c r="H26" s="290"/>
      <c r="I26" s="290"/>
      <c r="J26" s="290"/>
      <c r="K26" s="290"/>
      <c r="L26" s="290"/>
      <c r="M26" s="290"/>
    </row>
    <row r="27" spans="2:13" ht="12" customHeight="1" x14ac:dyDescent="0.25">
      <c r="B27" s="290"/>
      <c r="C27" s="290"/>
      <c r="D27" s="290"/>
      <c r="E27" s="290"/>
      <c r="F27" s="290"/>
      <c r="G27" s="290"/>
      <c r="H27" s="290"/>
      <c r="I27" s="290"/>
      <c r="J27" s="290"/>
      <c r="K27" s="290"/>
      <c r="L27" s="290"/>
      <c r="M27" s="290"/>
    </row>
    <row r="28" spans="2:13" ht="12" customHeight="1" x14ac:dyDescent="0.25">
      <c r="B28" s="290"/>
      <c r="C28" s="290"/>
      <c r="D28" s="290"/>
      <c r="E28" s="290"/>
      <c r="F28" s="290"/>
      <c r="G28" s="290"/>
      <c r="H28" s="290"/>
      <c r="I28" s="290"/>
      <c r="J28" s="290"/>
      <c r="K28" s="290"/>
      <c r="L28" s="290"/>
      <c r="M28" s="290"/>
    </row>
    <row r="29" spans="2:13" ht="12" customHeight="1" x14ac:dyDescent="0.25">
      <c r="B29" s="290"/>
      <c r="C29" s="290"/>
      <c r="D29" s="290"/>
      <c r="E29" s="290"/>
      <c r="F29" s="290"/>
      <c r="G29" s="290"/>
      <c r="H29" s="290"/>
      <c r="I29" s="290"/>
      <c r="J29" s="290"/>
      <c r="K29" s="290"/>
      <c r="L29" s="290"/>
      <c r="M29" s="290"/>
    </row>
    <row r="30" spans="2:13" ht="12" customHeight="1" x14ac:dyDescent="0.25">
      <c r="B30" s="290"/>
      <c r="C30" s="290"/>
      <c r="D30" s="290"/>
      <c r="E30" s="290"/>
      <c r="F30" s="290"/>
      <c r="G30" s="290"/>
      <c r="H30" s="290"/>
      <c r="I30" s="290"/>
      <c r="J30" s="290"/>
      <c r="K30" s="290"/>
      <c r="L30" s="290"/>
      <c r="M30" s="290"/>
    </row>
    <row r="31" spans="2:13" ht="12" customHeight="1" x14ac:dyDescent="0.25">
      <c r="B31" s="290"/>
      <c r="C31" s="290"/>
      <c r="D31" s="290"/>
      <c r="E31" s="290"/>
      <c r="F31" s="290"/>
      <c r="G31" s="290"/>
      <c r="H31" s="290"/>
      <c r="I31" s="290"/>
      <c r="J31" s="290"/>
      <c r="K31" s="290"/>
      <c r="L31" s="290"/>
      <c r="M31" s="290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90" zoomScaleNormal="90" workbookViewId="0">
      <selection activeCell="F39" sqref="F39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1" t="s">
        <v>190</v>
      </c>
      <c r="D1" s="291"/>
      <c r="E1" s="291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6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6" t="s">
        <v>192</v>
      </c>
      <c r="C3" s="297"/>
      <c r="D3" s="297"/>
      <c r="E3" s="297"/>
      <c r="F3" s="298"/>
      <c r="G3" s="93"/>
      <c r="I3" s="226" t="s">
        <v>304</v>
      </c>
      <c r="J3" s="94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5"/>
      <c r="B4" s="95"/>
      <c r="C4" s="95"/>
      <c r="D4" s="95"/>
      <c r="E4" s="95"/>
      <c r="F4" s="95"/>
      <c r="G4" s="236"/>
      <c r="I4" s="226" t="s">
        <v>305</v>
      </c>
      <c r="J4" s="94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2" t="s">
        <v>231</v>
      </c>
      <c r="B5" s="302"/>
      <c r="C5" s="26">
        <v>2</v>
      </c>
      <c r="D5" s="303" t="s">
        <v>229</v>
      </c>
      <c r="E5" s="304"/>
      <c r="F5" s="95"/>
      <c r="G5" s="236"/>
      <c r="H5" s="237"/>
      <c r="I5" s="237"/>
      <c r="J5" s="24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6"/>
      <c r="B6" s="96"/>
      <c r="C6" s="97"/>
      <c r="D6" s="91"/>
      <c r="E6" s="91"/>
      <c r="F6" s="29"/>
      <c r="G6" s="238"/>
      <c r="H6" s="239"/>
      <c r="I6" s="239"/>
      <c r="J6" s="246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</row>
    <row r="7" spans="1:38" ht="26.25" x14ac:dyDescent="0.25">
      <c r="A7" s="300" t="s">
        <v>226</v>
      </c>
      <c r="B7" s="300"/>
      <c r="C7" s="95"/>
      <c r="D7" s="95"/>
      <c r="E7" s="5"/>
      <c r="F7" s="95"/>
      <c r="G7" s="236"/>
      <c r="H7" s="237"/>
      <c r="I7" s="237"/>
      <c r="J7" s="24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1"/>
      <c r="J8" s="24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164</v>
      </c>
      <c r="C9" s="35">
        <v>1</v>
      </c>
      <c r="D9" s="36">
        <f t="shared" ref="D9:D18" si="0">C9*$C$5</f>
        <v>2</v>
      </c>
      <c r="E9" s="37">
        <v>100</v>
      </c>
      <c r="F9" s="38" t="str">
        <f t="array" ref="F9">IF(E9="","",IF(INDEX(A:A,MAX(IF(ISNUMBER($A$36:$A$55),ROW($A$36:$A$55),"")))&lt;&gt;E9,"Corrigez : révolution incorrecte","OK"))</f>
        <v>OK</v>
      </c>
      <c r="G9" s="256" t="s">
        <v>306</v>
      </c>
      <c r="I9" s="252"/>
      <c r="J9" s="24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2"/>
      <c r="J10" s="24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29"/>
      <c r="I11" s="252"/>
      <c r="J11" s="24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29"/>
      <c r="I12" s="252"/>
      <c r="J12" s="24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29"/>
      <c r="I13" s="252"/>
      <c r="J13" s="24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29"/>
      <c r="I14" s="252"/>
      <c r="J14" s="24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29"/>
      <c r="I15" s="252"/>
      <c r="J15" s="24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29"/>
      <c r="I16" s="252"/>
      <c r="J16" s="24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29"/>
      <c r="I17" s="252"/>
      <c r="J17" s="24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29"/>
      <c r="I18" s="252"/>
      <c r="J18" s="24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98"/>
      <c r="B19" s="39" t="s">
        <v>175</v>
      </c>
      <c r="C19" s="40">
        <f>SUM(C9:C18)</f>
        <v>1</v>
      </c>
      <c r="D19" s="41">
        <f>SUM(D9:D18)</f>
        <v>2</v>
      </c>
      <c r="E19" s="5"/>
      <c r="F19" s="99"/>
      <c r="G19" s="240"/>
      <c r="H19" s="241"/>
      <c r="I19" s="240"/>
      <c r="J19" s="24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98"/>
      <c r="B20" s="42" t="s">
        <v>230</v>
      </c>
      <c r="C20" s="43" t="str">
        <f>IF(C19&gt;100%,"Erreur : corrigez","OK")</f>
        <v>OK</v>
      </c>
      <c r="D20" s="247"/>
      <c r="F20" s="239"/>
      <c r="G20" s="239"/>
      <c r="H20" s="241"/>
      <c r="I20" s="240"/>
      <c r="J20" s="24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2"/>
      <c r="I21" s="253"/>
      <c r="J21" s="24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299" t="s">
        <v>232</v>
      </c>
      <c r="B22" s="299"/>
      <c r="C22" s="97"/>
      <c r="H22" s="228"/>
      <c r="I22" s="246"/>
      <c r="J22" s="246"/>
      <c r="P22" s="97"/>
      <c r="Q22" s="97"/>
      <c r="R22" s="97"/>
      <c r="S22" s="97"/>
      <c r="T22" s="97"/>
      <c r="U22" s="97"/>
      <c r="V22" s="97"/>
      <c r="W22" s="97"/>
      <c r="X22" s="97"/>
      <c r="Y22" s="97"/>
      <c r="Z22" s="97"/>
      <c r="AA22" s="97"/>
      <c r="AB22" s="97"/>
      <c r="AC22" s="97"/>
      <c r="AD22" s="97"/>
      <c r="AE22" s="97"/>
      <c r="AF22" s="97"/>
      <c r="AG22" s="97"/>
      <c r="AH22" s="97"/>
      <c r="AI22" s="97"/>
      <c r="AJ22" s="97"/>
      <c r="AK22" s="97"/>
      <c r="AL22" s="97"/>
      <c r="AM22" s="97"/>
    </row>
    <row r="23" spans="1:45" x14ac:dyDescent="0.25">
      <c r="A23" s="5"/>
      <c r="B23" s="5"/>
      <c r="C23" s="5"/>
      <c r="H23" s="219"/>
      <c r="I23" s="245"/>
      <c r="J23" s="24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0"/>
      <c r="F24" s="100"/>
      <c r="G24" s="243"/>
      <c r="H24" s="229"/>
      <c r="I24" s="243"/>
      <c r="J24" s="244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1"/>
      <c r="E25" s="5"/>
      <c r="F25" s="101"/>
      <c r="G25" s="244"/>
      <c r="H25" s="229"/>
      <c r="I25" s="244"/>
      <c r="J25" s="244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</v>
      </c>
      <c r="D26" s="47" t="s">
        <v>234</v>
      </c>
      <c r="E26" s="100"/>
      <c r="F26" s="100"/>
      <c r="G26" s="243"/>
      <c r="I26" s="243"/>
      <c r="J26" s="243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0"/>
      <c r="F27" s="100"/>
      <c r="G27" s="243"/>
      <c r="I27" s="243"/>
      <c r="J27" s="243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5"/>
      <c r="I28" s="245"/>
      <c r="J28" s="24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5"/>
      <c r="I29" s="245"/>
      <c r="J29" s="24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1" t="s">
        <v>227</v>
      </c>
      <c r="B30" s="301"/>
      <c r="D30" s="248"/>
      <c r="H30" s="246"/>
      <c r="I30" s="246"/>
      <c r="J30" s="246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97"/>
      <c r="AQ30" s="97"/>
      <c r="AR30" s="97"/>
      <c r="AS30" s="97"/>
    </row>
    <row r="31" spans="1:45" x14ac:dyDescent="0.25">
      <c r="A31" s="5"/>
      <c r="B31" s="5"/>
      <c r="H31" s="245"/>
      <c r="I31" s="245"/>
      <c r="J31" s="245"/>
      <c r="K31" s="248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Cèdre de l'Atlas</v>
      </c>
      <c r="D32" s="257" t="s">
        <v>307</v>
      </c>
      <c r="K32" s="248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48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0" t="s">
        <v>185</v>
      </c>
      <c r="C34" s="292" t="s">
        <v>186</v>
      </c>
      <c r="D34" s="292"/>
      <c r="E34" s="293" t="s">
        <v>187</v>
      </c>
      <c r="F34" s="294"/>
      <c r="G34" s="294"/>
      <c r="H34" s="295"/>
      <c r="I34" s="102"/>
      <c r="J34" s="249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0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20</v>
      </c>
      <c r="B36" s="63">
        <v>158</v>
      </c>
      <c r="C36" s="63">
        <v>1</v>
      </c>
      <c r="D36" s="63">
        <v>0</v>
      </c>
      <c r="E36" s="54"/>
      <c r="F36" s="54"/>
      <c r="G36" s="54"/>
      <c r="H36" s="54"/>
      <c r="I36" s="52">
        <f>IFERROR(B36/A36,"")</f>
        <v>7.9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30</v>
      </c>
      <c r="B37" s="63">
        <v>250</v>
      </c>
      <c r="C37" s="63">
        <v>2</v>
      </c>
      <c r="D37" s="63">
        <v>0</v>
      </c>
      <c r="E37" s="54"/>
      <c r="F37" s="54"/>
      <c r="G37" s="54"/>
      <c r="H37" s="54"/>
      <c r="I37" s="56">
        <f t="shared" ref="I37:I55" si="1">IF(A37&lt;&gt;0,(B37-(B36-D36))/(A37-A36),"")</f>
        <v>9.1999999999999993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40</v>
      </c>
      <c r="B38" s="63">
        <v>350</v>
      </c>
      <c r="C38" s="63">
        <v>3</v>
      </c>
      <c r="D38" s="63">
        <v>88</v>
      </c>
      <c r="E38" s="54"/>
      <c r="F38" s="54"/>
      <c r="G38" s="54"/>
      <c r="H38" s="54"/>
      <c r="I38" s="56">
        <f t="shared" si="1"/>
        <v>10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50</v>
      </c>
      <c r="B39" s="63">
        <v>377</v>
      </c>
      <c r="C39" s="63">
        <v>4</v>
      </c>
      <c r="D39" s="63">
        <v>0</v>
      </c>
      <c r="E39" s="54"/>
      <c r="F39" s="54"/>
      <c r="G39" s="54"/>
      <c r="H39" s="54"/>
      <c r="I39" s="52">
        <f t="shared" si="1"/>
        <v>11.5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60</v>
      </c>
      <c r="B40" s="63">
        <v>512</v>
      </c>
      <c r="C40" s="63">
        <v>5</v>
      </c>
      <c r="D40" s="63">
        <v>102</v>
      </c>
      <c r="E40" s="54"/>
      <c r="F40" s="54"/>
      <c r="G40" s="54"/>
      <c r="H40" s="54"/>
      <c r="I40" s="52">
        <f t="shared" si="1"/>
        <v>13.5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70</v>
      </c>
      <c r="B41" s="63">
        <v>565</v>
      </c>
      <c r="C41" s="63">
        <v>6</v>
      </c>
      <c r="D41" s="63">
        <v>113</v>
      </c>
      <c r="E41" s="54"/>
      <c r="F41" s="54"/>
      <c r="G41" s="54"/>
      <c r="H41" s="54"/>
      <c r="I41" s="56">
        <f t="shared" si="1"/>
        <v>15.5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80</v>
      </c>
      <c r="B42" s="63">
        <v>622</v>
      </c>
      <c r="C42" s="63">
        <v>7</v>
      </c>
      <c r="D42" s="63">
        <v>124</v>
      </c>
      <c r="E42" s="54"/>
      <c r="F42" s="54"/>
      <c r="G42" s="54"/>
      <c r="H42" s="54"/>
      <c r="I42" s="56">
        <f t="shared" si="1"/>
        <v>17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1">
        <v>90</v>
      </c>
      <c r="B43" s="63">
        <v>673</v>
      </c>
      <c r="C43" s="63">
        <v>8</v>
      </c>
      <c r="D43" s="63">
        <v>135</v>
      </c>
      <c r="E43" s="54"/>
      <c r="F43" s="54"/>
      <c r="G43" s="54"/>
      <c r="H43" s="54"/>
      <c r="I43" s="52">
        <f t="shared" si="1"/>
        <v>17.5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1">
        <v>100</v>
      </c>
      <c r="B44" s="63">
        <v>723</v>
      </c>
      <c r="C44" s="63">
        <v>9</v>
      </c>
      <c r="D44" s="63">
        <v>723</v>
      </c>
      <c r="E44" s="54"/>
      <c r="F44" s="54"/>
      <c r="G44" s="54"/>
      <c r="H44" s="54"/>
      <c r="I44" s="52">
        <f t="shared" si="1"/>
        <v>18.5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1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1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1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1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1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1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1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1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1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1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1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7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3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0" t="s">
        <v>185</v>
      </c>
      <c r="C60" s="292" t="s">
        <v>186</v>
      </c>
      <c r="D60" s="292"/>
      <c r="E60" s="293" t="s">
        <v>187</v>
      </c>
      <c r="F60" s="294"/>
      <c r="G60" s="294"/>
      <c r="H60" s="295"/>
      <c r="I60" s="102"/>
      <c r="J60" s="249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0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281"/>
      <c r="B69" s="63"/>
      <c r="C69" s="63"/>
      <c r="D69" s="6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281"/>
      <c r="B70" s="63"/>
      <c r="C70" s="63"/>
      <c r="D70" s="6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281"/>
      <c r="B71" s="63"/>
      <c r="C71" s="63"/>
      <c r="D71" s="6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281"/>
      <c r="B72" s="63"/>
      <c r="C72" s="63"/>
      <c r="D72" s="6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281"/>
      <c r="B73" s="63"/>
      <c r="C73" s="63"/>
      <c r="D73" s="6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281"/>
      <c r="B74" s="63"/>
      <c r="C74" s="63"/>
      <c r="D74" s="6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281"/>
      <c r="B75" s="63"/>
      <c r="C75" s="63"/>
      <c r="D75" s="6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281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281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281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281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281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281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7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3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0" t="s">
        <v>185</v>
      </c>
      <c r="C86" s="292" t="s">
        <v>186</v>
      </c>
      <c r="D86" s="292"/>
      <c r="E86" s="293" t="s">
        <v>187</v>
      </c>
      <c r="F86" s="294"/>
      <c r="G86" s="294"/>
      <c r="H86" s="295"/>
      <c r="I86" s="102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54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54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54"/>
      <c r="F90" s="54"/>
      <c r="G90" s="54"/>
      <c r="H90" s="54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54"/>
      <c r="F91" s="54"/>
      <c r="G91" s="54"/>
      <c r="H91" s="54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54"/>
      <c r="F92" s="54"/>
      <c r="G92" s="54"/>
      <c r="H92" s="54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54"/>
      <c r="F93" s="54"/>
      <c r="G93" s="54"/>
      <c r="H93" s="54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54"/>
      <c r="F94" s="54"/>
      <c r="G94" s="54"/>
      <c r="H94" s="54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281"/>
      <c r="B95" s="63"/>
      <c r="C95" s="63"/>
      <c r="D95" s="63"/>
      <c r="E95" s="54"/>
      <c r="F95" s="54"/>
      <c r="G95" s="54"/>
      <c r="H95" s="54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281"/>
      <c r="B96" s="63"/>
      <c r="C96" s="63"/>
      <c r="D96" s="63"/>
      <c r="E96" s="54"/>
      <c r="F96" s="54"/>
      <c r="G96" s="54"/>
      <c r="H96" s="54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281"/>
      <c r="B97" s="63"/>
      <c r="C97" s="63"/>
      <c r="D97" s="63"/>
      <c r="E97" s="54"/>
      <c r="F97" s="54"/>
      <c r="G97" s="54"/>
      <c r="H97" s="54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281"/>
      <c r="B98" s="63"/>
      <c r="C98" s="63"/>
      <c r="D98" s="63"/>
      <c r="E98" s="54"/>
      <c r="F98" s="54"/>
      <c r="G98" s="54"/>
      <c r="H98" s="54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281"/>
      <c r="B99" s="63"/>
      <c r="C99" s="63"/>
      <c r="D99" s="63"/>
      <c r="E99" s="54"/>
      <c r="F99" s="54"/>
      <c r="G99" s="54"/>
      <c r="H99" s="54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281"/>
      <c r="B100" s="63"/>
      <c r="C100" s="63"/>
      <c r="D100" s="63"/>
      <c r="E100" s="54"/>
      <c r="F100" s="54"/>
      <c r="G100" s="54"/>
      <c r="H100" s="54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281"/>
      <c r="B101" s="63"/>
      <c r="C101" s="63"/>
      <c r="D101" s="63"/>
      <c r="E101" s="54"/>
      <c r="F101" s="54"/>
      <c r="G101" s="54"/>
      <c r="H101" s="54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281"/>
      <c r="B102" s="53"/>
      <c r="C102" s="53"/>
      <c r="D102" s="53"/>
      <c r="E102" s="54"/>
      <c r="F102" s="54"/>
      <c r="G102" s="54"/>
      <c r="H102" s="54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281"/>
      <c r="B103" s="53"/>
      <c r="C103" s="53"/>
      <c r="D103" s="53"/>
      <c r="E103" s="54"/>
      <c r="F103" s="54"/>
      <c r="G103" s="54"/>
      <c r="H103" s="54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281"/>
      <c r="B104" s="53"/>
      <c r="C104" s="53"/>
      <c r="D104" s="53"/>
      <c r="E104" s="54"/>
      <c r="F104" s="54"/>
      <c r="G104" s="54"/>
      <c r="H104" s="54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281"/>
      <c r="B105" s="53"/>
      <c r="C105" s="53"/>
      <c r="D105" s="53"/>
      <c r="E105" s="54"/>
      <c r="F105" s="54"/>
      <c r="G105" s="54"/>
      <c r="H105" s="54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281"/>
      <c r="B106" s="53"/>
      <c r="C106" s="53"/>
      <c r="D106" s="53"/>
      <c r="E106" s="54"/>
      <c r="F106" s="54"/>
      <c r="G106" s="54"/>
      <c r="H106" s="54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281"/>
      <c r="B107" s="53"/>
      <c r="C107" s="53"/>
      <c r="D107" s="53"/>
      <c r="E107" s="54"/>
      <c r="F107" s="54"/>
      <c r="G107" s="54"/>
      <c r="H107" s="54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7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3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0" t="s">
        <v>185</v>
      </c>
      <c r="C112" s="292" t="s">
        <v>186</v>
      </c>
      <c r="D112" s="292"/>
      <c r="E112" s="293" t="s">
        <v>187</v>
      </c>
      <c r="F112" s="294"/>
      <c r="G112" s="294"/>
      <c r="H112" s="295"/>
      <c r="I112" s="102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6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6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6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6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6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6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53"/>
      <c r="B120" s="63"/>
      <c r="C120" s="63"/>
      <c r="D120" s="63"/>
      <c r="E120" s="54"/>
      <c r="F120" s="54"/>
      <c r="G120" s="54"/>
      <c r="H120" s="54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281"/>
      <c r="B121" s="63"/>
      <c r="C121" s="63"/>
      <c r="D121" s="63"/>
      <c r="E121" s="54"/>
      <c r="F121" s="54"/>
      <c r="G121" s="54"/>
      <c r="H121" s="54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281"/>
      <c r="B122" s="63"/>
      <c r="C122" s="63"/>
      <c r="D122" s="63"/>
      <c r="E122" s="54"/>
      <c r="F122" s="54"/>
      <c r="G122" s="54"/>
      <c r="H122" s="54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281"/>
      <c r="B123" s="63"/>
      <c r="C123" s="63"/>
      <c r="D123" s="63"/>
      <c r="E123" s="54"/>
      <c r="F123" s="54"/>
      <c r="G123" s="54"/>
      <c r="H123" s="54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281"/>
      <c r="B124" s="63"/>
      <c r="C124" s="63"/>
      <c r="D124" s="63"/>
      <c r="E124" s="54"/>
      <c r="F124" s="54"/>
      <c r="G124" s="54"/>
      <c r="H124" s="54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281"/>
      <c r="B125" s="63"/>
      <c r="C125" s="63"/>
      <c r="D125" s="63"/>
      <c r="E125" s="54"/>
      <c r="F125" s="54"/>
      <c r="G125" s="54"/>
      <c r="H125" s="54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281"/>
      <c r="B126" s="63"/>
      <c r="C126" s="63"/>
      <c r="D126" s="63"/>
      <c r="E126" s="54"/>
      <c r="F126" s="54"/>
      <c r="G126" s="54"/>
      <c r="H126" s="54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281"/>
      <c r="B127" s="63"/>
      <c r="C127" s="63"/>
      <c r="D127" s="63"/>
      <c r="E127" s="54"/>
      <c r="F127" s="54"/>
      <c r="G127" s="54"/>
      <c r="H127" s="54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281"/>
      <c r="B128" s="53"/>
      <c r="C128" s="53"/>
      <c r="D128" s="53"/>
      <c r="E128" s="54"/>
      <c r="F128" s="54"/>
      <c r="G128" s="54"/>
      <c r="H128" s="54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281"/>
      <c r="B129" s="53"/>
      <c r="C129" s="53"/>
      <c r="D129" s="53"/>
      <c r="E129" s="54"/>
      <c r="F129" s="54"/>
      <c r="G129" s="54"/>
      <c r="H129" s="54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281"/>
      <c r="B130" s="53"/>
      <c r="C130" s="53"/>
      <c r="D130" s="53"/>
      <c r="E130" s="54"/>
      <c r="F130" s="54"/>
      <c r="G130" s="54"/>
      <c r="H130" s="54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281"/>
      <c r="B131" s="53"/>
      <c r="C131" s="53"/>
      <c r="D131" s="53"/>
      <c r="E131" s="54"/>
      <c r="F131" s="54"/>
      <c r="G131" s="54"/>
      <c r="H131" s="54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281"/>
      <c r="B132" s="53"/>
      <c r="C132" s="53"/>
      <c r="D132" s="53"/>
      <c r="E132" s="54"/>
      <c r="F132" s="54"/>
      <c r="G132" s="54"/>
      <c r="H132" s="54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281"/>
      <c r="B133" s="53"/>
      <c r="C133" s="53"/>
      <c r="D133" s="53"/>
      <c r="E133" s="54"/>
      <c r="F133" s="54"/>
      <c r="G133" s="54"/>
      <c r="H133" s="54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7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3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0" t="s">
        <v>185</v>
      </c>
      <c r="C138" s="292" t="s">
        <v>186</v>
      </c>
      <c r="D138" s="292"/>
      <c r="E138" s="293" t="s">
        <v>187</v>
      </c>
      <c r="F138" s="294"/>
      <c r="G138" s="294"/>
      <c r="H138" s="295"/>
      <c r="I138" s="102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6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7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3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0" t="s">
        <v>185</v>
      </c>
      <c r="C164" s="292" t="s">
        <v>186</v>
      </c>
      <c r="D164" s="292"/>
      <c r="E164" s="293" t="s">
        <v>187</v>
      </c>
      <c r="F164" s="294"/>
      <c r="G164" s="294"/>
      <c r="H164" s="295"/>
      <c r="I164" s="102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7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3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0" t="s">
        <v>185</v>
      </c>
      <c r="C190" s="292" t="s">
        <v>186</v>
      </c>
      <c r="D190" s="292"/>
      <c r="E190" s="293" t="s">
        <v>187</v>
      </c>
      <c r="F190" s="294"/>
      <c r="G190" s="294"/>
      <c r="H190" s="295"/>
      <c r="I190" s="102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7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3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0" t="s">
        <v>185</v>
      </c>
      <c r="C216" s="292" t="s">
        <v>186</v>
      </c>
      <c r="D216" s="292"/>
      <c r="E216" s="293" t="s">
        <v>187</v>
      </c>
      <c r="F216" s="294"/>
      <c r="G216" s="294"/>
      <c r="H216" s="295"/>
      <c r="I216" s="102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2"/>
      <c r="B231" s="63"/>
      <c r="C231" s="92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7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3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0" t="s">
        <v>185</v>
      </c>
      <c r="C242" s="292" t="s">
        <v>186</v>
      </c>
      <c r="D242" s="292"/>
      <c r="E242" s="293" t="s">
        <v>187</v>
      </c>
      <c r="F242" s="294"/>
      <c r="G242" s="294"/>
      <c r="H242" s="295"/>
      <c r="I242" s="102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2"/>
      <c r="B257" s="63"/>
      <c r="C257" s="92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7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3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0" t="s">
        <v>185</v>
      </c>
      <c r="C268" s="292" t="s">
        <v>186</v>
      </c>
      <c r="D268" s="292"/>
      <c r="E268" s="293" t="s">
        <v>187</v>
      </c>
      <c r="F268" s="294"/>
      <c r="G268" s="294"/>
      <c r="H268" s="295"/>
      <c r="I268" s="102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2"/>
      <c r="B283" s="63"/>
      <c r="C283" s="92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28" sqref="G28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4"/>
      <c r="K1" s="104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6" t="s">
        <v>191</v>
      </c>
      <c r="C2" s="307"/>
      <c r="D2" s="307"/>
      <c r="E2" s="307"/>
      <c r="F2" s="307"/>
      <c r="G2" s="308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5"/>
      <c r="C4" s="305"/>
      <c r="D4" s="305"/>
      <c r="E4" s="305"/>
      <c r="F4" s="305"/>
      <c r="G4" s="305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5" t="s">
        <v>296</v>
      </c>
      <c r="C5" s="105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5"/>
      <c r="C6" s="235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6"/>
      <c r="B7" s="29" t="s">
        <v>295</v>
      </c>
      <c r="C7" s="107" t="s">
        <v>214</v>
      </c>
      <c r="D7" s="233"/>
      <c r="E7" s="108"/>
      <c r="F7" s="29" t="s">
        <v>295</v>
      </c>
      <c r="G7" s="107" t="s">
        <v>215</v>
      </c>
      <c r="H7" s="234"/>
      <c r="I7" s="234"/>
      <c r="J7" s="234"/>
      <c r="K7" s="234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</row>
    <row r="8" spans="1:38" ht="17.25" customHeight="1" x14ac:dyDescent="0.25">
      <c r="A8" s="112">
        <v>1</v>
      </c>
      <c r="B8" s="64">
        <v>1</v>
      </c>
      <c r="C8" s="52" t="s">
        <v>177</v>
      </c>
      <c r="D8" s="25"/>
      <c r="E8" s="112">
        <v>4</v>
      </c>
      <c r="F8" s="64">
        <v>0</v>
      </c>
      <c r="G8" s="109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2">
        <v>2</v>
      </c>
      <c r="B9" s="64">
        <v>0</v>
      </c>
      <c r="C9" s="115" t="s">
        <v>216</v>
      </c>
      <c r="D9" s="25"/>
      <c r="E9" s="112">
        <v>5</v>
      </c>
      <c r="F9" s="64">
        <v>0</v>
      </c>
      <c r="G9" s="110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2">
        <v>3</v>
      </c>
      <c r="B10" s="64">
        <v>0</v>
      </c>
      <c r="C10" s="116" t="s">
        <v>217</v>
      </c>
      <c r="D10" s="25"/>
      <c r="E10" s="5"/>
      <c r="F10" s="113">
        <f>SUM(F7:F9)</f>
        <v>0</v>
      </c>
      <c r="G10" s="111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3">
        <v>0</v>
      </c>
      <c r="C11" s="111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4"/>
      <c r="B13" s="114"/>
      <c r="C13" s="105" t="s">
        <v>273</v>
      </c>
      <c r="D13" s="234"/>
      <c r="E13" s="106"/>
      <c r="F13" s="114"/>
      <c r="G13" s="105" t="s">
        <v>301</v>
      </c>
      <c r="H13" s="234"/>
      <c r="I13" s="234"/>
      <c r="J13" s="234"/>
      <c r="K13" s="234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</row>
    <row r="14" spans="1:38" s="4" customFormat="1" ht="21" customHeight="1" x14ac:dyDescent="0.25">
      <c r="A14" s="234"/>
      <c r="B14" s="114"/>
      <c r="C14" s="105" t="s">
        <v>309</v>
      </c>
      <c r="D14" s="234"/>
      <c r="E14" s="106"/>
      <c r="F14" s="114"/>
      <c r="G14" s="105" t="s">
        <v>294</v>
      </c>
      <c r="H14" s="234"/>
      <c r="I14" s="234"/>
      <c r="J14" s="234"/>
      <c r="K14" s="234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127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7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7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7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3">
        <f>SUM(B16:B18)</f>
        <v>1</v>
      </c>
      <c r="C19" s="111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7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7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0" bestFit="1" customWidth="1"/>
    <col min="2" max="4" width="11.42578125" style="70"/>
    <col min="5" max="5" width="9.5703125" style="70" customWidth="1"/>
    <col min="6" max="7" width="11.42578125" style="70"/>
    <col min="8" max="8" width="10.7109375" style="70" customWidth="1"/>
    <col min="9" max="9" width="9.42578125" style="70" customWidth="1"/>
    <col min="10" max="11" width="10.5703125" style="70" bestFit="1" customWidth="1"/>
    <col min="12" max="12" width="14" style="70" bestFit="1" customWidth="1"/>
    <col min="13" max="13" width="14" style="70" customWidth="1"/>
    <col min="14" max="23" width="11.42578125" style="70"/>
    <col min="24" max="24" width="11.7109375" style="70" bestFit="1" customWidth="1"/>
    <col min="25" max="25" width="14.5703125" style="70" bestFit="1" customWidth="1"/>
    <col min="26" max="26" width="12.42578125" style="70" bestFit="1" customWidth="1"/>
    <col min="27" max="27" width="9.7109375" style="70" bestFit="1" customWidth="1"/>
    <col min="28" max="28" width="11" style="70" bestFit="1" customWidth="1"/>
    <col min="29" max="29" width="9.42578125" style="70" bestFit="1" customWidth="1"/>
    <col min="30" max="31" width="9.42578125" style="70" customWidth="1"/>
    <col min="32" max="32" width="11.42578125" style="70"/>
    <col min="33" max="34" width="14" style="70" bestFit="1" customWidth="1"/>
    <col min="35" max="35" width="10.5703125" style="70" bestFit="1" customWidth="1"/>
    <col min="36" max="36" width="9.42578125" style="70" bestFit="1" customWidth="1"/>
    <col min="37" max="38" width="10.5703125" style="70" bestFit="1" customWidth="1"/>
    <col min="39" max="41" width="10.5703125" style="70" customWidth="1"/>
    <col min="42" max="42" width="9" style="70" bestFit="1" customWidth="1"/>
    <col min="43" max="43" width="10.5703125" style="70" bestFit="1" customWidth="1"/>
    <col min="44" max="44" width="9.28515625" style="70" bestFit="1" customWidth="1"/>
    <col min="45" max="45" width="11.7109375" style="70" bestFit="1" customWidth="1"/>
    <col min="46" max="46" width="8.42578125" style="70" bestFit="1" customWidth="1"/>
    <col min="47" max="47" width="9.42578125" style="70" bestFit="1" customWidth="1"/>
    <col min="48" max="48" width="9.7109375" style="70" bestFit="1" customWidth="1"/>
    <col min="49" max="49" width="11" style="70" bestFit="1" customWidth="1"/>
    <col min="50" max="50" width="9.42578125" style="70" bestFit="1" customWidth="1"/>
    <col min="51" max="52" width="9.42578125" style="70" customWidth="1"/>
    <col min="53" max="53" width="10.5703125" style="70" bestFit="1" customWidth="1"/>
    <col min="54" max="54" width="14.28515625" style="70" customWidth="1"/>
    <col min="55" max="55" width="14" style="70" customWidth="1"/>
    <col min="56" max="56" width="10.5703125" style="70" bestFit="1" customWidth="1"/>
    <col min="57" max="57" width="9.42578125" style="70" bestFit="1" customWidth="1"/>
    <col min="58" max="59" width="10.5703125" style="70" bestFit="1" customWidth="1"/>
    <col min="60" max="62" width="10.5703125" style="70" customWidth="1"/>
    <col min="63" max="63" width="9" style="70" bestFit="1" customWidth="1"/>
    <col min="64" max="64" width="10.5703125" style="70" bestFit="1" customWidth="1"/>
    <col min="65" max="65" width="9.28515625" style="70" bestFit="1" customWidth="1"/>
    <col min="66" max="66" width="11.7109375" style="70" bestFit="1" customWidth="1"/>
    <col min="67" max="67" width="8.42578125" style="70" bestFit="1" customWidth="1"/>
    <col min="68" max="68" width="9.42578125" style="70" bestFit="1" customWidth="1"/>
    <col min="69" max="69" width="9.7109375" style="70" bestFit="1" customWidth="1"/>
    <col min="70" max="70" width="11" style="70" bestFit="1" customWidth="1"/>
    <col min="71" max="71" width="9.42578125" style="70" bestFit="1" customWidth="1"/>
    <col min="72" max="73" width="9.42578125" style="70" customWidth="1"/>
    <col min="74" max="74" width="10.5703125" style="70" bestFit="1" customWidth="1"/>
    <col min="75" max="75" width="14" style="70" bestFit="1" customWidth="1"/>
    <col min="76" max="76" width="13.85546875" style="70" customWidth="1"/>
    <col min="77" max="77" width="10.5703125" style="70" bestFit="1" customWidth="1"/>
    <col min="78" max="78" width="9.42578125" style="70" bestFit="1" customWidth="1"/>
    <col min="79" max="80" width="10.5703125" style="70" bestFit="1" customWidth="1"/>
    <col min="81" max="83" width="10.5703125" style="70" customWidth="1"/>
    <col min="84" max="84" width="11.42578125" style="70"/>
    <col min="85" max="85" width="10.5703125" style="70" bestFit="1" customWidth="1"/>
    <col min="86" max="86" width="9.28515625" style="70" bestFit="1" customWidth="1"/>
    <col min="87" max="87" width="11.7109375" style="70" bestFit="1" customWidth="1"/>
    <col min="88" max="88" width="8.42578125" style="70" bestFit="1" customWidth="1"/>
    <col min="89" max="89" width="9.42578125" style="70" bestFit="1" customWidth="1"/>
    <col min="90" max="90" width="9.7109375" style="70" bestFit="1" customWidth="1"/>
    <col min="91" max="91" width="11" style="70" bestFit="1" customWidth="1"/>
    <col min="92" max="92" width="9.42578125" style="70" bestFit="1" customWidth="1"/>
    <col min="93" max="94" width="9.42578125" style="70" customWidth="1"/>
    <col min="95" max="95" width="11.42578125" style="70"/>
    <col min="96" max="97" width="14" style="70" customWidth="1"/>
    <col min="98" max="98" width="10.5703125" style="70" bestFit="1" customWidth="1"/>
    <col min="99" max="99" width="9.42578125" style="70" bestFit="1" customWidth="1"/>
    <col min="100" max="101" width="10.5703125" style="70" bestFit="1" customWidth="1"/>
    <col min="102" max="104" width="10.5703125" style="70" customWidth="1"/>
    <col min="105" max="105" width="9" style="70" bestFit="1" customWidth="1"/>
    <col min="106" max="106" width="10.5703125" style="70" bestFit="1" customWidth="1"/>
    <col min="107" max="107" width="9.28515625" style="70" bestFit="1" customWidth="1"/>
    <col min="108" max="108" width="11.7109375" style="70" bestFit="1" customWidth="1"/>
    <col min="109" max="109" width="8.42578125" style="70" bestFit="1" customWidth="1"/>
    <col min="110" max="110" width="9.42578125" style="70" bestFit="1" customWidth="1"/>
    <col min="111" max="111" width="9.7109375" style="70" bestFit="1" customWidth="1"/>
    <col min="112" max="112" width="11" style="70" bestFit="1" customWidth="1"/>
    <col min="113" max="113" width="9.42578125" style="70" bestFit="1" customWidth="1"/>
    <col min="114" max="115" width="9.42578125" style="70" customWidth="1"/>
    <col min="116" max="116" width="10.5703125" style="70" bestFit="1" customWidth="1"/>
    <col min="117" max="117" width="14.28515625" style="70" customWidth="1"/>
    <col min="118" max="118" width="14" style="70" bestFit="1" customWidth="1"/>
    <col min="119" max="119" width="10.5703125" style="70" bestFit="1" customWidth="1"/>
    <col min="120" max="120" width="9.42578125" style="70" bestFit="1" customWidth="1"/>
    <col min="121" max="122" width="10.5703125" style="70" bestFit="1" customWidth="1"/>
    <col min="123" max="125" width="10.5703125" style="70" customWidth="1"/>
    <col min="126" max="126" width="9" style="70" bestFit="1" customWidth="1"/>
    <col min="127" max="127" width="10.5703125" style="70" bestFit="1" customWidth="1"/>
    <col min="128" max="128" width="9.28515625" style="70" bestFit="1" customWidth="1"/>
    <col min="129" max="129" width="11.7109375" style="70" bestFit="1" customWidth="1"/>
    <col min="130" max="130" width="8.42578125" style="70" bestFit="1" customWidth="1"/>
    <col min="131" max="131" width="9.42578125" style="70" bestFit="1" customWidth="1"/>
    <col min="132" max="132" width="9.7109375" style="70" bestFit="1" customWidth="1"/>
    <col min="133" max="133" width="11" style="70" bestFit="1" customWidth="1"/>
    <col min="134" max="134" width="9.42578125" style="70" bestFit="1" customWidth="1"/>
    <col min="135" max="136" width="9.42578125" style="70" customWidth="1"/>
    <col min="137" max="137" width="10.5703125" style="70" bestFit="1" customWidth="1"/>
    <col min="138" max="139" width="14" style="70" customWidth="1"/>
    <col min="140" max="140" width="10.5703125" style="70" bestFit="1" customWidth="1"/>
    <col min="141" max="141" width="9.42578125" style="70" bestFit="1" customWidth="1"/>
    <col min="142" max="143" width="10.5703125" style="70" bestFit="1" customWidth="1"/>
    <col min="144" max="146" width="10.5703125" style="70" customWidth="1"/>
    <col min="147" max="147" width="9" style="70" bestFit="1" customWidth="1"/>
    <col min="148" max="148" width="10.5703125" style="70" bestFit="1" customWidth="1"/>
    <col min="149" max="149" width="9.28515625" style="70" bestFit="1" customWidth="1"/>
    <col min="150" max="150" width="11.7109375" style="70" bestFit="1" customWidth="1"/>
    <col min="151" max="151" width="8.42578125" style="70" bestFit="1" customWidth="1"/>
    <col min="152" max="152" width="9.42578125" style="70" bestFit="1" customWidth="1"/>
    <col min="153" max="153" width="9.7109375" style="70" bestFit="1" customWidth="1"/>
    <col min="154" max="154" width="11" style="70" bestFit="1" customWidth="1"/>
    <col min="155" max="155" width="9.42578125" style="70" bestFit="1" customWidth="1"/>
    <col min="156" max="157" width="9.42578125" style="70" customWidth="1"/>
    <col min="158" max="158" width="11.42578125" style="70"/>
    <col min="159" max="160" width="14" style="70" bestFit="1" customWidth="1"/>
    <col min="161" max="161" width="10.5703125" style="70" bestFit="1" customWidth="1"/>
    <col min="162" max="162" width="9.42578125" style="70" bestFit="1" customWidth="1"/>
    <col min="163" max="164" width="10.5703125" style="70" bestFit="1" customWidth="1"/>
    <col min="165" max="167" width="10.5703125" style="70" customWidth="1"/>
    <col min="168" max="168" width="9" style="70" bestFit="1" customWidth="1"/>
    <col min="169" max="169" width="10.5703125" style="70" bestFit="1" customWidth="1"/>
    <col min="170" max="170" width="9.28515625" style="70" bestFit="1" customWidth="1"/>
    <col min="171" max="171" width="11.7109375" style="70" bestFit="1" customWidth="1"/>
    <col min="172" max="172" width="8.140625" style="70" bestFit="1" customWidth="1"/>
    <col min="173" max="173" width="9.42578125" style="70" bestFit="1" customWidth="1"/>
    <col min="174" max="174" width="9.7109375" style="70" bestFit="1" customWidth="1"/>
    <col min="175" max="175" width="11" style="70" bestFit="1" customWidth="1"/>
    <col min="176" max="176" width="9.42578125" style="70" bestFit="1" customWidth="1"/>
    <col min="177" max="178" width="9.42578125" style="70" customWidth="1"/>
    <col min="179" max="179" width="10.5703125" style="70" bestFit="1" customWidth="1"/>
    <col min="180" max="181" width="14" style="70" bestFit="1" customWidth="1"/>
    <col min="182" max="182" width="10.5703125" style="70" bestFit="1" customWidth="1"/>
    <col min="183" max="183" width="9.42578125" style="70" bestFit="1" customWidth="1"/>
    <col min="184" max="185" width="10.5703125" style="70" bestFit="1" customWidth="1"/>
    <col min="186" max="188" width="10.5703125" style="70" customWidth="1"/>
    <col min="189" max="189" width="9" style="70" bestFit="1" customWidth="1"/>
    <col min="190" max="190" width="10.5703125" style="70" bestFit="1" customWidth="1"/>
    <col min="191" max="191" width="9.28515625" style="70" bestFit="1" customWidth="1"/>
    <col min="192" max="192" width="11.42578125" style="70"/>
    <col min="193" max="193" width="8.42578125" style="70" bestFit="1" customWidth="1"/>
    <col min="194" max="194" width="9.42578125" style="70" bestFit="1" customWidth="1"/>
    <col min="195" max="195" width="9.7109375" style="70" bestFit="1" customWidth="1"/>
    <col min="196" max="196" width="11" style="70" bestFit="1" customWidth="1"/>
    <col min="197" max="197" width="9.42578125" style="70" bestFit="1" customWidth="1"/>
    <col min="198" max="199" width="9.42578125" style="70" customWidth="1"/>
    <col min="200" max="200" width="10.5703125" style="70" bestFit="1" customWidth="1"/>
    <col min="201" max="201" width="14" style="70" customWidth="1"/>
    <col min="202" max="202" width="14.28515625" style="70" customWidth="1"/>
    <col min="203" max="203" width="10.5703125" style="70" bestFit="1" customWidth="1"/>
    <col min="204" max="204" width="9.42578125" style="70" bestFit="1" customWidth="1"/>
    <col min="205" max="206" width="10.5703125" style="70" bestFit="1" customWidth="1"/>
    <col min="207" max="209" width="10.5703125" style="70" customWidth="1"/>
    <col min="210" max="210" width="9" style="70" bestFit="1" customWidth="1"/>
    <col min="211" max="211" width="10.5703125" style="70" bestFit="1" customWidth="1"/>
    <col min="212" max="212" width="9.28515625" style="70" bestFit="1" customWidth="1"/>
    <col min="213" max="213" width="11.7109375" style="70" bestFit="1" customWidth="1"/>
    <col min="214" max="214" width="8.42578125" style="70" bestFit="1" customWidth="1"/>
    <col min="215" max="215" width="9.42578125" style="70" bestFit="1" customWidth="1"/>
    <col min="216" max="216" width="9.7109375" style="70" bestFit="1" customWidth="1"/>
    <col min="217" max="217" width="11" style="70" bestFit="1" customWidth="1"/>
    <col min="218" max="218" width="9.42578125" style="70" bestFit="1" customWidth="1"/>
    <col min="219" max="16384" width="11.42578125" style="70"/>
  </cols>
  <sheetData>
    <row r="1" spans="1:218" s="5" customFormat="1" ht="27" thickBot="1" x14ac:dyDescent="0.45">
      <c r="B1" s="312" t="s">
        <v>176</v>
      </c>
      <c r="C1" s="313"/>
      <c r="D1" s="313"/>
      <c r="E1" s="313"/>
      <c r="F1" s="313"/>
      <c r="G1" s="313"/>
      <c r="H1" s="314"/>
      <c r="I1" s="309" t="str">
        <f>IF('Données projet'!$B$9="","",'Données projet'!$B$9)</f>
        <v>Cèdre de l'Atlas</v>
      </c>
      <c r="J1" s="310"/>
      <c r="K1" s="310"/>
      <c r="L1" s="310"/>
      <c r="M1" s="310"/>
      <c r="N1" s="310"/>
      <c r="O1" s="310"/>
      <c r="P1" s="310"/>
      <c r="Q1" s="310"/>
      <c r="R1" s="310"/>
      <c r="S1" s="310"/>
      <c r="T1" s="310"/>
      <c r="U1" s="310"/>
      <c r="V1" s="310"/>
      <c r="W1" s="310"/>
      <c r="X1" s="310"/>
      <c r="Y1" s="310"/>
      <c r="Z1" s="310"/>
      <c r="AA1" s="310"/>
      <c r="AB1" s="310"/>
      <c r="AC1" s="311"/>
      <c r="AD1" s="310" t="str">
        <f>IF('Données projet'!$B$10="","",'Données projet'!$B$10)</f>
        <v/>
      </c>
      <c r="AE1" s="310"/>
      <c r="AF1" s="310"/>
      <c r="AG1" s="310"/>
      <c r="AH1" s="310"/>
      <c r="AI1" s="310"/>
      <c r="AJ1" s="310"/>
      <c r="AK1" s="310"/>
      <c r="AL1" s="310"/>
      <c r="AM1" s="310"/>
      <c r="AN1" s="310"/>
      <c r="AO1" s="310"/>
      <c r="AP1" s="310"/>
      <c r="AQ1" s="310"/>
      <c r="AR1" s="310"/>
      <c r="AS1" s="310"/>
      <c r="AT1" s="310"/>
      <c r="AU1" s="310"/>
      <c r="AV1" s="310"/>
      <c r="AW1" s="310"/>
      <c r="AX1" s="311"/>
      <c r="AY1" s="309" t="str">
        <f>IF('Données projet'!$B$11="","",'Données projet'!$B$11)</f>
        <v/>
      </c>
      <c r="AZ1" s="310"/>
      <c r="BA1" s="310"/>
      <c r="BB1" s="310"/>
      <c r="BC1" s="310"/>
      <c r="BD1" s="310"/>
      <c r="BE1" s="310"/>
      <c r="BF1" s="310"/>
      <c r="BG1" s="310"/>
      <c r="BH1" s="310"/>
      <c r="BI1" s="310"/>
      <c r="BJ1" s="310"/>
      <c r="BK1" s="310"/>
      <c r="BL1" s="310"/>
      <c r="BM1" s="310"/>
      <c r="BN1" s="310"/>
      <c r="BO1" s="310"/>
      <c r="BP1" s="310"/>
      <c r="BQ1" s="310"/>
      <c r="BR1" s="310"/>
      <c r="BS1" s="311"/>
      <c r="BT1" s="309" t="str">
        <f>IF('Données projet'!$B$12="","",'Données projet'!$B$12)</f>
        <v/>
      </c>
      <c r="BU1" s="310"/>
      <c r="BV1" s="310"/>
      <c r="BW1" s="310"/>
      <c r="BX1" s="310"/>
      <c r="BY1" s="310"/>
      <c r="BZ1" s="310"/>
      <c r="CA1" s="310"/>
      <c r="CB1" s="310"/>
      <c r="CC1" s="310"/>
      <c r="CD1" s="310"/>
      <c r="CE1" s="310"/>
      <c r="CF1" s="310"/>
      <c r="CG1" s="310"/>
      <c r="CH1" s="310"/>
      <c r="CI1" s="310"/>
      <c r="CJ1" s="310"/>
      <c r="CK1" s="310"/>
      <c r="CL1" s="310"/>
      <c r="CM1" s="310"/>
      <c r="CN1" s="311"/>
      <c r="CO1" s="309" t="str">
        <f>IF('Données projet'!$B$13="","",'Données projet'!$B$13)</f>
        <v/>
      </c>
      <c r="CP1" s="310"/>
      <c r="CQ1" s="310"/>
      <c r="CR1" s="310"/>
      <c r="CS1" s="310"/>
      <c r="CT1" s="310"/>
      <c r="CU1" s="310"/>
      <c r="CV1" s="310"/>
      <c r="CW1" s="310"/>
      <c r="CX1" s="310"/>
      <c r="CY1" s="310"/>
      <c r="CZ1" s="310"/>
      <c r="DA1" s="310"/>
      <c r="DB1" s="310"/>
      <c r="DC1" s="310"/>
      <c r="DD1" s="310"/>
      <c r="DE1" s="310"/>
      <c r="DF1" s="310"/>
      <c r="DG1" s="310"/>
      <c r="DH1" s="310"/>
      <c r="DI1" s="311"/>
      <c r="DJ1" s="309" t="str">
        <f>IF('Données projet'!$B$14="","",'Données projet'!$B$14)</f>
        <v/>
      </c>
      <c r="DK1" s="310"/>
      <c r="DL1" s="310"/>
      <c r="DM1" s="310"/>
      <c r="DN1" s="310"/>
      <c r="DO1" s="310"/>
      <c r="DP1" s="310"/>
      <c r="DQ1" s="310"/>
      <c r="DR1" s="310"/>
      <c r="DS1" s="310"/>
      <c r="DT1" s="310"/>
      <c r="DU1" s="310"/>
      <c r="DV1" s="310"/>
      <c r="DW1" s="310"/>
      <c r="DX1" s="310"/>
      <c r="DY1" s="310"/>
      <c r="DZ1" s="310"/>
      <c r="EA1" s="310"/>
      <c r="EB1" s="310"/>
      <c r="EC1" s="310"/>
      <c r="ED1" s="311"/>
      <c r="EE1" s="309" t="str">
        <f>IF('Données projet'!$B$15="","",'Données projet'!$B$15)</f>
        <v/>
      </c>
      <c r="EF1" s="310"/>
      <c r="EG1" s="310"/>
      <c r="EH1" s="310"/>
      <c r="EI1" s="310"/>
      <c r="EJ1" s="310"/>
      <c r="EK1" s="310"/>
      <c r="EL1" s="310"/>
      <c r="EM1" s="310"/>
      <c r="EN1" s="310"/>
      <c r="EO1" s="310"/>
      <c r="EP1" s="310"/>
      <c r="EQ1" s="310"/>
      <c r="ER1" s="310"/>
      <c r="ES1" s="310"/>
      <c r="ET1" s="310"/>
      <c r="EU1" s="310"/>
      <c r="EV1" s="310"/>
      <c r="EW1" s="310"/>
      <c r="EX1" s="310"/>
      <c r="EY1" s="311"/>
      <c r="EZ1" s="309" t="str">
        <f>IF('Données projet'!$B$16="","",'Données projet'!$B$16)</f>
        <v/>
      </c>
      <c r="FA1" s="310"/>
      <c r="FB1" s="310"/>
      <c r="FC1" s="310"/>
      <c r="FD1" s="310"/>
      <c r="FE1" s="310"/>
      <c r="FF1" s="310"/>
      <c r="FG1" s="310"/>
      <c r="FH1" s="310"/>
      <c r="FI1" s="310"/>
      <c r="FJ1" s="310"/>
      <c r="FK1" s="310"/>
      <c r="FL1" s="310"/>
      <c r="FM1" s="310"/>
      <c r="FN1" s="310"/>
      <c r="FO1" s="310"/>
      <c r="FP1" s="310"/>
      <c r="FQ1" s="310"/>
      <c r="FR1" s="310"/>
      <c r="FS1" s="310"/>
      <c r="FT1" s="311"/>
      <c r="FU1" s="309" t="str">
        <f>IF('Données projet'!$B$17="","",'Données projet'!$B$17)</f>
        <v/>
      </c>
      <c r="FV1" s="310"/>
      <c r="FW1" s="310"/>
      <c r="FX1" s="310"/>
      <c r="FY1" s="310"/>
      <c r="FZ1" s="310"/>
      <c r="GA1" s="310"/>
      <c r="GB1" s="310"/>
      <c r="GC1" s="310"/>
      <c r="GD1" s="310"/>
      <c r="GE1" s="310"/>
      <c r="GF1" s="310"/>
      <c r="GG1" s="310"/>
      <c r="GH1" s="310"/>
      <c r="GI1" s="310"/>
      <c r="GJ1" s="310"/>
      <c r="GK1" s="310"/>
      <c r="GL1" s="310"/>
      <c r="GM1" s="310"/>
      <c r="GN1" s="310"/>
      <c r="GO1" s="311"/>
      <c r="GP1" s="309" t="str">
        <f>IF('Données projet'!$B$18="","",'Données projet'!$B$18)</f>
        <v/>
      </c>
      <c r="GQ1" s="310"/>
      <c r="GR1" s="310"/>
      <c r="GS1" s="310"/>
      <c r="GT1" s="310"/>
      <c r="GU1" s="310"/>
      <c r="GV1" s="310"/>
      <c r="GW1" s="310"/>
      <c r="GX1" s="310"/>
      <c r="GY1" s="310"/>
      <c r="GZ1" s="310"/>
      <c r="HA1" s="310"/>
      <c r="HB1" s="310"/>
      <c r="HC1" s="310"/>
      <c r="HD1" s="310"/>
      <c r="HE1" s="310"/>
      <c r="HF1" s="310"/>
      <c r="HG1" s="310"/>
      <c r="HH1" s="310"/>
      <c r="HI1" s="310"/>
      <c r="HJ1" s="311"/>
    </row>
    <row r="2" spans="1:218" s="5" customFormat="1" ht="75.75" thickBot="1" x14ac:dyDescent="0.3">
      <c r="A2" s="74" t="s">
        <v>178</v>
      </c>
      <c r="B2" s="75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8" t="s">
        <v>299</v>
      </c>
      <c r="I2" s="71" t="s">
        <v>298</v>
      </c>
      <c r="J2" s="72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2" t="s">
        <v>298</v>
      </c>
      <c r="AE2" s="72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1" t="s">
        <v>298</v>
      </c>
      <c r="AZ2" s="72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1" t="s">
        <v>298</v>
      </c>
      <c r="BU2" s="72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1" t="s">
        <v>298</v>
      </c>
      <c r="CP2" s="72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1" t="s">
        <v>298</v>
      </c>
      <c r="DK2" s="72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1" t="s">
        <v>298</v>
      </c>
      <c r="EF2" s="72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1" t="s">
        <v>298</v>
      </c>
      <c r="FA2" s="72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1" t="s">
        <v>298</v>
      </c>
      <c r="FV2" s="72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1" t="s">
        <v>298</v>
      </c>
      <c r="GQ2" s="72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6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9">
        <f>(B3+E3+F3)*44/12+(C3+D3)*0.475*44/12</f>
        <v>256.66666666666669</v>
      </c>
      <c r="I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396.92963589781414</v>
      </c>
      <c r="T3" s="62">
        <f>IF('Données projet'!E9&gt;30,$R$33-$H$33,LOOKUP('Données projet'!$E$9,$A$3:$A$203,R3:R203)-LOOKUP('Données projet'!$E$9,$A$3:$A$203,$H$3:$H$203))</f>
        <v>294.38852181137639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6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9">
        <f t="shared" ref="H4:H67" si="1">(B4+E4+F4)*44/12+(C4+D4)*0.475*44/12</f>
        <v>256.66666666666669</v>
      </c>
      <c r="I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7.9</v>
      </c>
      <c r="N4" s="14">
        <f>IF('Données projet'!$A$36&gt;35,N3+M4-V3,IF(A4&lt;'Données projet'!$A$36,$K$205^A4,IF(A4='Données projet'!$A$36,'Données projet'!$B$36,N3+M4-V3)))</f>
        <v>1.2880503926580862</v>
      </c>
      <c r="O4" s="14">
        <f>N4*VLOOKUP('Données projet'!$B$9,Paramètres!$A$1:$I$89,3,0)*VLOOKUP('Données projet'!$B$9,Paramètres!$A$1:$I$89,5,0)</f>
        <v>0.60280758376398436</v>
      </c>
      <c r="P4" s="14">
        <f>EXP(-1.0587+0.8836*LN(O4)+0.284)</f>
        <v>0.29465781953181042</v>
      </c>
      <c r="Q4" s="22">
        <f t="shared" ref="Q4:Q34" si="2">(O4+P4)*0.475*44/12</f>
        <v>1.5630855774068424</v>
      </c>
      <c r="R4" s="62">
        <f t="shared" si="0"/>
        <v>259.45197446629572</v>
      </c>
      <c r="S4" s="62">
        <f ca="1">AVERAGE(OFFSET($R$3,0,0,'Données projet'!$E$9+1,1))-AVERAGE(OFFSET($H$3,0,0,'Données projet'!$E$9+1,1))</f>
        <v>396.92963589781414</v>
      </c>
      <c r="T4" s="62">
        <f>$T$3</f>
        <v>294.38852181137639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6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9">
        <f t="shared" si="1"/>
        <v>256.66666666666669</v>
      </c>
      <c r="I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7.9</v>
      </c>
      <c r="N5" s="14">
        <f>IF('Données projet'!$A$36&gt;35,N4+M5-V4,IF(A5&lt;'Données projet'!$A$36,$K$205^A5,IF(A5='Données projet'!$A$36,'Données projet'!$B$36,N4+M5-V4)))</f>
        <v>1.6590738140266501</v>
      </c>
      <c r="O5" s="14">
        <f>N5*VLOOKUP('Données projet'!$B$9,Paramètres!$A$1:$I$89,3,0)*VLOOKUP('Données projet'!$B$9,Paramètres!$A$1:$I$89,5,0)</f>
        <v>0.77644654496447219</v>
      </c>
      <c r="P5" s="14">
        <f t="shared" ref="P5:P68" si="33">EXP(-1.0587+0.8836*LN(O5)+0.284)</f>
        <v>0.36851455096495994</v>
      </c>
      <c r="Q5" s="22">
        <f t="shared" si="2"/>
        <v>1.9941405754104276</v>
      </c>
      <c r="R5" s="62">
        <f t="shared" si="0"/>
        <v>261.10525168652157</v>
      </c>
      <c r="S5" s="62">
        <f ca="1">AVERAGE(OFFSET($R$3,0,0,'Données projet'!$E$9+1,1))-AVERAGE(OFFSET($H$3,0,0,'Données projet'!$E$9+1,1))</f>
        <v>396.92963589781414</v>
      </c>
      <c r="T5" s="62">
        <f t="shared" ref="T5:T68" si="34">$T$3</f>
        <v>294.38852181137639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6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9">
        <f t="shared" si="1"/>
        <v>256.66666666666669</v>
      </c>
      <c r="I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7.9</v>
      </c>
      <c r="N6" s="14">
        <f>IF('Données projet'!$A$36&gt;35,N5+M6-V5,IF(A6&lt;'Données projet'!$A$36,$K$205^A6,IF(A6='Données projet'!$A$36,'Données projet'!$B$36,N5+M6-V5)))</f>
        <v>2.1369706776057753</v>
      </c>
      <c r="O6" s="14">
        <f>N6*VLOOKUP('Données projet'!$B$9,Paramètres!$A$1:$I$89,3,0)*VLOOKUP('Données projet'!$B$9,Paramètres!$A$1:$I$89,5,0)</f>
        <v>1.0001022771195029</v>
      </c>
      <c r="P6" s="14">
        <f t="shared" si="33"/>
        <v>0.46088365986243646</v>
      </c>
      <c r="Q6" s="22">
        <f t="shared" si="2"/>
        <v>2.5445505069102112</v>
      </c>
      <c r="R6" s="62">
        <f t="shared" si="0"/>
        <v>262.8778838402435</v>
      </c>
      <c r="S6" s="62">
        <f ca="1">AVERAGE(OFFSET($R$3,0,0,'Données projet'!$E$9+1,1))-AVERAGE(OFFSET($H$3,0,0,'Données projet'!$E$9+1,1))</f>
        <v>396.92963589781414</v>
      </c>
      <c r="T6" s="62">
        <f t="shared" si="34"/>
        <v>294.38852181137639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6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9">
        <f t="shared" si="1"/>
        <v>256.66666666666669</v>
      </c>
      <c r="I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7.9</v>
      </c>
      <c r="N7" s="14">
        <f>IF('Données projet'!$A$36&gt;35,N6+M7-V6,IF(A7&lt;'Données projet'!$A$36,$K$205^A7,IF(A7='Données projet'!$A$36,'Données projet'!$B$36,N6+M7-V6)))</f>
        <v>2.7525259203889356</v>
      </c>
      <c r="O7" s="14">
        <f>N7*VLOOKUP('Données projet'!$B$9,Paramètres!$A$1:$I$89,3,0)*VLOOKUP('Données projet'!$B$9,Paramètres!$A$1:$I$89,5,0)</f>
        <v>1.2881821307420218</v>
      </c>
      <c r="P7" s="14">
        <f t="shared" si="33"/>
        <v>0.57640532069082717</v>
      </c>
      <c r="Q7" s="22">
        <f t="shared" si="2"/>
        <v>3.2474898112455457</v>
      </c>
      <c r="R7" s="62">
        <f t="shared" si="0"/>
        <v>264.80304536680109</v>
      </c>
      <c r="S7" s="62">
        <f ca="1">AVERAGE(OFFSET($R$3,0,0,'Données projet'!$E$9+1,1))-AVERAGE(OFFSET($H$3,0,0,'Données projet'!$E$9+1,1))</f>
        <v>396.92963589781414</v>
      </c>
      <c r="T7" s="62">
        <f t="shared" si="34"/>
        <v>294.38852181137639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6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9">
        <f t="shared" si="1"/>
        <v>256.66666666666669</v>
      </c>
      <c r="I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7.9</v>
      </c>
      <c r="N8" s="14">
        <f>IF('Données projet'!$A$36&gt;35,N7+M8-V7,IF(A8&lt;'Données projet'!$A$36,$K$205^A8,IF(A8='Données projet'!$A$36,'Données projet'!$B$36,N7+M8-V7)))</f>
        <v>3.5453920925585285</v>
      </c>
      <c r="O8" s="14">
        <f>N8*VLOOKUP('Données projet'!$B$9,Paramètres!$A$1:$I$89,3,0)*VLOOKUP('Données projet'!$B$9,Paramètres!$A$1:$I$89,5,0)</f>
        <v>1.6592434993173915</v>
      </c>
      <c r="P8" s="14">
        <f t="shared" si="33"/>
        <v>0.72088277944126433</v>
      </c>
      <c r="Q8" s="22">
        <f t="shared" si="2"/>
        <v>4.1453866021713255</v>
      </c>
      <c r="R8" s="62">
        <f t="shared" si="0"/>
        <v>266.92316437994907</v>
      </c>
      <c r="S8" s="62">
        <f ca="1">AVERAGE(OFFSET($R$3,0,0,'Données projet'!$E$9+1,1))-AVERAGE(OFFSET($H$3,0,0,'Données projet'!$E$9+1,1))</f>
        <v>396.92963589781414</v>
      </c>
      <c r="T8" s="62">
        <f t="shared" si="34"/>
        <v>294.38852181137639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6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9">
        <f t="shared" si="1"/>
        <v>256.66666666666669</v>
      </c>
      <c r="I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7.9</v>
      </c>
      <c r="N9" s="14">
        <f>IF('Données projet'!$A$36&gt;35,N8+M9-V8,IF(A9&lt;'Données projet'!$A$36,$K$205^A9,IF(A9='Données projet'!$A$36,'Données projet'!$B$36,N8+M9-V8)))</f>
        <v>4.566643676946887</v>
      </c>
      <c r="O9" s="14">
        <f>N9*VLOOKUP('Données projet'!$B$9,Paramètres!$A$1:$I$89,3,0)*VLOOKUP('Données projet'!$B$9,Paramètres!$A$1:$I$89,5,0)</f>
        <v>2.1371892408111433</v>
      </c>
      <c r="P9" s="14">
        <f t="shared" si="33"/>
        <v>0.9015738804633705</v>
      </c>
      <c r="Q9" s="22">
        <f t="shared" si="2"/>
        <v>5.292512436219778</v>
      </c>
      <c r="R9" s="62">
        <f t="shared" si="0"/>
        <v>269.29251243621979</v>
      </c>
      <c r="S9" s="62">
        <f ca="1">AVERAGE(OFFSET($R$3,0,0,'Données projet'!$E$9+1,1))-AVERAGE(OFFSET($H$3,0,0,'Données projet'!$E$9+1,1))</f>
        <v>396.92963589781414</v>
      </c>
      <c r="T9" s="62">
        <f t="shared" si="34"/>
        <v>294.38852181137639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6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9">
        <f t="shared" si="1"/>
        <v>256.66666666666669</v>
      </c>
      <c r="I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7.9</v>
      </c>
      <c r="N10" s="14">
        <f>IF('Données projet'!$A$36&gt;35,N9+M10-V9,IF(A10&lt;'Données projet'!$A$36,$K$205^A10,IF(A10='Données projet'!$A$36,'Données projet'!$B$36,N9+M10-V9)))</f>
        <v>5.8820671812210037</v>
      </c>
      <c r="O10" s="14">
        <f>N10*VLOOKUP('Données projet'!$B$9,Paramètres!$A$1:$I$89,3,0)*VLOOKUP('Données projet'!$B$9,Paramètres!$A$1:$I$89,5,0)</f>
        <v>2.7528074408114294</v>
      </c>
      <c r="P10" s="14">
        <f t="shared" si="33"/>
        <v>1.1275556652411438</v>
      </c>
      <c r="Q10" s="22">
        <f t="shared" si="2"/>
        <v>6.7582990763748976</v>
      </c>
      <c r="R10" s="62">
        <f t="shared" si="0"/>
        <v>271.98052129859713</v>
      </c>
      <c r="S10" s="62">
        <f ca="1">AVERAGE(OFFSET($R$3,0,0,'Données projet'!$E$9+1,1))-AVERAGE(OFFSET($H$3,0,0,'Données projet'!$E$9+1,1))</f>
        <v>396.92963589781414</v>
      </c>
      <c r="T10" s="62">
        <f t="shared" si="34"/>
        <v>294.38852181137639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6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9">
        <f t="shared" si="1"/>
        <v>256.66666666666669</v>
      </c>
      <c r="I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7.9</v>
      </c>
      <c r="N11" s="14">
        <f>IF('Données projet'!$A$36&gt;35,N10+M11-V10,IF(A11&lt;'Données projet'!$A$36,$K$205^A11,IF(A11='Données projet'!$A$36,'Données projet'!$B$36,N10+M11-V10)))</f>
        <v>7.5763989424129567</v>
      </c>
      <c r="O11" s="14">
        <f>N11*VLOOKUP('Données projet'!$B$9,Paramètres!$A$1:$I$89,3,0)*VLOOKUP('Données projet'!$B$9,Paramètres!$A$1:$I$89,5,0)</f>
        <v>3.5457547050492639</v>
      </c>
      <c r="P11" s="14">
        <f t="shared" si="33"/>
        <v>1.4101803587787649</v>
      </c>
      <c r="Q11" s="22">
        <f t="shared" si="2"/>
        <v>8.631586902833817</v>
      </c>
      <c r="R11" s="62">
        <f t="shared" si="0"/>
        <v>275.07603134727827</v>
      </c>
      <c r="S11" s="62">
        <f ca="1">AVERAGE(OFFSET($R$3,0,0,'Données projet'!$E$9+1,1))-AVERAGE(OFFSET($H$3,0,0,'Données projet'!$E$9+1,1))</f>
        <v>396.92963589781414</v>
      </c>
      <c r="T11" s="62">
        <f t="shared" si="34"/>
        <v>294.38852181137639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6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9">
        <f t="shared" si="1"/>
        <v>256.66666666666669</v>
      </c>
      <c r="I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7.9</v>
      </c>
      <c r="N12" s="14">
        <f>IF('Données projet'!$A$36&gt;35,N11+M12-V11,IF(A12&lt;'Données projet'!$A$36,$K$205^A12,IF(A12='Données projet'!$A$36,'Données projet'!$B$36,N11+M12-V11)))</f>
        <v>9.7587836327093171</v>
      </c>
      <c r="O12" s="14">
        <f>N12*VLOOKUP('Données projet'!$B$9,Paramètres!$A$1:$I$89,3,0)*VLOOKUP('Données projet'!$B$9,Paramètres!$A$1:$I$89,5,0)</f>
        <v>4.5671107401079603</v>
      </c>
      <c r="P12" s="14">
        <f t="shared" si="33"/>
        <v>1.763645650133036</v>
      </c>
      <c r="Q12" s="22">
        <f t="shared" si="2"/>
        <v>11.026067379669733</v>
      </c>
      <c r="R12" s="62">
        <f t="shared" si="0"/>
        <v>278.6927340463364</v>
      </c>
      <c r="S12" s="62">
        <f ca="1">AVERAGE(OFFSET($R$3,0,0,'Données projet'!$E$9+1,1))-AVERAGE(OFFSET($H$3,0,0,'Données projet'!$E$9+1,1))</f>
        <v>396.92963589781414</v>
      </c>
      <c r="T12" s="62">
        <f t="shared" si="34"/>
        <v>294.38852181137639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6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9">
        <f t="shared" si="1"/>
        <v>256.66666666666669</v>
      </c>
      <c r="I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7.9</v>
      </c>
      <c r="N13" s="14">
        <f>IF('Données projet'!$A$36&gt;35,N12+M13-V12,IF(A13&lt;'Données projet'!$A$36,$K$205^A13,IF(A13='Données projet'!$A$36,'Données projet'!$B$36,N12+M13-V12)))</f>
        <v>12.569805089976542</v>
      </c>
      <c r="O13" s="14">
        <f>N13*VLOOKUP('Données projet'!$B$9,Paramètres!$A$1:$I$89,3,0)*VLOOKUP('Données projet'!$B$9,Paramètres!$A$1:$I$89,5,0)</f>
        <v>5.8826687821090227</v>
      </c>
      <c r="P13" s="14">
        <f t="shared" si="33"/>
        <v>2.2057079152108381</v>
      </c>
      <c r="Q13" s="22">
        <f t="shared" si="2"/>
        <v>14.087256081165423</v>
      </c>
      <c r="R13" s="62">
        <f t="shared" si="0"/>
        <v>282.97614497005429</v>
      </c>
      <c r="S13" s="62">
        <f ca="1">AVERAGE(OFFSET($R$3,0,0,'Données projet'!$E$9+1,1))-AVERAGE(OFFSET($H$3,0,0,'Données projet'!$E$9+1,1))</f>
        <v>396.92963589781414</v>
      </c>
      <c r="T13" s="62">
        <f t="shared" si="34"/>
        <v>294.38852181137639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6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9">
        <f t="shared" si="1"/>
        <v>256.66666666666669</v>
      </c>
      <c r="I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7.9</v>
      </c>
      <c r="N14" s="14">
        <f>IF('Données projet'!$A$36&gt;35,N13+M14-V13,IF(A14&lt;'Données projet'!$A$36,$K$205^A14,IF(A14='Données projet'!$A$36,'Données projet'!$B$36,N13+M14-V13)))</f>
        <v>16.190542381779895</v>
      </c>
      <c r="O14" s="14">
        <f>N14*VLOOKUP('Données projet'!$B$9,Paramètres!$A$1:$I$89,3,0)*VLOOKUP('Données projet'!$B$9,Paramètres!$A$1:$I$89,5,0)</f>
        <v>7.5771738346729904</v>
      </c>
      <c r="P14" s="14">
        <f t="shared" si="33"/>
        <v>2.7585742106736397</v>
      </c>
      <c r="Q14" s="22">
        <f t="shared" si="2"/>
        <v>18.001427845645381</v>
      </c>
      <c r="R14" s="62">
        <f t="shared" si="0"/>
        <v>288.11253895675651</v>
      </c>
      <c r="S14" s="62">
        <f ca="1">AVERAGE(OFFSET($R$3,0,0,'Données projet'!$E$9+1,1))-AVERAGE(OFFSET($H$3,0,0,'Données projet'!$E$9+1,1))</f>
        <v>396.92963589781414</v>
      </c>
      <c r="T14" s="62">
        <f t="shared" si="34"/>
        <v>294.38852181137639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6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9">
        <f t="shared" si="1"/>
        <v>256.66666666666669</v>
      </c>
      <c r="I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7.9</v>
      </c>
      <c r="N15" s="14">
        <f>IF('Données projet'!$A$36&gt;35,N14+M15-V14,IF(A15&lt;'Données projet'!$A$36,$K$205^A15,IF(A15='Données projet'!$A$36,'Données projet'!$B$36,N14+M15-V14)))</f>
        <v>20.854234472198982</v>
      </c>
      <c r="O15" s="14">
        <f>N15*VLOOKUP('Données projet'!$B$9,Paramètres!$A$1:$I$89,3,0)*VLOOKUP('Données projet'!$B$9,Paramètres!$A$1:$I$89,5,0)</f>
        <v>9.7597817329891239</v>
      </c>
      <c r="P15" s="14">
        <f t="shared" si="33"/>
        <v>3.4500178483814818</v>
      </c>
      <c r="Q15" s="22">
        <f t="shared" si="2"/>
        <v>23.00706760422047</v>
      </c>
      <c r="R15" s="62">
        <f t="shared" si="0"/>
        <v>294.3404009375538</v>
      </c>
      <c r="S15" s="62">
        <f ca="1">AVERAGE(OFFSET($R$3,0,0,'Données projet'!$E$9+1,1))-AVERAGE(OFFSET($H$3,0,0,'Données projet'!$E$9+1,1))</f>
        <v>396.92963589781414</v>
      </c>
      <c r="T15" s="62">
        <f t="shared" si="34"/>
        <v>294.38852181137639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6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9">
        <f t="shared" si="1"/>
        <v>256.66666666666669</v>
      </c>
      <c r="I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7.9</v>
      </c>
      <c r="N16" s="14">
        <f>IF('Données projet'!$A$36&gt;35,N15+M16-V15,IF(A16&lt;'Données projet'!$A$36,$K$205^A16,IF(A16='Données projet'!$A$36,'Données projet'!$B$36,N15+M16-V15)))</f>
        <v>26.861304900499697</v>
      </c>
      <c r="O16" s="14">
        <f>N16*VLOOKUP('Données projet'!$B$9,Paramètres!$A$1:$I$89,3,0)*VLOOKUP('Données projet'!$B$9,Paramètres!$A$1:$I$89,5,0)</f>
        <v>12.571090693433858</v>
      </c>
      <c r="P16" s="14">
        <f t="shared" si="33"/>
        <v>4.3147735914069099</v>
      </c>
      <c r="Q16" s="22">
        <f t="shared" si="2"/>
        <v>29.409546962764335</v>
      </c>
      <c r="R16" s="62">
        <f t="shared" si="0"/>
        <v>301.9651025183199</v>
      </c>
      <c r="S16" s="62">
        <f ca="1">AVERAGE(OFFSET($R$3,0,0,'Données projet'!$E$9+1,1))-AVERAGE(OFFSET($H$3,0,0,'Données projet'!$E$9+1,1))</f>
        <v>396.92963589781414</v>
      </c>
      <c r="T16" s="62">
        <f t="shared" si="34"/>
        <v>294.38852181137639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6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9">
        <f t="shared" si="1"/>
        <v>256.66666666666669</v>
      </c>
      <c r="I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7.9</v>
      </c>
      <c r="N17" s="14">
        <f>IF('Données projet'!$A$36&gt;35,N16+M17-V16,IF(A17&lt;'Données projet'!$A$36,$K$205^A17,IF(A17='Données projet'!$A$36,'Données projet'!$B$36,N16+M17-V16)))</f>
        <v>34.598714324397214</v>
      </c>
      <c r="O17" s="14">
        <f>N17*VLOOKUP('Données projet'!$B$9,Paramètres!$A$1:$I$89,3,0)*VLOOKUP('Données projet'!$B$9,Paramètres!$A$1:$I$89,5,0)</f>
        <v>16.192198303817896</v>
      </c>
      <c r="P17" s="14">
        <f t="shared" si="33"/>
        <v>5.3962825594761723</v>
      </c>
      <c r="Q17" s="22">
        <f t="shared" si="2"/>
        <v>37.599937503570509</v>
      </c>
      <c r="R17" s="62">
        <f t="shared" si="0"/>
        <v>311.37771528134829</v>
      </c>
      <c r="S17" s="62">
        <f ca="1">AVERAGE(OFFSET($R$3,0,0,'Données projet'!$E$9+1,1))-AVERAGE(OFFSET($H$3,0,0,'Données projet'!$E$9+1,1))</f>
        <v>396.92963589781414</v>
      </c>
      <c r="T17" s="62">
        <f t="shared" si="34"/>
        <v>294.38852181137639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6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9">
        <f t="shared" si="1"/>
        <v>256.66666666666669</v>
      </c>
      <c r="I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7.9</v>
      </c>
      <c r="N18" s="14">
        <f>IF('Données projet'!$A$36&gt;35,N17+M18-V17,IF(A18&lt;'Données projet'!$A$36,$K$205^A18,IF(A18='Données projet'!$A$36,'Données projet'!$B$36,N17+M18-V17)))</f>
        <v>44.564887571004775</v>
      </c>
      <c r="O18" s="14">
        <f>N18*VLOOKUP('Données projet'!$B$9,Paramètres!$A$1:$I$89,3,0)*VLOOKUP('Données projet'!$B$9,Paramètres!$A$1:$I$89,5,0)</f>
        <v>20.856367383230236</v>
      </c>
      <c r="P18" s="14">
        <f t="shared" si="33"/>
        <v>6.7488744993944465</v>
      </c>
      <c r="Q18" s="22">
        <f t="shared" si="2"/>
        <v>48.079129612237985</v>
      </c>
      <c r="R18" s="62">
        <f t="shared" si="0"/>
        <v>323.07912961223798</v>
      </c>
      <c r="S18" s="62">
        <f ca="1">AVERAGE(OFFSET($R$3,0,0,'Données projet'!$E$9+1,1))-AVERAGE(OFFSET($H$3,0,0,'Données projet'!$E$9+1,1))</f>
        <v>396.92963589781414</v>
      </c>
      <c r="T18" s="62">
        <f t="shared" si="34"/>
        <v>294.38852181137639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6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9">
        <f t="shared" si="1"/>
        <v>256.66666666666669</v>
      </c>
      <c r="I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7.9</v>
      </c>
      <c r="N19" s="14">
        <f>IF('Données projet'!$A$36&gt;35,N18+M19-V18,IF(A19&lt;'Données projet'!$A$36,$K$205^A19,IF(A19='Données projet'!$A$36,'Données projet'!$B$36,N18+M19-V18)))</f>
        <v>57.401820934596167</v>
      </c>
      <c r="O19" s="14">
        <f>N19*VLOOKUP('Données projet'!$B$9,Paramètres!$A$1:$I$89,3,0)*VLOOKUP('Données projet'!$B$9,Paramètres!$A$1:$I$89,5,0)</f>
        <v>26.864052197391008</v>
      </c>
      <c r="P19" s="14">
        <f t="shared" si="33"/>
        <v>8.4404970471001413</v>
      </c>
      <c r="Q19" s="22">
        <f t="shared" si="2"/>
        <v>61.488756600822086</v>
      </c>
      <c r="R19" s="62">
        <f t="shared" si="0"/>
        <v>337.71097882304434</v>
      </c>
      <c r="S19" s="62">
        <f ca="1">AVERAGE(OFFSET($R$3,0,0,'Données projet'!$E$9+1,1))-AVERAGE(OFFSET($H$3,0,0,'Données projet'!$E$9+1,1))</f>
        <v>396.92963589781414</v>
      </c>
      <c r="T19" s="62">
        <f t="shared" si="34"/>
        <v>294.38852181137639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6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9">
        <f t="shared" si="1"/>
        <v>256.66666666666669</v>
      </c>
      <c r="I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7.9</v>
      </c>
      <c r="N20" s="14">
        <f>IF('Données projet'!$A$36&gt;35,N19+M20-V19,IF(A20&lt;'Données projet'!$A$36,$K$205^A20,IF(A20='Données projet'!$A$36,'Données projet'!$B$36,N19+M20-V19)))</f>
        <v>73.936437994095741</v>
      </c>
      <c r="O20" s="14">
        <f>N20*VLOOKUP('Données projet'!$B$9,Paramètres!$A$1:$I$89,3,0)*VLOOKUP('Données projet'!$B$9,Paramètres!$A$1:$I$89,5,0)</f>
        <v>34.602252981236802</v>
      </c>
      <c r="P20" s="14">
        <f t="shared" si="33"/>
        <v>10.556129086190376</v>
      </c>
      <c r="Q20" s="22">
        <f t="shared" si="2"/>
        <v>78.650848767435647</v>
      </c>
      <c r="R20" s="62">
        <f t="shared" si="0"/>
        <v>356.09529321188012</v>
      </c>
      <c r="S20" s="62">
        <f ca="1">AVERAGE(OFFSET($R$3,0,0,'Données projet'!$E$9+1,1))-AVERAGE(OFFSET($H$3,0,0,'Données projet'!$E$9+1,1))</f>
        <v>396.92963589781414</v>
      </c>
      <c r="T20" s="62">
        <f t="shared" si="34"/>
        <v>294.38852181137639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6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9">
        <f t="shared" si="1"/>
        <v>256.66666666666669</v>
      </c>
      <c r="I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7.9</v>
      </c>
      <c r="N21" s="14">
        <f>IF('Données projet'!$A$36&gt;35,N20+M21-V20,IF(A21&lt;'Données projet'!$A$36,$K$205^A21,IF(A21='Données projet'!$A$36,'Données projet'!$B$36,N20+M21-V20)))</f>
        <v>95.233857990035276</v>
      </c>
      <c r="O21" s="14">
        <f>N21*VLOOKUP('Données projet'!$B$9,Paramètres!$A$1:$I$89,3,0)*VLOOKUP('Données projet'!$B$9,Paramètres!$A$1:$I$89,5,0)</f>
        <v>44.569445539336513</v>
      </c>
      <c r="P21" s="14">
        <f t="shared" si="33"/>
        <v>13.202049673437019</v>
      </c>
      <c r="Q21" s="22">
        <f t="shared" si="2"/>
        <v>100.61868749558056</v>
      </c>
      <c r="R21" s="62">
        <f t="shared" si="0"/>
        <v>379.28535416224724</v>
      </c>
      <c r="S21" s="62">
        <f ca="1">AVERAGE(OFFSET($R$3,0,0,'Données projet'!$E$9+1,1))-AVERAGE(OFFSET($H$3,0,0,'Données projet'!$E$9+1,1))</f>
        <v>396.92963589781414</v>
      </c>
      <c r="T21" s="62">
        <f t="shared" si="34"/>
        <v>294.38852181137639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6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9">
        <f t="shared" si="1"/>
        <v>256.66666666666669</v>
      </c>
      <c r="I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7.9</v>
      </c>
      <c r="N22" s="14">
        <f>IF('Données projet'!$A$36&gt;35,N21+M22-V21,IF(A22&lt;'Données projet'!$A$36,$K$205^A22,IF(A22='Données projet'!$A$36,'Données projet'!$B$36,N21+M22-V21)))</f>
        <v>122.66600817840934</v>
      </c>
      <c r="O22" s="14">
        <f>N22*VLOOKUP('Données projet'!$B$9,Paramètres!$A$1:$I$89,3,0)*VLOOKUP('Données projet'!$B$9,Paramètres!$A$1:$I$89,5,0)</f>
        <v>57.407691827495569</v>
      </c>
      <c r="P22" s="14">
        <f t="shared" si="33"/>
        <v>16.511176981334152</v>
      </c>
      <c r="Q22" s="22">
        <f t="shared" si="2"/>
        <v>128.7420298420451</v>
      </c>
      <c r="R22" s="62">
        <f t="shared" si="0"/>
        <v>408.63091873093396</v>
      </c>
      <c r="S22" s="62">
        <f ca="1">AVERAGE(OFFSET($R$3,0,0,'Données projet'!$E$9+1,1))-AVERAGE(OFFSET($H$3,0,0,'Données projet'!$E$9+1,1))</f>
        <v>396.92963589781414</v>
      </c>
      <c r="T22" s="62">
        <f t="shared" si="34"/>
        <v>294.38852181137639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6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9">
        <f t="shared" si="1"/>
        <v>256.66666666666669</v>
      </c>
      <c r="I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158</v>
      </c>
      <c r="L23" s="13">
        <f>VLOOKUP(A23,'Données projet'!$A$35:$I$55,9,0)</f>
        <v>7.9</v>
      </c>
      <c r="M23" s="13">
        <f t="array" ref="M23">INDEX(L:L,MIN(IF(ISNUMBER(L23:L219),ROW(L23:L219),"")))</f>
        <v>7.9</v>
      </c>
      <c r="N23" s="14">
        <f>IF('Données projet'!$A$36&gt;35,N22+M23-V22,IF(A23&lt;'Données projet'!$A$36,$K$205^A23,IF(A23='Données projet'!$A$36,'Données projet'!$B$36,N22+M23-V22)))</f>
        <v>158</v>
      </c>
      <c r="O23" s="14">
        <f>N23*VLOOKUP('Données projet'!$B$9,Paramètres!$A$1:$I$89,3,0)*VLOOKUP('Données projet'!$B$9,Paramètres!$A$1:$I$89,5,0)</f>
        <v>73.944000000000003</v>
      </c>
      <c r="P23" s="14">
        <f t="shared" si="33"/>
        <v>20.649745460165708</v>
      </c>
      <c r="Q23" s="22">
        <f t="shared" si="2"/>
        <v>164.75077334312192</v>
      </c>
      <c r="R23" s="62">
        <f t="shared" si="0"/>
        <v>445.86188445423306</v>
      </c>
      <c r="S23" s="62">
        <f ca="1">AVERAGE(OFFSET($R$3,0,0,'Données projet'!$E$9+1,1))-AVERAGE(OFFSET($H$3,0,0,'Données projet'!$E$9+1,1))</f>
        <v>396.92963589781414</v>
      </c>
      <c r="T23" s="62">
        <f t="shared" si="34"/>
        <v>294.38852181137639</v>
      </c>
      <c r="U23" s="16">
        <f>IF(ISNA(VLOOKUP(A23,'Données projet'!$A$35:$I$55,3,0)),0,VLOOKUP(A23,'Données projet'!$A$35:$I$55,3,0))</f>
        <v>1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7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6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9">
        <f t="shared" si="1"/>
        <v>256.66666666666669</v>
      </c>
      <c r="I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9.1999999999999993</v>
      </c>
      <c r="N24" s="14">
        <f>IF('Données projet'!$A$36&gt;35,N23+M24-V23,IF(A24&lt;'Données projet'!$A$36,$K$205^A24,IF(A24='Données projet'!$A$36,'Données projet'!$B$36,N23+M24-V23)))</f>
        <v>167.2</v>
      </c>
      <c r="O24" s="14">
        <f>N24*VLOOKUP('Données projet'!$B$9,Paramètres!$A$1:$I$89,3,0)*VLOOKUP('Données projet'!$B$9,Paramètres!$A$1:$I$89,5,0)</f>
        <v>78.249599999999987</v>
      </c>
      <c r="P24" s="14">
        <f t="shared" si="33"/>
        <v>21.708652740239781</v>
      </c>
      <c r="Q24" s="22">
        <f t="shared" si="2"/>
        <v>174.09395685591758</v>
      </c>
      <c r="R24" s="62">
        <f t="shared" si="0"/>
        <v>456.42729018925093</v>
      </c>
      <c r="S24" s="62">
        <f ca="1">AVERAGE(OFFSET($R$3,0,0,'Données projet'!$E$9+1,1))-AVERAGE(OFFSET($H$3,0,0,'Données projet'!$E$9+1,1))</f>
        <v>396.92963589781414</v>
      </c>
      <c r="T24" s="62">
        <f t="shared" si="34"/>
        <v>294.38852181137639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6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9">
        <f t="shared" si="1"/>
        <v>256.66666666666669</v>
      </c>
      <c r="I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9.1999999999999993</v>
      </c>
      <c r="N25" s="14">
        <f>IF('Données projet'!$A$36&gt;35,N24+M25-V24,IF(A25&lt;'Données projet'!$A$36,$K$205^A25,IF(A25='Données projet'!$A$36,'Données projet'!$B$36,N24+M25-V24)))</f>
        <v>176.39999999999998</v>
      </c>
      <c r="O25" s="14">
        <f>N25*VLOOKUP('Données projet'!$B$9,Paramètres!$A$1:$I$89,3,0)*VLOOKUP('Données projet'!$B$9,Paramètres!$A$1:$I$89,5,0)</f>
        <v>82.555199999999985</v>
      </c>
      <c r="P25" s="14">
        <f t="shared" si="33"/>
        <v>22.760796016854769</v>
      </c>
      <c r="Q25" s="22">
        <f t="shared" si="2"/>
        <v>183.42535972935536</v>
      </c>
      <c r="R25" s="62">
        <f t="shared" si="0"/>
        <v>466.98091528491091</v>
      </c>
      <c r="S25" s="62">
        <f ca="1">AVERAGE(OFFSET($R$3,0,0,'Données projet'!$E$9+1,1))-AVERAGE(OFFSET($H$3,0,0,'Données projet'!$E$9+1,1))</f>
        <v>396.92963589781414</v>
      </c>
      <c r="T25" s="62">
        <f t="shared" si="34"/>
        <v>294.38852181137639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6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9">
        <f t="shared" si="1"/>
        <v>256.66666666666669</v>
      </c>
      <c r="I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9.1999999999999993</v>
      </c>
      <c r="N26" s="14">
        <f>IF('Données projet'!$A$36&gt;35,N25+M26-V25,IF(A26&lt;'Données projet'!$A$36,$K$205^A26,IF(A26='Données projet'!$A$36,'Données projet'!$B$36,N25+M26-V25)))</f>
        <v>185.59999999999997</v>
      </c>
      <c r="O26" s="14">
        <f>N26*VLOOKUP('Données projet'!$B$9,Paramètres!$A$1:$I$89,3,0)*VLOOKUP('Données projet'!$B$9,Paramètres!$A$1:$I$89,5,0)</f>
        <v>86.860799999999983</v>
      </c>
      <c r="P26" s="14">
        <f t="shared" si="33"/>
        <v>23.806568296036275</v>
      </c>
      <c r="Q26" s="22">
        <f t="shared" si="2"/>
        <v>192.7456664489298</v>
      </c>
      <c r="R26" s="62">
        <f t="shared" si="0"/>
        <v>477.52344422670757</v>
      </c>
      <c r="S26" s="62">
        <f ca="1">AVERAGE(OFFSET($R$3,0,0,'Données projet'!$E$9+1,1))-AVERAGE(OFFSET($H$3,0,0,'Données projet'!$E$9+1,1))</f>
        <v>396.92963589781414</v>
      </c>
      <c r="T26" s="62">
        <f t="shared" si="34"/>
        <v>294.38852181137639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6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9">
        <f t="shared" si="1"/>
        <v>256.66666666666669</v>
      </c>
      <c r="I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9.1999999999999993</v>
      </c>
      <c r="N27" s="14">
        <f>IF('Données projet'!$A$36&gt;35,N26+M27-V26,IF(A27&lt;'Données projet'!$A$36,$K$205^A27,IF(A27='Données projet'!$A$36,'Données projet'!$B$36,N26+M27-V26)))</f>
        <v>194.79999999999995</v>
      </c>
      <c r="O27" s="14">
        <f>N27*VLOOKUP('Données projet'!$B$9,Paramètres!$A$1:$I$89,3,0)*VLOOKUP('Données projet'!$B$9,Paramètres!$A$1:$I$89,5,0)</f>
        <v>91.166399999999982</v>
      </c>
      <c r="P27" s="14">
        <f t="shared" si="33"/>
        <v>24.846321420979159</v>
      </c>
      <c r="Q27" s="22">
        <f t="shared" si="2"/>
        <v>202.05548980820535</v>
      </c>
      <c r="R27" s="62">
        <f t="shared" si="0"/>
        <v>488.05548980820538</v>
      </c>
      <c r="S27" s="62">
        <f ca="1">AVERAGE(OFFSET($R$3,0,0,'Données projet'!$E$9+1,1))-AVERAGE(OFFSET($H$3,0,0,'Données projet'!$E$9+1,1))</f>
        <v>396.92963589781414</v>
      </c>
      <c r="T27" s="62">
        <f t="shared" si="34"/>
        <v>294.38852181137639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6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9">
        <f t="shared" si="1"/>
        <v>256.66666666666669</v>
      </c>
      <c r="I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9.1999999999999993</v>
      </c>
      <c r="N28" s="14">
        <f>IF('Données projet'!$A$36&gt;35,N27+M28-V27,IF(A28&lt;'Données projet'!$A$36,$K$205^A28,IF(A28='Données projet'!$A$36,'Données projet'!$B$36,N27+M28-V27)))</f>
        <v>203.99999999999994</v>
      </c>
      <c r="O28" s="14">
        <f>N28*VLOOKUP('Données projet'!$B$9,Paramètres!$A$1:$I$89,3,0)*VLOOKUP('Données projet'!$B$9,Paramètres!$A$1:$I$89,5,0)</f>
        <v>95.47199999999998</v>
      </c>
      <c r="P28" s="14">
        <f t="shared" si="33"/>
        <v>25.880372123231144</v>
      </c>
      <c r="Q28" s="22">
        <f t="shared" si="2"/>
        <v>211.35538144796087</v>
      </c>
      <c r="R28" s="62">
        <f t="shared" si="0"/>
        <v>498.57760367018307</v>
      </c>
      <c r="S28" s="62">
        <f ca="1">AVERAGE(OFFSET($R$3,0,0,'Données projet'!$E$9+1,1))-AVERAGE(OFFSET($H$3,0,0,'Données projet'!$E$9+1,1))</f>
        <v>396.92963589781414</v>
      </c>
      <c r="T28" s="62">
        <f t="shared" si="34"/>
        <v>294.38852181137639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6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9">
        <f t="shared" si="1"/>
        <v>256.66666666666669</v>
      </c>
      <c r="I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9.1999999999999993</v>
      </c>
      <c r="N29" s="14">
        <f>IF('Données projet'!$A$36&gt;35,N28+M29-V28,IF(A29&lt;'Données projet'!$A$36,$K$205^A29,IF(A29='Données projet'!$A$36,'Données projet'!$B$36,N28+M29-V28)))</f>
        <v>213.19999999999993</v>
      </c>
      <c r="O29" s="14">
        <f>N29*VLOOKUP('Données projet'!$B$9,Paramètres!$A$1:$I$89,3,0)*VLOOKUP('Données projet'!$B$9,Paramètres!$A$1:$I$89,5,0)</f>
        <v>99.777599999999964</v>
      </c>
      <c r="P29" s="14">
        <f t="shared" si="33"/>
        <v>26.909006951444532</v>
      </c>
      <c r="Q29" s="22">
        <f t="shared" si="2"/>
        <v>220.64584044043249</v>
      </c>
      <c r="R29" s="62">
        <f t="shared" si="0"/>
        <v>509.09028488487695</v>
      </c>
      <c r="S29" s="62">
        <f ca="1">AVERAGE(OFFSET($R$3,0,0,'Données projet'!$E$9+1,1))-AVERAGE(OFFSET($H$3,0,0,'Données projet'!$E$9+1,1))</f>
        <v>396.92963589781414</v>
      </c>
      <c r="T29" s="62">
        <f t="shared" si="34"/>
        <v>294.38852181137639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6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9">
        <f t="shared" si="1"/>
        <v>256.66666666666669</v>
      </c>
      <c r="I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9.1999999999999993</v>
      </c>
      <c r="N30" s="14">
        <f>IF('Données projet'!$A$36&gt;35,N29+M30-V29,IF(A30&lt;'Données projet'!$A$36,$K$205^A30,IF(A30='Données projet'!$A$36,'Données projet'!$B$36,N29+M30-V29)))</f>
        <v>222.39999999999992</v>
      </c>
      <c r="O30" s="14">
        <f>N30*VLOOKUP('Données projet'!$B$9,Paramètres!$A$1:$I$89,3,0)*VLOOKUP('Données projet'!$B$9,Paramètres!$A$1:$I$89,5,0)</f>
        <v>104.08319999999996</v>
      </c>
      <c r="P30" s="14">
        <f t="shared" si="33"/>
        <v>27.932486325387405</v>
      </c>
      <c r="Q30" s="22">
        <f t="shared" si="2"/>
        <v>229.92732035004965</v>
      </c>
      <c r="R30" s="62">
        <f t="shared" si="0"/>
        <v>519.59398701671637</v>
      </c>
      <c r="S30" s="62">
        <f ca="1">AVERAGE(OFFSET($R$3,0,0,'Données projet'!$E$9+1,1))-AVERAGE(OFFSET($H$3,0,0,'Données projet'!$E$9+1,1))</f>
        <v>396.92963589781414</v>
      </c>
      <c r="T30" s="62">
        <f t="shared" si="34"/>
        <v>294.38852181137639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6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9">
        <f t="shared" si="1"/>
        <v>256.66666666666669</v>
      </c>
      <c r="I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9.1999999999999993</v>
      </c>
      <c r="N31" s="14">
        <f>IF('Données projet'!$A$36&gt;35,N30+M31-V30,IF(A31&lt;'Données projet'!$A$36,$K$205^A31,IF(A31='Données projet'!$A$36,'Données projet'!$B$36,N30+M31-V30)))</f>
        <v>231.59999999999991</v>
      </c>
      <c r="O31" s="14">
        <f>N31*VLOOKUP('Données projet'!$B$9,Paramètres!$A$1:$I$89,3,0)*VLOOKUP('Données projet'!$B$9,Paramètres!$A$1:$I$89,5,0)</f>
        <v>108.38879999999996</v>
      </c>
      <c r="P31" s="14">
        <f t="shared" si="33"/>
        <v>28.95104790024919</v>
      </c>
      <c r="Q31" s="22">
        <f t="shared" si="2"/>
        <v>239.20023509293392</v>
      </c>
      <c r="R31" s="62">
        <f t="shared" si="0"/>
        <v>530.08912398182281</v>
      </c>
      <c r="S31" s="62">
        <f ca="1">AVERAGE(OFFSET($R$3,0,0,'Données projet'!$E$9+1,1))-AVERAGE(OFFSET($H$3,0,0,'Données projet'!$E$9+1,1))</f>
        <v>396.92963589781414</v>
      </c>
      <c r="T31" s="62">
        <f t="shared" si="34"/>
        <v>294.38852181137639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6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9">
        <f t="shared" si="1"/>
        <v>256.66666666666669</v>
      </c>
      <c r="I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9.1999999999999993</v>
      </c>
      <c r="N32" s="14">
        <f>IF('Données projet'!$A$36&gt;35,N31+M32-V31,IF(A32&lt;'Données projet'!$A$36,$K$205^A32,IF(A32='Données projet'!$A$36,'Données projet'!$B$36,N31+M32-V31)))</f>
        <v>240.7999999999999</v>
      </c>
      <c r="O32" s="14">
        <f>N32*VLOOKUP('Données projet'!$B$9,Paramètres!$A$1:$I$89,3,0)*VLOOKUP('Données projet'!$B$9,Paramètres!$A$1:$I$89,5,0)</f>
        <v>112.69439999999994</v>
      </c>
      <c r="P32" s="14">
        <f t="shared" si="33"/>
        <v>29.964909381330607</v>
      </c>
      <c r="Q32" s="22">
        <f t="shared" si="2"/>
        <v>248.46496383915073</v>
      </c>
      <c r="R32" s="62">
        <f t="shared" si="0"/>
        <v>540.57607495026184</v>
      </c>
      <c r="S32" s="62">
        <f ca="1">AVERAGE(OFFSET($R$3,0,0,'Données projet'!$E$9+1,1))-AVERAGE(OFFSET($H$3,0,0,'Données projet'!$E$9+1,1))</f>
        <v>396.92963589781414</v>
      </c>
      <c r="T32" s="62">
        <f t="shared" si="34"/>
        <v>294.38852181137639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6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9">
        <f t="shared" si="1"/>
        <v>256.66666666666669</v>
      </c>
      <c r="I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250</v>
      </c>
      <c r="L33" s="13">
        <f>VLOOKUP(A33,'Données projet'!$A$35:$I$55,9,0)</f>
        <v>9.1999999999999993</v>
      </c>
      <c r="M33" s="13">
        <f t="array" ref="M33">INDEX(L:L,MIN(IF(ISNUMBER(L33:L229),ROW(L33:L229),"")))</f>
        <v>9.1999999999999993</v>
      </c>
      <c r="N33" s="14">
        <f>IF('Données projet'!$A$36&gt;35,N32+M33-V32,IF(A33&lt;'Données projet'!$A$36,$K$205^A33,IF(A33='Données projet'!$A$36,'Données projet'!$B$36,N32+M33-V32)))</f>
        <v>249.99999999999989</v>
      </c>
      <c r="O33" s="14">
        <f>N33*VLOOKUP('Données projet'!$B$9,Paramètres!$A$1:$I$89,3,0)*VLOOKUP('Données projet'!$B$9,Paramètres!$A$1:$I$89,5,0)</f>
        <v>116.99999999999994</v>
      </c>
      <c r="P33" s="14">
        <f t="shared" si="33"/>
        <v>30.974270896484118</v>
      </c>
      <c r="Q33" s="22">
        <f t="shared" si="2"/>
        <v>257.72185514470976</v>
      </c>
      <c r="R33" s="62">
        <f t="shared" si="0"/>
        <v>551.05518847804308</v>
      </c>
      <c r="S33" s="62">
        <f ca="1">AVERAGE(OFFSET($R$3,0,0,'Données projet'!$E$9+1,1))-AVERAGE(OFFSET($H$3,0,0,'Données projet'!$E$9+1,1))</f>
        <v>396.92963589781414</v>
      </c>
      <c r="T33" s="62">
        <f t="shared" si="34"/>
        <v>294.38852181137639</v>
      </c>
      <c r="U33" s="16">
        <f>IF(ISNA(VLOOKUP(A33,'Données projet'!$A$35:$I$55,3,0)),0,VLOOKUP(A33,'Données projet'!$A$35:$I$55,3,0))</f>
        <v>2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6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9">
        <f t="shared" si="1"/>
        <v>256.66666666666669</v>
      </c>
      <c r="I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10</v>
      </c>
      <c r="N34" s="14">
        <f>IF('Données projet'!$A$36&gt;35,N33+M34-V33,IF(A34&lt;'Données projet'!$A$36,$K$205^A34,IF(A34='Données projet'!$A$36,'Données projet'!$B$36,N33+M34-V33)))</f>
        <v>259.99999999999989</v>
      </c>
      <c r="O34" s="14">
        <f>N34*VLOOKUP('Données projet'!$B$9,Paramètres!$A$1:$I$89,3,0)*VLOOKUP('Données projet'!$B$9,Paramètres!$A$1:$I$89,5,0)</f>
        <v>121.67999999999994</v>
      </c>
      <c r="P34" s="14">
        <f t="shared" si="33"/>
        <v>32.066514091456256</v>
      </c>
      <c r="Q34" s="22">
        <f t="shared" si="2"/>
        <v>267.77517870928619</v>
      </c>
      <c r="R34" s="62">
        <f t="shared" si="0"/>
        <v>561.10851204261951</v>
      </c>
      <c r="S34" s="62">
        <f ca="1">AVERAGE(OFFSET($R$3,0,0,'Données projet'!$E$9+1,1))-AVERAGE(OFFSET($H$3,0,0,'Données projet'!$E$9+1,1))</f>
        <v>396.92963589781414</v>
      </c>
      <c r="T34" s="62">
        <f t="shared" si="34"/>
        <v>294.38852181137639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6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9">
        <f t="shared" si="1"/>
        <v>256.66666666666669</v>
      </c>
      <c r="I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10</v>
      </c>
      <c r="N35" s="14">
        <f>IF('Données projet'!$A$36&gt;35,N34+M35-V34,IF(A35&lt;'Données projet'!$A$36,$K$205^A35,IF(A35='Données projet'!$A$36,'Données projet'!$B$36,N34+M35-V34)))</f>
        <v>269.99999999999989</v>
      </c>
      <c r="O35" s="14">
        <f>N35*VLOOKUP('Données projet'!$B$9,Paramètres!$A$1:$I$89,3,0)*VLOOKUP('Données projet'!$B$9,Paramètres!$A$1:$I$89,5,0)</f>
        <v>126.35999999999996</v>
      </c>
      <c r="P35" s="14">
        <f t="shared" si="33"/>
        <v>33.153877056327453</v>
      </c>
      <c r="Q35" s="22">
        <f t="shared" ref="Q35:Q66" si="53">(O35+P35)*0.475*44/12</f>
        <v>277.82000253977026</v>
      </c>
      <c r="R35" s="62">
        <f t="shared" si="0"/>
        <v>571.15333587310352</v>
      </c>
      <c r="S35" s="62">
        <f ca="1">AVERAGE(OFFSET($R$3,0,0,'Données projet'!$E$9+1,1))-AVERAGE(OFFSET($H$3,0,0,'Données projet'!$E$9+1,1))</f>
        <v>396.92963589781414</v>
      </c>
      <c r="T35" s="62">
        <f t="shared" si="34"/>
        <v>294.38852181137639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6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9">
        <f t="shared" si="1"/>
        <v>256.66666666666669</v>
      </c>
      <c r="I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10</v>
      </c>
      <c r="N36" s="14">
        <f>IF('Données projet'!$A$36&gt;35,N35+M36-V35,IF(A36&lt;'Données projet'!$A$36,$K$205^A36,IF(A36='Données projet'!$A$36,'Données projet'!$B$36,N35+M36-V35)))</f>
        <v>279.99999999999989</v>
      </c>
      <c r="O36" s="14">
        <f>N36*VLOOKUP('Données projet'!$B$9,Paramètres!$A$1:$I$89,3,0)*VLOOKUP('Données projet'!$B$9,Paramètres!$A$1:$I$89,5,0)</f>
        <v>131.03999999999994</v>
      </c>
      <c r="P36" s="14">
        <f t="shared" si="33"/>
        <v>34.236561238949889</v>
      </c>
      <c r="Q36" s="22">
        <f t="shared" si="53"/>
        <v>287.85667749117096</v>
      </c>
      <c r="R36" s="62">
        <f t="shared" si="0"/>
        <v>581.19001082450427</v>
      </c>
      <c r="S36" s="62">
        <f ca="1">AVERAGE(OFFSET($R$3,0,0,'Données projet'!$E$9+1,1))-AVERAGE(OFFSET($H$3,0,0,'Données projet'!$E$9+1,1))</f>
        <v>396.92963589781414</v>
      </c>
      <c r="T36" s="62">
        <f t="shared" si="34"/>
        <v>294.38852181137639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6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9">
        <f t="shared" si="1"/>
        <v>256.66666666666669</v>
      </c>
      <c r="I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10</v>
      </c>
      <c r="N37" s="14">
        <f>IF('Données projet'!$A$36&gt;35,N36+M37-V36,IF(A37&lt;'Données projet'!$A$36,$K$205^A37,IF(A37='Données projet'!$A$36,'Données projet'!$B$36,N36+M37-V36)))</f>
        <v>289.99999999999989</v>
      </c>
      <c r="O37" s="14">
        <f>N37*VLOOKUP('Données projet'!$B$9,Paramètres!$A$1:$I$89,3,0)*VLOOKUP('Données projet'!$B$9,Paramètres!$A$1:$I$89,5,0)</f>
        <v>135.71999999999994</v>
      </c>
      <c r="P37" s="14">
        <f t="shared" si="33"/>
        <v>35.314752882348131</v>
      </c>
      <c r="Q37" s="22">
        <f t="shared" si="53"/>
        <v>297.8855279367562</v>
      </c>
      <c r="R37" s="62">
        <f t="shared" si="0"/>
        <v>591.21886127008952</v>
      </c>
      <c r="S37" s="62">
        <f ca="1">AVERAGE(OFFSET($R$3,0,0,'Données projet'!$E$9+1,1))-AVERAGE(OFFSET($H$3,0,0,'Données projet'!$E$9+1,1))</f>
        <v>396.92963589781414</v>
      </c>
      <c r="T37" s="62">
        <f t="shared" si="34"/>
        <v>294.38852181137639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6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9">
        <f t="shared" si="1"/>
        <v>256.66666666666669</v>
      </c>
      <c r="I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10</v>
      </c>
      <c r="N38" s="14">
        <f>IF('Données projet'!$A$36&gt;35,N37+M38-V37,IF(A38&lt;'Données projet'!$A$36,$K$205^A38,IF(A38='Données projet'!$A$36,'Données projet'!$B$36,N37+M38-V37)))</f>
        <v>299.99999999999989</v>
      </c>
      <c r="O38" s="14">
        <f>N38*VLOOKUP('Données projet'!$B$9,Paramètres!$A$1:$I$89,3,0)*VLOOKUP('Données projet'!$B$9,Paramètres!$A$1:$I$89,5,0)</f>
        <v>140.39999999999995</v>
      </c>
      <c r="P38" s="14">
        <f t="shared" si="33"/>
        <v>36.388624656711166</v>
      </c>
      <c r="Q38" s="22">
        <f t="shared" si="53"/>
        <v>307.90685461043853</v>
      </c>
      <c r="R38" s="62">
        <f t="shared" si="0"/>
        <v>601.24018794377184</v>
      </c>
      <c r="S38" s="62">
        <f ca="1">AVERAGE(OFFSET($R$3,0,0,'Données projet'!$E$9+1,1))-AVERAGE(OFFSET($H$3,0,0,'Données projet'!$E$9+1,1))</f>
        <v>396.92963589781414</v>
      </c>
      <c r="T38" s="62">
        <f t="shared" si="34"/>
        <v>294.38852181137639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6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9">
        <f t="shared" si="1"/>
        <v>256.66666666666669</v>
      </c>
      <c r="I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10</v>
      </c>
      <c r="N39" s="14">
        <f>IF('Données projet'!$A$36&gt;35,N38+M39-V38,IF(A39&lt;'Données projet'!$A$36,$K$205^A39,IF(A39='Données projet'!$A$36,'Données projet'!$B$36,N38+M39-V38)))</f>
        <v>309.99999999999989</v>
      </c>
      <c r="O39" s="14">
        <f>N39*VLOOKUP('Données projet'!$B$9,Paramètres!$A$1:$I$89,3,0)*VLOOKUP('Données projet'!$B$9,Paramètres!$A$1:$I$89,5,0)</f>
        <v>145.07999999999996</v>
      </c>
      <c r="P39" s="14">
        <f t="shared" si="33"/>
        <v>37.458337067672986</v>
      </c>
      <c r="Q39" s="22">
        <f t="shared" si="53"/>
        <v>317.92093705953039</v>
      </c>
      <c r="R39" s="62">
        <f t="shared" si="0"/>
        <v>611.25427039286365</v>
      </c>
      <c r="S39" s="62">
        <f ca="1">AVERAGE(OFFSET($R$3,0,0,'Données projet'!$E$9+1,1))-AVERAGE(OFFSET($H$3,0,0,'Données projet'!$E$9+1,1))</f>
        <v>396.92963589781414</v>
      </c>
      <c r="T39" s="62">
        <f t="shared" si="34"/>
        <v>294.38852181137639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6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9">
        <f t="shared" si="1"/>
        <v>256.66666666666669</v>
      </c>
      <c r="I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10</v>
      </c>
      <c r="N40" s="14">
        <f>IF('Données projet'!$A$36&gt;35,N39+M40-V39,IF(A40&lt;'Données projet'!$A$36,$K$205^A40,IF(A40='Données projet'!$A$36,'Données projet'!$B$36,N39+M40-V39)))</f>
        <v>319.99999999999989</v>
      </c>
      <c r="O40" s="14">
        <f>N40*VLOOKUP('Données projet'!$B$9,Paramètres!$A$1:$I$89,3,0)*VLOOKUP('Données projet'!$B$9,Paramètres!$A$1:$I$89,5,0)</f>
        <v>149.75999999999996</v>
      </c>
      <c r="P40" s="14">
        <f t="shared" si="33"/>
        <v>38.524039677774766</v>
      </c>
      <c r="Q40" s="22">
        <f t="shared" si="53"/>
        <v>327.9280357721243</v>
      </c>
      <c r="R40" s="62">
        <f t="shared" si="0"/>
        <v>621.26136910545756</v>
      </c>
      <c r="S40" s="62">
        <f ca="1">AVERAGE(OFFSET($R$3,0,0,'Données projet'!$E$9+1,1))-AVERAGE(OFFSET($H$3,0,0,'Données projet'!$E$9+1,1))</f>
        <v>396.92963589781414</v>
      </c>
      <c r="T40" s="62">
        <f t="shared" si="34"/>
        <v>294.38852181137639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6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9">
        <f t="shared" si="1"/>
        <v>256.66666666666669</v>
      </c>
      <c r="I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10</v>
      </c>
      <c r="N41" s="14">
        <f>IF('Données projet'!$A$36&gt;35,N40+M41-V40,IF(A41&lt;'Données projet'!$A$36,$K$205^A41,IF(A41='Données projet'!$A$36,'Données projet'!$B$36,N40+M41-V40)))</f>
        <v>329.99999999999989</v>
      </c>
      <c r="O41" s="14">
        <f>N41*VLOOKUP('Données projet'!$B$9,Paramètres!$A$1:$I$89,3,0)*VLOOKUP('Données projet'!$B$9,Paramètres!$A$1:$I$89,5,0)</f>
        <v>154.43999999999994</v>
      </c>
      <c r="P41" s="14">
        <f t="shared" si="33"/>
        <v>39.585872170955454</v>
      </c>
      <c r="Q41" s="22">
        <f t="shared" si="53"/>
        <v>337.92839403108059</v>
      </c>
      <c r="R41" s="62">
        <f t="shared" si="0"/>
        <v>631.2617273644139</v>
      </c>
      <c r="S41" s="62">
        <f ca="1">AVERAGE(OFFSET($R$3,0,0,'Données projet'!$E$9+1,1))-AVERAGE(OFFSET($H$3,0,0,'Données projet'!$E$9+1,1))</f>
        <v>396.92963589781414</v>
      </c>
      <c r="T41" s="62">
        <f t="shared" si="34"/>
        <v>294.38852181137639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6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9">
        <f t="shared" si="1"/>
        <v>256.66666666666669</v>
      </c>
      <c r="I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10</v>
      </c>
      <c r="N42" s="14">
        <f>IF('Données projet'!$A$36&gt;35,N41+M42-V41,IF(A42&lt;'Données projet'!$A$36,$K$205^A42,IF(A42='Données projet'!$A$36,'Données projet'!$B$36,N41+M42-V41)))</f>
        <v>339.99999999999989</v>
      </c>
      <c r="O42" s="14">
        <f>N42*VLOOKUP('Données projet'!$B$9,Paramètres!$A$1:$I$89,3,0)*VLOOKUP('Données projet'!$B$9,Paramètres!$A$1:$I$89,5,0)</f>
        <v>159.11999999999995</v>
      </c>
      <c r="P42" s="14">
        <f t="shared" si="33"/>
        <v>40.643965284387697</v>
      </c>
      <c r="Q42" s="22">
        <f t="shared" si="53"/>
        <v>347.92223953697516</v>
      </c>
      <c r="R42" s="62">
        <f t="shared" si="0"/>
        <v>641.25557287030847</v>
      </c>
      <c r="S42" s="62">
        <f ca="1">AVERAGE(OFFSET($R$3,0,0,'Données projet'!$E$9+1,1))-AVERAGE(OFFSET($H$3,0,0,'Données projet'!$E$9+1,1))</f>
        <v>396.92963589781414</v>
      </c>
      <c r="T42" s="62">
        <f t="shared" si="34"/>
        <v>294.38852181137639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6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9">
        <f t="shared" si="1"/>
        <v>256.66666666666669</v>
      </c>
      <c r="I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350</v>
      </c>
      <c r="L43" s="13">
        <f>VLOOKUP(A43,'Données projet'!$A$35:$I$55,9,0)</f>
        <v>10</v>
      </c>
      <c r="M43" s="13">
        <f t="array" ref="M43">INDEX(L:L,MIN(IF(ISNUMBER(L43:L239),ROW(L43:L239),"")))</f>
        <v>10</v>
      </c>
      <c r="N43" s="14">
        <f>IF('Données projet'!$A$36&gt;35,N42+M43-V42,IF(A43&lt;'Données projet'!$A$36,$K$205^A43,IF(A43='Données projet'!$A$36,'Données projet'!$B$36,N42+M43-V42)))</f>
        <v>349.99999999999989</v>
      </c>
      <c r="O43" s="14">
        <f>N43*VLOOKUP('Données projet'!$B$9,Paramètres!$A$1:$I$89,3,0)*VLOOKUP('Données projet'!$B$9,Paramètres!$A$1:$I$89,5,0)</f>
        <v>163.79999999999995</v>
      </c>
      <c r="P43" s="14">
        <f t="shared" si="33"/>
        <v>41.698441627605291</v>
      </c>
      <c r="Q43" s="22">
        <f t="shared" si="53"/>
        <v>357.90978583474572</v>
      </c>
      <c r="R43" s="62">
        <f t="shared" si="0"/>
        <v>651.24311916807903</v>
      </c>
      <c r="S43" s="62">
        <f ca="1">AVERAGE(OFFSET($R$3,0,0,'Données projet'!$E$9+1,1))-AVERAGE(OFFSET($H$3,0,0,'Données projet'!$E$9+1,1))</f>
        <v>396.92963589781414</v>
      </c>
      <c r="T43" s="62">
        <f t="shared" si="34"/>
        <v>294.38852181137639</v>
      </c>
      <c r="U43" s="16">
        <f>IF(ISNA(VLOOKUP(A43,'Données projet'!$A$35:$I$55,3,0)),0,VLOOKUP(A43,'Données projet'!$A$35:$I$55,3,0))</f>
        <v>3</v>
      </c>
      <c r="V43" s="16">
        <f>IF(ISNA(VLOOKUP(A43,'Données projet'!$A$35:$I$55,4,0)),0,VLOOKUP(A43,'Données projet'!$A$35:$I$55,4,0))</f>
        <v>88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6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9">
        <f t="shared" si="1"/>
        <v>256.66666666666669</v>
      </c>
      <c r="I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11.5</v>
      </c>
      <c r="N44" s="14">
        <f>IF('Données projet'!$A$36&gt;35,N43+M44-V43,IF(A44&lt;'Données projet'!$A$36,$K$205^A44,IF(A44='Données projet'!$A$36,'Données projet'!$B$36,N43+M44-V43)))</f>
        <v>273.49999999999989</v>
      </c>
      <c r="O44" s="14">
        <f>N44*VLOOKUP('Données projet'!$B$9,Paramètres!$A$1:$I$89,3,0)*VLOOKUP('Données projet'!$B$9,Paramètres!$A$1:$I$89,5,0)</f>
        <v>127.99799999999995</v>
      </c>
      <c r="P44" s="14">
        <f t="shared" si="33"/>
        <v>33.533338894635314</v>
      </c>
      <c r="Q44" s="22">
        <f t="shared" si="53"/>
        <v>281.33374857482306</v>
      </c>
      <c r="R44" s="62">
        <f t="shared" si="0"/>
        <v>574.66708190815643</v>
      </c>
      <c r="S44" s="62">
        <f ca="1">AVERAGE(OFFSET($R$3,0,0,'Données projet'!$E$9+1,1))-AVERAGE(OFFSET($H$3,0,0,'Données projet'!$E$9+1,1))</f>
        <v>396.92963589781414</v>
      </c>
      <c r="T44" s="62">
        <f t="shared" si="34"/>
        <v>294.38852181137639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6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9">
        <f t="shared" si="1"/>
        <v>256.66666666666669</v>
      </c>
      <c r="I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11.5</v>
      </c>
      <c r="N45" s="14">
        <f>IF('Données projet'!$A$36&gt;35,N44+M45-V44,IF(A45&lt;'Données projet'!$A$36,$K$205^A45,IF(A45='Données projet'!$A$36,'Données projet'!$B$36,N44+M45-V44)))</f>
        <v>284.99999999999989</v>
      </c>
      <c r="O45" s="14">
        <f>N45*VLOOKUP('Données projet'!$B$9,Paramètres!$A$1:$I$89,3,0)*VLOOKUP('Données projet'!$B$9,Paramètres!$A$1:$I$89,5,0)</f>
        <v>133.37999999999994</v>
      </c>
      <c r="P45" s="14">
        <f t="shared" si="33"/>
        <v>34.776207535548991</v>
      </c>
      <c r="Q45" s="22">
        <f t="shared" si="53"/>
        <v>292.87206145774769</v>
      </c>
      <c r="R45" s="62">
        <f t="shared" si="0"/>
        <v>586.20539479108106</v>
      </c>
      <c r="S45" s="62">
        <f ca="1">AVERAGE(OFFSET($R$3,0,0,'Données projet'!$E$9+1,1))-AVERAGE(OFFSET($H$3,0,0,'Données projet'!$E$9+1,1))</f>
        <v>396.92963589781414</v>
      </c>
      <c r="T45" s="62">
        <f t="shared" si="34"/>
        <v>294.38852181137639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6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9">
        <f t="shared" si="1"/>
        <v>256.66666666666669</v>
      </c>
      <c r="I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11.5</v>
      </c>
      <c r="N46" s="14">
        <f>IF('Données projet'!$A$36&gt;35,N45+M46-V45,IF(A46&lt;'Données projet'!$A$36,$K$205^A46,IF(A46='Données projet'!$A$36,'Données projet'!$B$36,N45+M46-V45)))</f>
        <v>296.49999999999989</v>
      </c>
      <c r="O46" s="14">
        <f>N46*VLOOKUP('Données projet'!$B$9,Paramètres!$A$1:$I$89,3,0)*VLOOKUP('Données projet'!$B$9,Paramètres!$A$1:$I$89,5,0)</f>
        <v>138.76199999999994</v>
      </c>
      <c r="P46" s="14">
        <f t="shared" si="33"/>
        <v>36.01325063671441</v>
      </c>
      <c r="Q46" s="22">
        <f t="shared" si="53"/>
        <v>304.4002281922775</v>
      </c>
      <c r="R46" s="62">
        <f t="shared" si="0"/>
        <v>597.73356152561087</v>
      </c>
      <c r="S46" s="62">
        <f ca="1">AVERAGE(OFFSET($R$3,0,0,'Données projet'!$E$9+1,1))-AVERAGE(OFFSET($H$3,0,0,'Données projet'!$E$9+1,1))</f>
        <v>396.92963589781414</v>
      </c>
      <c r="T46" s="62">
        <f t="shared" si="34"/>
        <v>294.38852181137639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6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9">
        <f t="shared" si="1"/>
        <v>256.66666666666669</v>
      </c>
      <c r="I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11.5</v>
      </c>
      <c r="N47" s="14">
        <f>IF('Données projet'!$A$36&gt;35,N46+M47-V46,IF(A47&lt;'Données projet'!$A$36,$K$205^A47,IF(A47='Données projet'!$A$36,'Données projet'!$B$36,N46+M47-V46)))</f>
        <v>307.99999999999989</v>
      </c>
      <c r="O47" s="14">
        <f>N47*VLOOKUP('Données projet'!$B$9,Paramètres!$A$1:$I$89,3,0)*VLOOKUP('Données projet'!$B$9,Paramètres!$A$1:$I$89,5,0)</f>
        <v>144.14399999999995</v>
      </c>
      <c r="P47" s="14">
        <f t="shared" si="33"/>
        <v>37.244720006976216</v>
      </c>
      <c r="Q47" s="22">
        <f t="shared" si="53"/>
        <v>315.91868734548348</v>
      </c>
      <c r="R47" s="62">
        <f t="shared" si="0"/>
        <v>609.25202067881673</v>
      </c>
      <c r="S47" s="62">
        <f ca="1">AVERAGE(OFFSET($R$3,0,0,'Données projet'!$E$9+1,1))-AVERAGE(OFFSET($H$3,0,0,'Données projet'!$E$9+1,1))</f>
        <v>396.92963589781414</v>
      </c>
      <c r="T47" s="62">
        <f t="shared" si="34"/>
        <v>294.38852181137639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6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9">
        <f t="shared" si="1"/>
        <v>256.66666666666669</v>
      </c>
      <c r="I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11.5</v>
      </c>
      <c r="N48" s="14">
        <f>IF('Données projet'!$A$36&gt;35,N47+M48-V47,IF(A48&lt;'Données projet'!$A$36,$K$205^A48,IF(A48='Données projet'!$A$36,'Données projet'!$B$36,N47+M48-V47)))</f>
        <v>319.49999999999989</v>
      </c>
      <c r="O48" s="14">
        <f>N48*VLOOKUP('Données projet'!$B$9,Paramètres!$A$1:$I$89,3,0)*VLOOKUP('Données projet'!$B$9,Paramètres!$A$1:$I$89,5,0)</f>
        <v>149.52599999999995</v>
      </c>
      <c r="P48" s="14">
        <f t="shared" si="33"/>
        <v>38.470847585964201</v>
      </c>
      <c r="Q48" s="22">
        <f t="shared" si="53"/>
        <v>327.42784287888759</v>
      </c>
      <c r="R48" s="62">
        <f t="shared" si="0"/>
        <v>620.7611762122209</v>
      </c>
      <c r="S48" s="62">
        <f ca="1">AVERAGE(OFFSET($R$3,0,0,'Données projet'!$E$9+1,1))-AVERAGE(OFFSET($H$3,0,0,'Données projet'!$E$9+1,1))</f>
        <v>396.92963589781414</v>
      </c>
      <c r="T48" s="62">
        <f t="shared" si="34"/>
        <v>294.38852181137639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6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9">
        <f t="shared" si="1"/>
        <v>256.66666666666669</v>
      </c>
      <c r="I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11.5</v>
      </c>
      <c r="N49" s="14">
        <f>IF('Données projet'!$A$36&gt;35,N48+M49-V48,IF(A49&lt;'Données projet'!$A$36,$K$205^A49,IF(A49='Données projet'!$A$36,'Données projet'!$B$36,N48+M49-V48)))</f>
        <v>330.99999999999989</v>
      </c>
      <c r="O49" s="14">
        <f>N49*VLOOKUP('Données projet'!$B$9,Paramètres!$A$1:$I$89,3,0)*VLOOKUP('Données projet'!$B$9,Paramètres!$A$1:$I$89,5,0)</f>
        <v>154.90799999999996</v>
      </c>
      <c r="P49" s="14">
        <f t="shared" si="33"/>
        <v>39.691847670151873</v>
      </c>
      <c r="Q49" s="22">
        <f t="shared" si="53"/>
        <v>338.92806802551439</v>
      </c>
      <c r="R49" s="62">
        <f t="shared" si="0"/>
        <v>632.26140135884771</v>
      </c>
      <c r="S49" s="62">
        <f ca="1">AVERAGE(OFFSET($R$3,0,0,'Données projet'!$E$9+1,1))-AVERAGE(OFFSET($H$3,0,0,'Données projet'!$E$9+1,1))</f>
        <v>396.92963589781414</v>
      </c>
      <c r="T49" s="62">
        <f t="shared" si="34"/>
        <v>294.38852181137639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6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9">
        <f t="shared" si="1"/>
        <v>256.66666666666669</v>
      </c>
      <c r="I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11.5</v>
      </c>
      <c r="N50" s="14">
        <f>IF('Données projet'!$A$36&gt;35,N49+M50-V49,IF(A50&lt;'Données projet'!$A$36,$K$205^A50,IF(A50='Données projet'!$A$36,'Données projet'!$B$36,N49+M50-V49)))</f>
        <v>342.49999999999989</v>
      </c>
      <c r="O50" s="14">
        <f>N50*VLOOKUP('Données projet'!$B$9,Paramètres!$A$1:$I$89,3,0)*VLOOKUP('Données projet'!$B$9,Paramètres!$A$1:$I$89,5,0)</f>
        <v>160.28999999999994</v>
      </c>
      <c r="P50" s="14">
        <f t="shared" si="33"/>
        <v>40.907918820862015</v>
      </c>
      <c r="Q50" s="22">
        <f t="shared" si="53"/>
        <v>350.41970861300121</v>
      </c>
      <c r="R50" s="62">
        <f t="shared" si="0"/>
        <v>643.75304194633452</v>
      </c>
      <c r="S50" s="62">
        <f ca="1">AVERAGE(OFFSET($R$3,0,0,'Données projet'!$E$9+1,1))-AVERAGE(OFFSET($H$3,0,0,'Données projet'!$E$9+1,1))</f>
        <v>396.92963589781414</v>
      </c>
      <c r="T50" s="62">
        <f t="shared" si="34"/>
        <v>294.38852181137639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6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9">
        <f t="shared" si="1"/>
        <v>256.66666666666669</v>
      </c>
      <c r="I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11.5</v>
      </c>
      <c r="N51" s="14">
        <f>IF('Données projet'!$A$36&gt;35,N50+M51-V50,IF(A51&lt;'Données projet'!$A$36,$K$205^A51,IF(A51='Données projet'!$A$36,'Données projet'!$B$36,N50+M51-V50)))</f>
        <v>353.99999999999989</v>
      </c>
      <c r="O51" s="14">
        <f>N51*VLOOKUP('Données projet'!$B$9,Paramètres!$A$1:$I$89,3,0)*VLOOKUP('Données projet'!$B$9,Paramètres!$A$1:$I$89,5,0)</f>
        <v>165.67199999999994</v>
      </c>
      <c r="P51" s="14">
        <f t="shared" si="33"/>
        <v>42.119245508815517</v>
      </c>
      <c r="Q51" s="22">
        <f t="shared" si="53"/>
        <v>361.90308592785351</v>
      </c>
      <c r="R51" s="62">
        <f t="shared" si="0"/>
        <v>655.23641926118682</v>
      </c>
      <c r="S51" s="62">
        <f ca="1">AVERAGE(OFFSET($R$3,0,0,'Données projet'!$E$9+1,1))-AVERAGE(OFFSET($H$3,0,0,'Données projet'!$E$9+1,1))</f>
        <v>396.92963589781414</v>
      </c>
      <c r="T51" s="62">
        <f t="shared" si="34"/>
        <v>294.38852181137639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6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9">
        <f t="shared" si="1"/>
        <v>256.66666666666669</v>
      </c>
      <c r="I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11.5</v>
      </c>
      <c r="N52" s="14">
        <f>IF('Données projet'!$A$36&gt;35,N51+M52-V51,IF(A52&lt;'Données projet'!$A$36,$K$205^A52,IF(A52='Données projet'!$A$36,'Données projet'!$B$36,N51+M52-V51)))</f>
        <v>365.49999999999989</v>
      </c>
      <c r="O52" s="14">
        <f>N52*VLOOKUP('Données projet'!$B$9,Paramètres!$A$1:$I$89,3,0)*VLOOKUP('Données projet'!$B$9,Paramètres!$A$1:$I$89,5,0)</f>
        <v>171.05399999999995</v>
      </c>
      <c r="P52" s="14">
        <f t="shared" si="33"/>
        <v>43.32599953897904</v>
      </c>
      <c r="Q52" s="22">
        <f t="shared" si="53"/>
        <v>373.37849919705508</v>
      </c>
      <c r="R52" s="62">
        <f t="shared" si="0"/>
        <v>666.71183253038839</v>
      </c>
      <c r="S52" s="62">
        <f ca="1">AVERAGE(OFFSET($R$3,0,0,'Données projet'!$E$9+1,1))-AVERAGE(OFFSET($H$3,0,0,'Données projet'!$E$9+1,1))</f>
        <v>396.92963589781414</v>
      </c>
      <c r="T52" s="62">
        <f t="shared" si="34"/>
        <v>294.38852181137639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6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9">
        <f t="shared" si="1"/>
        <v>256.66666666666669</v>
      </c>
      <c r="I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377</v>
      </c>
      <c r="L53" s="13">
        <f>VLOOKUP(A53,'Données projet'!$A$35:$I$55,9,0)</f>
        <v>11.5</v>
      </c>
      <c r="M53" s="13">
        <f t="array" ref="M53">INDEX(L:L,MIN(IF(ISNUMBER(L53:L249),ROW(L53:L249),"")))</f>
        <v>11.5</v>
      </c>
      <c r="N53" s="14">
        <f>IF('Données projet'!$A$36&gt;35,N52+M53-V52,IF(A53&lt;'Données projet'!$A$36,$K$205^A53,IF(A53='Données projet'!$A$36,'Données projet'!$B$36,N52+M53-V52)))</f>
        <v>376.99999999999989</v>
      </c>
      <c r="O53" s="14">
        <f>N53*VLOOKUP('Données projet'!$B$9,Paramètres!$A$1:$I$89,3,0)*VLOOKUP('Données projet'!$B$9,Paramètres!$A$1:$I$89,5,0)</f>
        <v>176.43599999999992</v>
      </c>
      <c r="P53" s="14">
        <f t="shared" si="33"/>
        <v>44.52834129105058</v>
      </c>
      <c r="Q53" s="22">
        <f t="shared" si="53"/>
        <v>384.84622774857962</v>
      </c>
      <c r="R53" s="62">
        <f t="shared" si="0"/>
        <v>678.17956108191288</v>
      </c>
      <c r="S53" s="62">
        <f ca="1">AVERAGE(OFFSET($R$3,0,0,'Données projet'!$E$9+1,1))-AVERAGE(OFFSET($H$3,0,0,'Données projet'!$E$9+1,1))</f>
        <v>396.92963589781414</v>
      </c>
      <c r="T53" s="62">
        <f t="shared" si="34"/>
        <v>294.38852181137639</v>
      </c>
      <c r="U53" s="16">
        <f>IF(ISNA(VLOOKUP(A53,'Données projet'!$A$35:$I$55,3,0)),0,VLOOKUP(A53,'Données projet'!$A$35:$I$55,3,0))</f>
        <v>4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6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9">
        <f t="shared" si="1"/>
        <v>256.66666666666669</v>
      </c>
      <c r="I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13.5</v>
      </c>
      <c r="N54" s="14">
        <f>IF('Données projet'!$A$36&gt;35,N53+M54-V53,IF(A54&lt;'Données projet'!$A$36,$K$205^A54,IF(A54='Données projet'!$A$36,'Données projet'!$B$36,N53+M54-V53)))</f>
        <v>390.49999999999989</v>
      </c>
      <c r="O54" s="14">
        <f>N54*VLOOKUP('Données projet'!$B$9,Paramètres!$A$1:$I$89,3,0)*VLOOKUP('Données projet'!$B$9,Paramètres!$A$1:$I$89,5,0)</f>
        <v>182.75399999999996</v>
      </c>
      <c r="P54" s="14">
        <f t="shared" si="33"/>
        <v>45.934357911110212</v>
      </c>
      <c r="Q54" s="22">
        <f t="shared" si="53"/>
        <v>398.29889002851684</v>
      </c>
      <c r="R54" s="62">
        <f t="shared" si="0"/>
        <v>691.63222336185015</v>
      </c>
      <c r="S54" s="62">
        <f ca="1">AVERAGE(OFFSET($R$3,0,0,'Données projet'!$E$9+1,1))-AVERAGE(OFFSET($H$3,0,0,'Données projet'!$E$9+1,1))</f>
        <v>396.92963589781414</v>
      </c>
      <c r="T54" s="62">
        <f t="shared" si="34"/>
        <v>294.38852181137639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6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9">
        <f t="shared" si="1"/>
        <v>256.66666666666669</v>
      </c>
      <c r="I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13.5</v>
      </c>
      <c r="N55" s="14">
        <f>IF('Données projet'!$A$36&gt;35,N54+M55-V54,IF(A55&lt;'Données projet'!$A$36,$K$205^A55,IF(A55='Données projet'!$A$36,'Données projet'!$B$36,N54+M55-V54)))</f>
        <v>403.99999999999989</v>
      </c>
      <c r="O55" s="14">
        <f>N55*VLOOKUP('Données projet'!$B$9,Paramètres!$A$1:$I$89,3,0)*VLOOKUP('Données projet'!$B$9,Paramètres!$A$1:$I$89,5,0)</f>
        <v>189.07199999999992</v>
      </c>
      <c r="P55" s="14">
        <f t="shared" si="33"/>
        <v>47.33472679972779</v>
      </c>
      <c r="Q55" s="22">
        <f t="shared" si="53"/>
        <v>411.74171584285909</v>
      </c>
      <c r="R55" s="62">
        <f t="shared" si="0"/>
        <v>705.07504917619235</v>
      </c>
      <c r="S55" s="62">
        <f ca="1">AVERAGE(OFFSET($R$3,0,0,'Données projet'!$E$9+1,1))-AVERAGE(OFFSET($H$3,0,0,'Données projet'!$E$9+1,1))</f>
        <v>396.92963589781414</v>
      </c>
      <c r="T55" s="62">
        <f t="shared" si="34"/>
        <v>294.38852181137639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6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9">
        <f t="shared" si="1"/>
        <v>256.66666666666669</v>
      </c>
      <c r="I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13.5</v>
      </c>
      <c r="N56" s="14">
        <f>IF('Données projet'!$A$36&gt;35,N55+M56-V55,IF(A56&lt;'Données projet'!$A$36,$K$205^A56,IF(A56='Données projet'!$A$36,'Données projet'!$B$36,N55+M56-V55)))</f>
        <v>417.49999999999989</v>
      </c>
      <c r="O56" s="14">
        <f>N56*VLOOKUP('Données projet'!$B$9,Paramètres!$A$1:$I$89,3,0)*VLOOKUP('Données projet'!$B$9,Paramètres!$A$1:$I$89,5,0)</f>
        <v>195.38999999999996</v>
      </c>
      <c r="P56" s="14">
        <f t="shared" si="33"/>
        <v>48.729658318340213</v>
      </c>
      <c r="Q56" s="22">
        <f t="shared" si="53"/>
        <v>425.17507157110907</v>
      </c>
      <c r="R56" s="62">
        <f t="shared" si="0"/>
        <v>718.50840490444239</v>
      </c>
      <c r="S56" s="62">
        <f ca="1">AVERAGE(OFFSET($R$3,0,0,'Données projet'!$E$9+1,1))-AVERAGE(OFFSET($H$3,0,0,'Données projet'!$E$9+1,1))</f>
        <v>396.92963589781414</v>
      </c>
      <c r="T56" s="62">
        <f t="shared" si="34"/>
        <v>294.38852181137639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6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9">
        <f t="shared" si="1"/>
        <v>256.66666666666669</v>
      </c>
      <c r="I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13.5</v>
      </c>
      <c r="N57" s="14">
        <f>IF('Données projet'!$A$36&gt;35,N56+M57-V56,IF(A57&lt;'Données projet'!$A$36,$K$205^A57,IF(A57='Données projet'!$A$36,'Données projet'!$B$36,N56+M57-V56)))</f>
        <v>430.99999999999989</v>
      </c>
      <c r="O57" s="14">
        <f>N57*VLOOKUP('Données projet'!$B$9,Paramètres!$A$1:$I$89,3,0)*VLOOKUP('Données projet'!$B$9,Paramètres!$A$1:$I$89,5,0)</f>
        <v>201.70799999999994</v>
      </c>
      <c r="P57" s="14">
        <f t="shared" si="33"/>
        <v>50.119348451854243</v>
      </c>
      <c r="Q57" s="22">
        <f t="shared" si="53"/>
        <v>438.59929855364607</v>
      </c>
      <c r="R57" s="62">
        <f t="shared" si="0"/>
        <v>731.93263188697938</v>
      </c>
      <c r="S57" s="62">
        <f ca="1">AVERAGE(OFFSET($R$3,0,0,'Données projet'!$E$9+1,1))-AVERAGE(OFFSET($H$3,0,0,'Données projet'!$E$9+1,1))</f>
        <v>396.92963589781414</v>
      </c>
      <c r="T57" s="62">
        <f t="shared" si="34"/>
        <v>294.38852181137639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6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9">
        <f t="shared" si="1"/>
        <v>256.66666666666669</v>
      </c>
      <c r="I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13.5</v>
      </c>
      <c r="N58" s="14">
        <f>IF('Données projet'!$A$36&gt;35,N57+M58-V57,IF(A58&lt;'Données projet'!$A$36,$K$205^A58,IF(A58='Données projet'!$A$36,'Données projet'!$B$36,N57+M58-V57)))</f>
        <v>444.49999999999989</v>
      </c>
      <c r="O58" s="14">
        <f>N58*VLOOKUP('Données projet'!$B$9,Paramètres!$A$1:$I$89,3,0)*VLOOKUP('Données projet'!$B$9,Paramètres!$A$1:$I$89,5,0)</f>
        <v>208.02599999999995</v>
      </c>
      <c r="P58" s="14">
        <f t="shared" si="33"/>
        <v>51.503980210368603</v>
      </c>
      <c r="Q58" s="22">
        <f t="shared" si="53"/>
        <v>452.01471553305851</v>
      </c>
      <c r="R58" s="62">
        <f t="shared" si="0"/>
        <v>745.34804886639176</v>
      </c>
      <c r="S58" s="62">
        <f ca="1">AVERAGE(OFFSET($R$3,0,0,'Données projet'!$E$9+1,1))-AVERAGE(OFFSET($H$3,0,0,'Données projet'!$E$9+1,1))</f>
        <v>396.92963589781414</v>
      </c>
      <c r="T58" s="62">
        <f t="shared" si="34"/>
        <v>294.38852181137639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6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9">
        <f t="shared" si="1"/>
        <v>256.66666666666669</v>
      </c>
      <c r="I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13.5</v>
      </c>
      <c r="N59" s="14">
        <f>IF('Données projet'!$A$36&gt;35,N58+M59-V58,IF(A59&lt;'Données projet'!$A$36,$K$205^A59,IF(A59='Données projet'!$A$36,'Données projet'!$B$36,N58+M59-V58)))</f>
        <v>457.99999999999989</v>
      </c>
      <c r="O59" s="14">
        <f>N59*VLOOKUP('Données projet'!$B$9,Paramètres!$A$1:$I$89,3,0)*VLOOKUP('Données projet'!$B$9,Paramètres!$A$1:$I$89,5,0)</f>
        <v>214.34399999999997</v>
      </c>
      <c r="P59" s="14">
        <f t="shared" si="33"/>
        <v>52.883724855822585</v>
      </c>
      <c r="Q59" s="22">
        <f t="shared" si="53"/>
        <v>465.4216207905576</v>
      </c>
      <c r="R59" s="62">
        <f t="shared" si="0"/>
        <v>758.75495412389091</v>
      </c>
      <c r="S59" s="62">
        <f ca="1">AVERAGE(OFFSET($R$3,0,0,'Données projet'!$E$9+1,1))-AVERAGE(OFFSET($H$3,0,0,'Données projet'!$E$9+1,1))</f>
        <v>396.92963589781414</v>
      </c>
      <c r="T59" s="62">
        <f t="shared" si="34"/>
        <v>294.38852181137639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6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9">
        <f t="shared" si="1"/>
        <v>256.66666666666669</v>
      </c>
      <c r="I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13.5</v>
      </c>
      <c r="N60" s="14">
        <f>IF('Données projet'!$A$36&gt;35,N59+M60-V59,IF(A60&lt;'Données projet'!$A$36,$K$205^A60,IF(A60='Données projet'!$A$36,'Données projet'!$B$36,N59+M60-V59)))</f>
        <v>471.49999999999989</v>
      </c>
      <c r="O60" s="14">
        <f>N60*VLOOKUP('Données projet'!$B$9,Paramètres!$A$1:$I$89,3,0)*VLOOKUP('Données projet'!$B$9,Paramètres!$A$1:$I$89,5,0)</f>
        <v>220.66199999999995</v>
      </c>
      <c r="P60" s="14">
        <f t="shared" si="33"/>
        <v>54.258742979954953</v>
      </c>
      <c r="Q60" s="22">
        <f t="shared" si="53"/>
        <v>478.82029402342147</v>
      </c>
      <c r="R60" s="62">
        <f t="shared" si="0"/>
        <v>772.15362735675478</v>
      </c>
      <c r="S60" s="62">
        <f ca="1">AVERAGE(OFFSET($R$3,0,0,'Données projet'!$E$9+1,1))-AVERAGE(OFFSET($H$3,0,0,'Données projet'!$E$9+1,1))</f>
        <v>396.92963589781414</v>
      </c>
      <c r="T60" s="62">
        <f t="shared" si="34"/>
        <v>294.38852181137639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6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9">
        <f t="shared" si="1"/>
        <v>256.66666666666669</v>
      </c>
      <c r="I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13.5</v>
      </c>
      <c r="N61" s="14">
        <f>IF('Données projet'!$A$36&gt;35,N60+M61-V60,IF(A61&lt;'Données projet'!$A$36,$K$205^A61,IF(A61='Données projet'!$A$36,'Données projet'!$B$36,N60+M61-V60)))</f>
        <v>484.99999999999989</v>
      </c>
      <c r="O61" s="14">
        <f>N61*VLOOKUP('Données projet'!$B$9,Paramètres!$A$1:$I$89,3,0)*VLOOKUP('Données projet'!$B$9,Paramètres!$A$1:$I$89,5,0)</f>
        <v>226.97999999999996</v>
      </c>
      <c r="P61" s="14">
        <f t="shared" si="33"/>
        <v>55.629185455335929</v>
      </c>
      <c r="Q61" s="22">
        <f t="shared" si="53"/>
        <v>492.21099800137659</v>
      </c>
      <c r="R61" s="62">
        <f t="shared" si="0"/>
        <v>785.54433133470991</v>
      </c>
      <c r="S61" s="62">
        <f ca="1">AVERAGE(OFFSET($R$3,0,0,'Données projet'!$E$9+1,1))-AVERAGE(OFFSET($H$3,0,0,'Données projet'!$E$9+1,1))</f>
        <v>396.92963589781414</v>
      </c>
      <c r="T61" s="62">
        <f t="shared" si="34"/>
        <v>294.38852181137639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6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9">
        <f t="shared" si="1"/>
        <v>256.66666666666669</v>
      </c>
      <c r="I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13.5</v>
      </c>
      <c r="N62" s="14">
        <f>IF('Données projet'!$A$36&gt;35,N61+M62-V61,IF(A62&lt;'Données projet'!$A$36,$K$205^A62,IF(A62='Données projet'!$A$36,'Données projet'!$B$36,N61+M62-V61)))</f>
        <v>498.49999999999989</v>
      </c>
      <c r="O62" s="14">
        <f>N62*VLOOKUP('Données projet'!$B$9,Paramètres!$A$1:$I$89,3,0)*VLOOKUP('Données projet'!$B$9,Paramètres!$A$1:$I$89,5,0)</f>
        <v>233.29799999999994</v>
      </c>
      <c r="P62" s="14">
        <f t="shared" si="33"/>
        <v>56.995194277534011</v>
      </c>
      <c r="Q62" s="22">
        <f t="shared" si="53"/>
        <v>505.59398003337168</v>
      </c>
      <c r="R62" s="62">
        <f t="shared" si="0"/>
        <v>798.92731336670499</v>
      </c>
      <c r="S62" s="62">
        <f ca="1">AVERAGE(OFFSET($R$3,0,0,'Données projet'!$E$9+1,1))-AVERAGE(OFFSET($H$3,0,0,'Données projet'!$E$9+1,1))</f>
        <v>396.92963589781414</v>
      </c>
      <c r="T62" s="62">
        <f t="shared" si="34"/>
        <v>294.38852181137639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6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9">
        <f t="shared" si="1"/>
        <v>256.66666666666669</v>
      </c>
      <c r="I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512</v>
      </c>
      <c r="L63" s="13">
        <f>VLOOKUP(A63,'Données projet'!$A$35:$I$55,9,0)</f>
        <v>13.5</v>
      </c>
      <c r="M63" s="13">
        <f t="array" ref="M63">INDEX(L:L,MIN(IF(ISNUMBER(L63:L259),ROW(L63:L259),"")))</f>
        <v>13.5</v>
      </c>
      <c r="N63" s="14">
        <f>IF('Données projet'!$A$36&gt;35,N62+M63-V62,IF(A63&lt;'Données projet'!$A$36,$K$205^A63,IF(A63='Données projet'!$A$36,'Données projet'!$B$36,N62+M63-V62)))</f>
        <v>511.99999999999989</v>
      </c>
      <c r="O63" s="14">
        <f>N63*VLOOKUP('Données projet'!$B$9,Paramètres!$A$1:$I$89,3,0)*VLOOKUP('Données projet'!$B$9,Paramètres!$A$1:$I$89,5,0)</f>
        <v>239.61599999999996</v>
      </c>
      <c r="P63" s="14">
        <f t="shared" si="33"/>
        <v>58.356903313490157</v>
      </c>
      <c r="Q63" s="22">
        <f t="shared" si="53"/>
        <v>518.96947327099531</v>
      </c>
      <c r="R63" s="62">
        <f t="shared" si="0"/>
        <v>812.30280660432868</v>
      </c>
      <c r="S63" s="62">
        <f ca="1">AVERAGE(OFFSET($R$3,0,0,'Données projet'!$E$9+1,1))-AVERAGE(OFFSET($H$3,0,0,'Données projet'!$E$9+1,1))</f>
        <v>396.92963589781414</v>
      </c>
      <c r="T63" s="62">
        <f t="shared" si="34"/>
        <v>294.38852181137639</v>
      </c>
      <c r="U63" s="16">
        <f>IF(ISNA(VLOOKUP(A63,'Données projet'!$A$35:$I$55,3,0)),0,VLOOKUP(A63,'Données projet'!$A$35:$I$55,3,0))</f>
        <v>5</v>
      </c>
      <c r="V63" s="16">
        <f>IF(ISNA(VLOOKUP(A63,'Données projet'!$A$35:$I$55,4,0)),0,VLOOKUP(A63,'Données projet'!$A$35:$I$55,4,0))</f>
        <v>102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6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9">
        <f t="shared" si="1"/>
        <v>256.66666666666669</v>
      </c>
      <c r="I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15.5</v>
      </c>
      <c r="N64" s="14">
        <f>IF('Données projet'!$A$36&gt;35,N63+M64-V63,IF(A64&lt;'Données projet'!$A$36,$K$205^A64,IF(A64='Données projet'!$A$36,'Données projet'!$B$36,N63+M64-V63)))</f>
        <v>425.49999999999989</v>
      </c>
      <c r="O64" s="14">
        <f>N64*VLOOKUP('Données projet'!$B$9,Paramètres!$A$1:$I$89,3,0)*VLOOKUP('Données projet'!$B$9,Paramètres!$A$1:$I$89,5,0)</f>
        <v>199.13399999999993</v>
      </c>
      <c r="P64" s="14">
        <f t="shared" si="33"/>
        <v>49.553799097205186</v>
      </c>
      <c r="Q64" s="22">
        <f t="shared" si="53"/>
        <v>433.13125009429888</v>
      </c>
      <c r="R64" s="62">
        <f t="shared" si="0"/>
        <v>726.46458342763219</v>
      </c>
      <c r="S64" s="62">
        <f ca="1">AVERAGE(OFFSET($R$3,0,0,'Données projet'!$E$9+1,1))-AVERAGE(OFFSET($H$3,0,0,'Données projet'!$E$9+1,1))</f>
        <v>396.92963589781414</v>
      </c>
      <c r="T64" s="62">
        <f t="shared" si="34"/>
        <v>294.38852181137639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6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9">
        <f t="shared" si="1"/>
        <v>256.66666666666669</v>
      </c>
      <c r="I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15.5</v>
      </c>
      <c r="N65" s="14">
        <f>IF('Données projet'!$A$36&gt;35,N64+M65-V64,IF(A65&lt;'Données projet'!$A$36,$K$205^A65,IF(A65='Données projet'!$A$36,'Données projet'!$B$36,N64+M65-V64)))</f>
        <v>440.99999999999989</v>
      </c>
      <c r="O65" s="14">
        <f>N65*VLOOKUP('Données projet'!$B$9,Paramètres!$A$1:$I$89,3,0)*VLOOKUP('Données projet'!$B$9,Paramètres!$A$1:$I$89,5,0)</f>
        <v>206.38799999999995</v>
      </c>
      <c r="P65" s="14">
        <f t="shared" si="33"/>
        <v>51.145477584014834</v>
      </c>
      <c r="Q65" s="22">
        <f t="shared" si="53"/>
        <v>448.53747345882579</v>
      </c>
      <c r="R65" s="62">
        <f t="shared" si="0"/>
        <v>741.8708067921591</v>
      </c>
      <c r="S65" s="62">
        <f ca="1">AVERAGE(OFFSET($R$3,0,0,'Données projet'!$E$9+1,1))-AVERAGE(OFFSET($H$3,0,0,'Données projet'!$E$9+1,1))</f>
        <v>396.92963589781414</v>
      </c>
      <c r="T65" s="62">
        <f t="shared" si="34"/>
        <v>294.38852181137639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6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9">
        <f t="shared" si="1"/>
        <v>256.66666666666669</v>
      </c>
      <c r="I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15.5</v>
      </c>
      <c r="N66" s="14">
        <f>IF('Données projet'!$A$36&gt;35,N65+M66-V65,IF(A66&lt;'Données projet'!$A$36,$K$205^A66,IF(A66='Données projet'!$A$36,'Données projet'!$B$36,N65+M66-V65)))</f>
        <v>456.49999999999989</v>
      </c>
      <c r="O66" s="14">
        <f>N66*VLOOKUP('Données projet'!$B$9,Paramètres!$A$1:$I$89,3,0)*VLOOKUP('Données projet'!$B$9,Paramètres!$A$1:$I$89,5,0)</f>
        <v>213.64199999999994</v>
      </c>
      <c r="P66" s="14">
        <f t="shared" si="33"/>
        <v>52.730656153675348</v>
      </c>
      <c r="Q66" s="22">
        <f t="shared" si="53"/>
        <v>463.93237613431779</v>
      </c>
      <c r="R66" s="62">
        <f t="shared" si="0"/>
        <v>757.26570946765105</v>
      </c>
      <c r="S66" s="62">
        <f ca="1">AVERAGE(OFFSET($R$3,0,0,'Données projet'!$E$9+1,1))-AVERAGE(OFFSET($H$3,0,0,'Données projet'!$E$9+1,1))</f>
        <v>396.92963589781414</v>
      </c>
      <c r="T66" s="62">
        <f t="shared" si="34"/>
        <v>294.38852181137639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6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9">
        <f t="shared" si="1"/>
        <v>256.66666666666669</v>
      </c>
      <c r="I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15.5</v>
      </c>
      <c r="N67" s="14">
        <f>IF('Données projet'!$A$36&gt;35,N66+M67-V66,IF(A67&lt;'Données projet'!$A$36,$K$205^A67,IF(A67='Données projet'!$A$36,'Données projet'!$B$36,N66+M67-V66)))</f>
        <v>471.99999999999989</v>
      </c>
      <c r="O67" s="14">
        <f>N67*VLOOKUP('Données projet'!$B$9,Paramètres!$A$1:$I$89,3,0)*VLOOKUP('Données projet'!$B$9,Paramètres!$A$1:$I$89,5,0)</f>
        <v>220.89599999999996</v>
      </c>
      <c r="P67" s="14">
        <f t="shared" si="33"/>
        <v>54.309580803412281</v>
      </c>
      <c r="Q67" s="22">
        <f t="shared" ref="Q67:Q98" si="54">(O67+P67)*0.475*44/12</f>
        <v>479.31638656594299</v>
      </c>
      <c r="R67" s="62">
        <f t="shared" ref="R67:R130" si="55">Q67+(I67+J67)*44/12</f>
        <v>772.64971989927631</v>
      </c>
      <c r="S67" s="62">
        <f ca="1">AVERAGE(OFFSET($R$3,0,0,'Données projet'!$E$9+1,1))-AVERAGE(OFFSET($H$3,0,0,'Données projet'!$E$9+1,1))</f>
        <v>396.92963589781414</v>
      </c>
      <c r="T67" s="62">
        <f t="shared" si="34"/>
        <v>294.38852181137639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6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9">
        <f t="shared" ref="H68:H131" si="56">(B68+E68+F68)*44/12+(C68+D68)*0.475*44/12</f>
        <v>256.66666666666669</v>
      </c>
      <c r="I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15.5</v>
      </c>
      <c r="N68" s="14">
        <f>IF('Données projet'!$A$36&gt;35,N67+M68-V67,IF(A68&lt;'Données projet'!$A$36,$K$205^A68,IF(A68='Données projet'!$A$36,'Données projet'!$B$36,N67+M68-V67)))</f>
        <v>487.49999999999989</v>
      </c>
      <c r="O68" s="14">
        <f>N68*VLOOKUP('Données projet'!$B$9,Paramètres!$A$1:$I$89,3,0)*VLOOKUP('Données projet'!$B$9,Paramètres!$A$1:$I$89,5,0)</f>
        <v>228.14999999999992</v>
      </c>
      <c r="P68" s="14">
        <f t="shared" si="33"/>
        <v>55.882480456847652</v>
      </c>
      <c r="Q68" s="22">
        <f t="shared" si="54"/>
        <v>494.68990346234278</v>
      </c>
      <c r="R68" s="62">
        <f t="shared" si="55"/>
        <v>788.0232367956761</v>
      </c>
      <c r="S68" s="62">
        <f ca="1">AVERAGE(OFFSET($R$3,0,0,'Données projet'!$E$9+1,1))-AVERAGE(OFFSET($H$3,0,0,'Données projet'!$E$9+1,1))</f>
        <v>396.92963589781414</v>
      </c>
      <c r="T68" s="62">
        <f t="shared" si="34"/>
        <v>294.38852181137639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6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9">
        <f t="shared" si="56"/>
        <v>256.66666666666669</v>
      </c>
      <c r="I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15.5</v>
      </c>
      <c r="N69" s="14">
        <f>IF('Données projet'!$A$36&gt;35,N68+M69-V68,IF(A69&lt;'Données projet'!$A$36,$K$205^A69,IF(A69='Données projet'!$A$36,'Données projet'!$B$36,N68+M69-V68)))</f>
        <v>502.99999999999989</v>
      </c>
      <c r="O69" s="14">
        <f>N69*VLOOKUP('Données projet'!$B$9,Paramètres!$A$1:$I$89,3,0)*VLOOKUP('Données projet'!$B$9,Paramètres!$A$1:$I$89,5,0)</f>
        <v>235.40399999999994</v>
      </c>
      <c r="P69" s="14">
        <f t="shared" ref="P69:P132" si="87">EXP(-1.0587+0.8836*LN(O69)+0.284)</f>
        <v>57.449568653781753</v>
      </c>
      <c r="Q69" s="22">
        <f t="shared" si="54"/>
        <v>510.05329873866975</v>
      </c>
      <c r="R69" s="62">
        <f t="shared" si="55"/>
        <v>803.38663207200307</v>
      </c>
      <c r="S69" s="62">
        <f ca="1">AVERAGE(OFFSET($R$3,0,0,'Données projet'!$E$9+1,1))-AVERAGE(OFFSET($H$3,0,0,'Données projet'!$E$9+1,1))</f>
        <v>396.92963589781414</v>
      </c>
      <c r="T69" s="62">
        <f t="shared" ref="T69:T132" si="88">$T$3</f>
        <v>294.38852181137639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6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9">
        <f t="shared" si="56"/>
        <v>256.66666666666669</v>
      </c>
      <c r="I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15.5</v>
      </c>
      <c r="N70" s="14">
        <f>IF('Données projet'!$A$36&gt;35,N69+M70-V69,IF(A70&lt;'Données projet'!$A$36,$K$205^A70,IF(A70='Données projet'!$A$36,'Données projet'!$B$36,N69+M70-V69)))</f>
        <v>518.49999999999989</v>
      </c>
      <c r="O70" s="14">
        <f>N70*VLOOKUP('Données projet'!$B$9,Paramètres!$A$1:$I$89,3,0)*VLOOKUP('Données projet'!$B$9,Paramètres!$A$1:$I$89,5,0)</f>
        <v>242.65799999999993</v>
      </c>
      <c r="P70" s="14">
        <f t="shared" si="87"/>
        <v>59.011045025839607</v>
      </c>
      <c r="Q70" s="22">
        <f t="shared" si="54"/>
        <v>525.40692008667054</v>
      </c>
      <c r="R70" s="62">
        <f t="shared" si="55"/>
        <v>818.74025342000391</v>
      </c>
      <c r="S70" s="62">
        <f ca="1">AVERAGE(OFFSET($R$3,0,0,'Données projet'!$E$9+1,1))-AVERAGE(OFFSET($H$3,0,0,'Données projet'!$E$9+1,1))</f>
        <v>396.92963589781414</v>
      </c>
      <c r="T70" s="62">
        <f t="shared" si="88"/>
        <v>294.38852181137639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6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9">
        <f t="shared" si="56"/>
        <v>256.66666666666669</v>
      </c>
      <c r="I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15.5</v>
      </c>
      <c r="N71" s="14">
        <f>IF('Données projet'!$A$36&gt;35,N70+M71-V70,IF(A71&lt;'Données projet'!$A$36,$K$205^A71,IF(A71='Données projet'!$A$36,'Données projet'!$B$36,N70+M71-V70)))</f>
        <v>533.99999999999989</v>
      </c>
      <c r="O71" s="14">
        <f>N71*VLOOKUP('Données projet'!$B$9,Paramètres!$A$1:$I$89,3,0)*VLOOKUP('Données projet'!$B$9,Paramètres!$A$1:$I$89,5,0)</f>
        <v>249.91199999999995</v>
      </c>
      <c r="P71" s="14">
        <f t="shared" si="87"/>
        <v>60.56709659070836</v>
      </c>
      <c r="Q71" s="22">
        <f t="shared" si="54"/>
        <v>540.7510932288169</v>
      </c>
      <c r="R71" s="62">
        <f t="shared" si="55"/>
        <v>834.08442656215016</v>
      </c>
      <c r="S71" s="62">
        <f ca="1">AVERAGE(OFFSET($R$3,0,0,'Données projet'!$E$9+1,1))-AVERAGE(OFFSET($H$3,0,0,'Données projet'!$E$9+1,1))</f>
        <v>396.92963589781414</v>
      </c>
      <c r="T71" s="62">
        <f t="shared" si="88"/>
        <v>294.38852181137639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6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9">
        <f t="shared" si="56"/>
        <v>256.66666666666669</v>
      </c>
      <c r="I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15.5</v>
      </c>
      <c r="N72" s="14">
        <f>IF('Données projet'!$A$36&gt;35,N71+M72-V71,IF(A72&lt;'Données projet'!$A$36,$K$205^A72,IF(A72='Données projet'!$A$36,'Données projet'!$B$36,N71+M72-V71)))</f>
        <v>549.49999999999989</v>
      </c>
      <c r="O72" s="14">
        <f>N72*VLOOKUP('Données projet'!$B$9,Paramètres!$A$1:$I$89,3,0)*VLOOKUP('Données projet'!$B$9,Paramètres!$A$1:$I$89,5,0)</f>
        <v>257.16599999999994</v>
      </c>
      <c r="P72" s="14">
        <f t="shared" si="87"/>
        <v>62.117898891884423</v>
      </c>
      <c r="Q72" s="22">
        <f t="shared" si="54"/>
        <v>556.08612390336521</v>
      </c>
      <c r="R72" s="62">
        <f t="shared" si="55"/>
        <v>849.41945723669846</v>
      </c>
      <c r="S72" s="62">
        <f ca="1">AVERAGE(OFFSET($R$3,0,0,'Données projet'!$E$9+1,1))-AVERAGE(OFFSET($H$3,0,0,'Données projet'!$E$9+1,1))</f>
        <v>396.92963589781414</v>
      </c>
      <c r="T72" s="62">
        <f t="shared" si="88"/>
        <v>294.38852181137639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6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9">
        <f t="shared" si="56"/>
        <v>256.66666666666669</v>
      </c>
      <c r="I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565</v>
      </c>
      <c r="L73" s="13">
        <f>VLOOKUP(A73,'Données projet'!$A$35:$I$55,9,0)</f>
        <v>15.5</v>
      </c>
      <c r="M73" s="13">
        <f t="array" ref="M73">INDEX(L:L,MIN(IF(ISNUMBER(L73:L269),ROW(L73:L269),"")))</f>
        <v>15.5</v>
      </c>
      <c r="N73" s="14">
        <f>IF('Données projet'!$A$36&gt;35,N72+M73-V72,IF(A73&lt;'Données projet'!$A$36,$K$205^A73,IF(A73='Données projet'!$A$36,'Données projet'!$B$36,N72+M73-V72)))</f>
        <v>564.99999999999989</v>
      </c>
      <c r="O73" s="14">
        <f>N73*VLOOKUP('Données projet'!$B$9,Paramètres!$A$1:$I$89,3,0)*VLOOKUP('Données projet'!$B$9,Paramètres!$A$1:$I$89,5,0)</f>
        <v>264.41999999999996</v>
      </c>
      <c r="P73" s="14">
        <f t="shared" si="87"/>
        <v>63.663617006208391</v>
      </c>
      <c r="Q73" s="22">
        <f t="shared" si="54"/>
        <v>571.41229961914621</v>
      </c>
      <c r="R73" s="62">
        <f t="shared" si="55"/>
        <v>864.74563295247958</v>
      </c>
      <c r="S73" s="62">
        <f ca="1">AVERAGE(OFFSET($R$3,0,0,'Données projet'!$E$9+1,1))-AVERAGE(OFFSET($H$3,0,0,'Données projet'!$E$9+1,1))</f>
        <v>396.92963589781414</v>
      </c>
      <c r="T73" s="62">
        <f t="shared" si="88"/>
        <v>294.38852181137639</v>
      </c>
      <c r="U73" s="16">
        <f>IF(ISNA(VLOOKUP(A73,'Données projet'!$A$35:$I$55,3,0)),0,VLOOKUP(A73,'Données projet'!$A$35:$I$55,3,0))</f>
        <v>6</v>
      </c>
      <c r="V73" s="16">
        <f>IF(ISNA(VLOOKUP(A73,'Données projet'!$A$35:$I$55,4,0)),0,VLOOKUP(A73,'Données projet'!$A$35:$I$55,4,0))</f>
        <v>113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6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9">
        <f t="shared" si="56"/>
        <v>256.66666666666669</v>
      </c>
      <c r="I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17</v>
      </c>
      <c r="N74" s="14">
        <f>IF('Données projet'!$A$36&gt;35,N73+M74-V73,IF(A74&lt;'Données projet'!$A$36,$K$205^A74,IF(A74='Données projet'!$A$36,'Données projet'!$B$36,N73+M74-V73)))</f>
        <v>468.99999999999989</v>
      </c>
      <c r="O74" s="14">
        <f>N74*VLOOKUP('Données projet'!$B$9,Paramètres!$A$1:$I$89,3,0)*VLOOKUP('Données projet'!$B$9,Paramètres!$A$1:$I$89,5,0)</f>
        <v>219.49199999999993</v>
      </c>
      <c r="P74" s="14">
        <f t="shared" si="87"/>
        <v>54.004459579686618</v>
      </c>
      <c r="Q74" s="22">
        <f t="shared" si="54"/>
        <v>476.33966710128726</v>
      </c>
      <c r="R74" s="62">
        <f t="shared" si="55"/>
        <v>769.67300043462058</v>
      </c>
      <c r="S74" s="62">
        <f ca="1">AVERAGE(OFFSET($R$3,0,0,'Données projet'!$E$9+1,1))-AVERAGE(OFFSET($H$3,0,0,'Données projet'!$E$9+1,1))</f>
        <v>396.92963589781414</v>
      </c>
      <c r="T74" s="62">
        <f t="shared" si="88"/>
        <v>294.38852181137639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6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9">
        <f t="shared" si="56"/>
        <v>256.66666666666669</v>
      </c>
      <c r="I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17</v>
      </c>
      <c r="N75" s="14">
        <f>IF('Données projet'!$A$36&gt;35,N74+M75-V74,IF(A75&lt;'Données projet'!$A$36,$K$205^A75,IF(A75='Données projet'!$A$36,'Données projet'!$B$36,N74+M75-V74)))</f>
        <v>485.99999999999989</v>
      </c>
      <c r="O75" s="14">
        <f>N75*VLOOKUP('Données projet'!$B$9,Paramètres!$A$1:$I$89,3,0)*VLOOKUP('Données projet'!$B$9,Paramètres!$A$1:$I$89,5,0)</f>
        <v>227.44799999999995</v>
      </c>
      <c r="P75" s="14">
        <f t="shared" si="87"/>
        <v>55.730521649800686</v>
      </c>
      <c r="Q75" s="22">
        <f t="shared" si="54"/>
        <v>493.20259187340275</v>
      </c>
      <c r="R75" s="62">
        <f t="shared" si="55"/>
        <v>786.53592520673601</v>
      </c>
      <c r="S75" s="62">
        <f ca="1">AVERAGE(OFFSET($R$3,0,0,'Données projet'!$E$9+1,1))-AVERAGE(OFFSET($H$3,0,0,'Données projet'!$E$9+1,1))</f>
        <v>396.92963589781414</v>
      </c>
      <c r="T75" s="62">
        <f t="shared" si="88"/>
        <v>294.38852181137639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6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9">
        <f t="shared" si="56"/>
        <v>256.66666666666669</v>
      </c>
      <c r="I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17</v>
      </c>
      <c r="N76" s="14">
        <f>IF('Données projet'!$A$36&gt;35,N75+M76-V75,IF(A76&lt;'Données projet'!$A$36,$K$205^A76,IF(A76='Données projet'!$A$36,'Données projet'!$B$36,N75+M76-V75)))</f>
        <v>502.99999999999989</v>
      </c>
      <c r="O76" s="14">
        <f>N76*VLOOKUP('Données projet'!$B$9,Paramètres!$A$1:$I$89,3,0)*VLOOKUP('Données projet'!$B$9,Paramètres!$A$1:$I$89,5,0)</f>
        <v>235.40399999999994</v>
      </c>
      <c r="P76" s="14">
        <f t="shared" si="87"/>
        <v>57.449568653781753</v>
      </c>
      <c r="Q76" s="22">
        <f t="shared" si="54"/>
        <v>510.05329873866975</v>
      </c>
      <c r="R76" s="62">
        <f t="shared" si="55"/>
        <v>803.38663207200307</v>
      </c>
      <c r="S76" s="62">
        <f ca="1">AVERAGE(OFFSET($R$3,0,0,'Données projet'!$E$9+1,1))-AVERAGE(OFFSET($H$3,0,0,'Données projet'!$E$9+1,1))</f>
        <v>396.92963589781414</v>
      </c>
      <c r="T76" s="62">
        <f t="shared" si="88"/>
        <v>294.38852181137639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6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9">
        <f t="shared" si="56"/>
        <v>256.66666666666669</v>
      </c>
      <c r="I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17</v>
      </c>
      <c r="N77" s="14">
        <f>IF('Données projet'!$A$36&gt;35,N76+M77-V76,IF(A77&lt;'Données projet'!$A$36,$K$205^A77,IF(A77='Données projet'!$A$36,'Données projet'!$B$36,N76+M77-V76)))</f>
        <v>519.99999999999989</v>
      </c>
      <c r="O77" s="14">
        <f>N77*VLOOKUP('Données projet'!$B$9,Paramètres!$A$1:$I$89,3,0)*VLOOKUP('Données projet'!$B$9,Paramètres!$A$1:$I$89,5,0)</f>
        <v>243.35999999999996</v>
      </c>
      <c r="P77" s="14">
        <f t="shared" si="87"/>
        <v>59.161864860837127</v>
      </c>
      <c r="Q77" s="22">
        <f t="shared" si="54"/>
        <v>526.89224796595784</v>
      </c>
      <c r="R77" s="62">
        <f t="shared" si="55"/>
        <v>820.22558129929121</v>
      </c>
      <c r="S77" s="62">
        <f ca="1">AVERAGE(OFFSET($R$3,0,0,'Données projet'!$E$9+1,1))-AVERAGE(OFFSET($H$3,0,0,'Données projet'!$E$9+1,1))</f>
        <v>396.92963589781414</v>
      </c>
      <c r="T77" s="62">
        <f t="shared" si="88"/>
        <v>294.38852181137639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6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9">
        <f t="shared" si="56"/>
        <v>256.66666666666669</v>
      </c>
      <c r="I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17</v>
      </c>
      <c r="N78" s="14">
        <f>IF('Données projet'!$A$36&gt;35,N77+M78-V77,IF(A78&lt;'Données projet'!$A$36,$K$205^A78,IF(A78='Données projet'!$A$36,'Données projet'!$B$36,N77+M78-V77)))</f>
        <v>536.99999999999989</v>
      </c>
      <c r="O78" s="14">
        <f>N78*VLOOKUP('Données projet'!$B$9,Paramètres!$A$1:$I$89,3,0)*VLOOKUP('Données projet'!$B$9,Paramètres!$A$1:$I$89,5,0)</f>
        <v>251.31599999999997</v>
      </c>
      <c r="P78" s="14">
        <f t="shared" si="87"/>
        <v>60.86765628024984</v>
      </c>
      <c r="Q78" s="22">
        <f t="shared" si="54"/>
        <v>543.71986802143499</v>
      </c>
      <c r="R78" s="62">
        <f t="shared" si="55"/>
        <v>837.05320135476836</v>
      </c>
      <c r="S78" s="62">
        <f ca="1">AVERAGE(OFFSET($R$3,0,0,'Données projet'!$E$9+1,1))-AVERAGE(OFFSET($H$3,0,0,'Données projet'!$E$9+1,1))</f>
        <v>396.92963589781414</v>
      </c>
      <c r="T78" s="62">
        <f t="shared" si="88"/>
        <v>294.38852181137639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6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9">
        <f t="shared" si="56"/>
        <v>256.66666666666669</v>
      </c>
      <c r="I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17</v>
      </c>
      <c r="N79" s="14">
        <f>IF('Données projet'!$A$36&gt;35,N78+M79-V78,IF(A79&lt;'Données projet'!$A$36,$K$205^A79,IF(A79='Données projet'!$A$36,'Données projet'!$B$36,N78+M79-V78)))</f>
        <v>553.99999999999989</v>
      </c>
      <c r="O79" s="14">
        <f>N79*VLOOKUP('Données projet'!$B$9,Paramètres!$A$1:$I$89,3,0)*VLOOKUP('Données projet'!$B$9,Paramètres!$A$1:$I$89,5,0)</f>
        <v>259.27199999999993</v>
      </c>
      <c r="P79" s="14">
        <f t="shared" si="87"/>
        <v>62.567172460757938</v>
      </c>
      <c r="Q79" s="22">
        <f t="shared" si="54"/>
        <v>560.53655870248667</v>
      </c>
      <c r="R79" s="62">
        <f t="shared" si="55"/>
        <v>853.86989203581993</v>
      </c>
      <c r="S79" s="62">
        <f ca="1">AVERAGE(OFFSET($R$3,0,0,'Données projet'!$E$9+1,1))-AVERAGE(OFFSET($H$3,0,0,'Données projet'!$E$9+1,1))</f>
        <v>396.92963589781414</v>
      </c>
      <c r="T79" s="62">
        <f t="shared" si="88"/>
        <v>294.38852181137639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6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9">
        <f t="shared" si="56"/>
        <v>256.66666666666669</v>
      </c>
      <c r="I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17</v>
      </c>
      <c r="N80" s="14">
        <f>IF('Données projet'!$A$36&gt;35,N79+M80-V79,IF(A80&lt;'Données projet'!$A$36,$K$205^A80,IF(A80='Données projet'!$A$36,'Données projet'!$B$36,N79+M80-V79)))</f>
        <v>570.99999999999989</v>
      </c>
      <c r="O80" s="14">
        <f>N80*VLOOKUP('Données projet'!$B$9,Paramètres!$A$1:$I$89,3,0)*VLOOKUP('Données projet'!$B$9,Paramètres!$A$1:$I$89,5,0)</f>
        <v>267.22799999999995</v>
      </c>
      <c r="P80" s="14">
        <f t="shared" si="87"/>
        <v>64.260628062866161</v>
      </c>
      <c r="Q80" s="22">
        <f t="shared" si="54"/>
        <v>577.34269387615848</v>
      </c>
      <c r="R80" s="62">
        <f t="shared" si="55"/>
        <v>870.67602720949185</v>
      </c>
      <c r="S80" s="62">
        <f ca="1">AVERAGE(OFFSET($R$3,0,0,'Données projet'!$E$9+1,1))-AVERAGE(OFFSET($H$3,0,0,'Données projet'!$E$9+1,1))</f>
        <v>396.92963589781414</v>
      </c>
      <c r="T80" s="62">
        <f t="shared" si="88"/>
        <v>294.38852181137639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6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9">
        <f t="shared" si="56"/>
        <v>256.66666666666669</v>
      </c>
      <c r="I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17</v>
      </c>
      <c r="N81" s="14">
        <f>IF('Données projet'!$A$36&gt;35,N80+M81-V80,IF(A81&lt;'Données projet'!$A$36,$K$205^A81,IF(A81='Données projet'!$A$36,'Données projet'!$B$36,N80+M81-V80)))</f>
        <v>587.99999999999989</v>
      </c>
      <c r="O81" s="14">
        <f>N81*VLOOKUP('Données projet'!$B$9,Paramètres!$A$1:$I$89,3,0)*VLOOKUP('Données projet'!$B$9,Paramètres!$A$1:$I$89,5,0)</f>
        <v>275.18399999999997</v>
      </c>
      <c r="P81" s="14">
        <f t="shared" si="87"/>
        <v>65.948224238651079</v>
      </c>
      <c r="Q81" s="22">
        <f t="shared" si="54"/>
        <v>594.13862388231712</v>
      </c>
      <c r="R81" s="62">
        <f t="shared" si="55"/>
        <v>887.47195721565049</v>
      </c>
      <c r="S81" s="62">
        <f ca="1">AVERAGE(OFFSET($R$3,0,0,'Données projet'!$E$9+1,1))-AVERAGE(OFFSET($H$3,0,0,'Données projet'!$E$9+1,1))</f>
        <v>396.92963589781414</v>
      </c>
      <c r="T81" s="62">
        <f t="shared" si="88"/>
        <v>294.38852181137639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6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9">
        <f t="shared" si="56"/>
        <v>256.66666666666669</v>
      </c>
      <c r="I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17</v>
      </c>
      <c r="N82" s="14">
        <f>IF('Données projet'!$A$36&gt;35,N81+M82-V81,IF(A82&lt;'Données projet'!$A$36,$K$205^A82,IF(A82='Données projet'!$A$36,'Données projet'!$B$36,N81+M82-V81)))</f>
        <v>604.99999999999989</v>
      </c>
      <c r="O82" s="14">
        <f>N82*VLOOKUP('Données projet'!$B$9,Paramètres!$A$1:$I$89,3,0)*VLOOKUP('Données projet'!$B$9,Paramètres!$A$1:$I$89,5,0)</f>
        <v>283.13999999999993</v>
      </c>
      <c r="P82" s="14">
        <f t="shared" si="87"/>
        <v>67.630149847511944</v>
      </c>
      <c r="Q82" s="22">
        <f t="shared" si="54"/>
        <v>610.92467765108313</v>
      </c>
      <c r="R82" s="62">
        <f t="shared" si="55"/>
        <v>904.25801098441639</v>
      </c>
      <c r="S82" s="62">
        <f ca="1">AVERAGE(OFFSET($R$3,0,0,'Données projet'!$E$9+1,1))-AVERAGE(OFFSET($H$3,0,0,'Données projet'!$E$9+1,1))</f>
        <v>396.92963589781414</v>
      </c>
      <c r="T82" s="62">
        <f t="shared" si="88"/>
        <v>294.38852181137639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6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9">
        <f t="shared" si="56"/>
        <v>256.66666666666669</v>
      </c>
      <c r="I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622</v>
      </c>
      <c r="L83" s="13">
        <f>VLOOKUP(A83,'Données projet'!$A$35:$I$55,9,0)</f>
        <v>17</v>
      </c>
      <c r="M83" s="13">
        <f t="array" ref="M83">INDEX(L:L,MIN(IF(ISNUMBER(L83:L279),ROW(L83:L279),"")))</f>
        <v>17</v>
      </c>
      <c r="N83" s="14">
        <f>IF('Données projet'!$A$36&gt;35,N82+M83-V82,IF(A83&lt;'Données projet'!$A$36,$K$205^A83,IF(A83='Données projet'!$A$36,'Données projet'!$B$36,N82+M83-V82)))</f>
        <v>621.99999999999989</v>
      </c>
      <c r="O83" s="14">
        <f>N83*VLOOKUP('Données projet'!$B$9,Paramètres!$A$1:$I$89,3,0)*VLOOKUP('Données projet'!$B$9,Paramètres!$A$1:$I$89,5,0)</f>
        <v>291.09599999999995</v>
      </c>
      <c r="P83" s="14">
        <f t="shared" si="87"/>
        <v>69.306582531434373</v>
      </c>
      <c r="Q83" s="22">
        <f t="shared" si="54"/>
        <v>627.7011645755814</v>
      </c>
      <c r="R83" s="62">
        <f t="shared" si="55"/>
        <v>921.03449790891477</v>
      </c>
      <c r="S83" s="62">
        <f ca="1">AVERAGE(OFFSET($R$3,0,0,'Données projet'!$E$9+1,1))-AVERAGE(OFFSET($H$3,0,0,'Données projet'!$E$9+1,1))</f>
        <v>396.92963589781414</v>
      </c>
      <c r="T83" s="62">
        <f t="shared" si="88"/>
        <v>294.38852181137639</v>
      </c>
      <c r="U83" s="16">
        <f>IF(ISNA(VLOOKUP(A83,'Données projet'!$A$35:$I$55,3,0)),0,VLOOKUP(A83,'Données projet'!$A$35:$I$55,3,0))</f>
        <v>7</v>
      </c>
      <c r="V83" s="16">
        <f>IF(ISNA(VLOOKUP(A83,'Données projet'!$A$35:$I$55,4,0)),0,VLOOKUP(A83,'Données projet'!$A$35:$I$55,4,0))</f>
        <v>124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6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9">
        <f t="shared" si="56"/>
        <v>256.66666666666669</v>
      </c>
      <c r="I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17.5</v>
      </c>
      <c r="N84" s="14">
        <f>IF('Données projet'!$A$36&gt;35,N83+M84-V83,IF(A84&lt;'Données projet'!$A$36,$K$205^A84,IF(A84='Données projet'!$A$36,'Données projet'!$B$36,N83+M84-V83)))</f>
        <v>515.49999999999989</v>
      </c>
      <c r="O84" s="14">
        <f>N84*VLOOKUP('Données projet'!$B$9,Paramètres!$A$1:$I$89,3,0)*VLOOKUP('Données projet'!$B$9,Paramètres!$A$1:$I$89,5,0)</f>
        <v>241.25399999999996</v>
      </c>
      <c r="P84" s="14">
        <f t="shared" si="87"/>
        <v>58.70925280391986</v>
      </c>
      <c r="Q84" s="22">
        <f t="shared" si="54"/>
        <v>522.43599863349357</v>
      </c>
      <c r="R84" s="62">
        <f t="shared" si="55"/>
        <v>815.76933196682694</v>
      </c>
      <c r="S84" s="62">
        <f ca="1">AVERAGE(OFFSET($R$3,0,0,'Données projet'!$E$9+1,1))-AVERAGE(OFFSET($H$3,0,0,'Données projet'!$E$9+1,1))</f>
        <v>396.92963589781414</v>
      </c>
      <c r="T84" s="62">
        <f t="shared" si="88"/>
        <v>294.38852181137639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6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9">
        <f t="shared" si="56"/>
        <v>256.66666666666669</v>
      </c>
      <c r="I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17.5</v>
      </c>
      <c r="N85" s="14">
        <f>IF('Données projet'!$A$36&gt;35,N84+M85-V84,IF(A85&lt;'Données projet'!$A$36,$K$205^A85,IF(A85='Données projet'!$A$36,'Données projet'!$B$36,N84+M85-V84)))</f>
        <v>532.99999999999989</v>
      </c>
      <c r="O85" s="14">
        <f>N85*VLOOKUP('Données projet'!$B$9,Paramètres!$A$1:$I$89,3,0)*VLOOKUP('Données projet'!$B$9,Paramètres!$A$1:$I$89,5,0)</f>
        <v>249.44399999999993</v>
      </c>
      <c r="P85" s="14">
        <f t="shared" si="87"/>
        <v>60.466866397117599</v>
      </c>
      <c r="Q85" s="22">
        <f t="shared" si="54"/>
        <v>539.76142564164627</v>
      </c>
      <c r="R85" s="62">
        <f t="shared" si="55"/>
        <v>833.09475897497964</v>
      </c>
      <c r="S85" s="62">
        <f ca="1">AVERAGE(OFFSET($R$3,0,0,'Données projet'!$E$9+1,1))-AVERAGE(OFFSET($H$3,0,0,'Données projet'!$E$9+1,1))</f>
        <v>396.92963589781414</v>
      </c>
      <c r="T85" s="62">
        <f t="shared" si="88"/>
        <v>294.38852181137639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6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9">
        <f t="shared" si="56"/>
        <v>256.66666666666669</v>
      </c>
      <c r="I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17.5</v>
      </c>
      <c r="N86" s="14">
        <f>IF('Données projet'!$A$36&gt;35,N85+M86-V85,IF(A86&lt;'Données projet'!$A$36,$K$205^A86,IF(A86='Données projet'!$A$36,'Données projet'!$B$36,N85+M86-V85)))</f>
        <v>550.49999999999989</v>
      </c>
      <c r="O86" s="14">
        <f>N86*VLOOKUP('Données projet'!$B$9,Paramètres!$A$1:$I$89,3,0)*VLOOKUP('Données projet'!$B$9,Paramètres!$A$1:$I$89,5,0)</f>
        <v>257.63399999999996</v>
      </c>
      <c r="P86" s="14">
        <f t="shared" si="87"/>
        <v>62.217774353261795</v>
      </c>
      <c r="Q86" s="22">
        <f t="shared" si="54"/>
        <v>557.07517366526417</v>
      </c>
      <c r="R86" s="62">
        <f t="shared" si="55"/>
        <v>850.40850699859743</v>
      </c>
      <c r="S86" s="62">
        <f ca="1">AVERAGE(OFFSET($R$3,0,0,'Données projet'!$E$9+1,1))-AVERAGE(OFFSET($H$3,0,0,'Données projet'!$E$9+1,1))</f>
        <v>396.92963589781414</v>
      </c>
      <c r="T86" s="62">
        <f t="shared" si="88"/>
        <v>294.38852181137639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6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9">
        <f t="shared" si="56"/>
        <v>256.66666666666669</v>
      </c>
      <c r="I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17.5</v>
      </c>
      <c r="N87" s="14">
        <f>IF('Données projet'!$A$36&gt;35,N86+M87-V86,IF(A87&lt;'Données projet'!$A$36,$K$205^A87,IF(A87='Données projet'!$A$36,'Données projet'!$B$36,N86+M87-V86)))</f>
        <v>567.99999999999989</v>
      </c>
      <c r="O87" s="14">
        <f>N87*VLOOKUP('Données projet'!$B$9,Paramètres!$A$1:$I$89,3,0)*VLOOKUP('Données projet'!$B$9,Paramètres!$A$1:$I$89,5,0)</f>
        <v>265.82399999999996</v>
      </c>
      <c r="P87" s="14">
        <f t="shared" si="87"/>
        <v>63.962214293903529</v>
      </c>
      <c r="Q87" s="22">
        <f t="shared" si="54"/>
        <v>574.37765656188185</v>
      </c>
      <c r="R87" s="62">
        <f t="shared" si="55"/>
        <v>867.71098989521511</v>
      </c>
      <c r="S87" s="62">
        <f ca="1">AVERAGE(OFFSET($R$3,0,0,'Données projet'!$E$9+1,1))-AVERAGE(OFFSET($H$3,0,0,'Données projet'!$E$9+1,1))</f>
        <v>396.92963589781414</v>
      </c>
      <c r="T87" s="62">
        <f t="shared" si="88"/>
        <v>294.38852181137639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6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9">
        <f t="shared" si="56"/>
        <v>256.66666666666669</v>
      </c>
      <c r="I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17.5</v>
      </c>
      <c r="N88" s="14">
        <f>IF('Données projet'!$A$36&gt;35,N87+M88-V87,IF(A88&lt;'Données projet'!$A$36,$K$205^A88,IF(A88='Données projet'!$A$36,'Données projet'!$B$36,N87+M88-V87)))</f>
        <v>585.49999999999989</v>
      </c>
      <c r="O88" s="14">
        <f>N88*VLOOKUP('Données projet'!$B$9,Paramètres!$A$1:$I$89,3,0)*VLOOKUP('Données projet'!$B$9,Paramètres!$A$1:$I$89,5,0)</f>
        <v>274.01399999999995</v>
      </c>
      <c r="P88" s="14">
        <f t="shared" si="87"/>
        <v>65.700408366571935</v>
      </c>
      <c r="Q88" s="22">
        <f t="shared" si="54"/>
        <v>591.66926123844598</v>
      </c>
      <c r="R88" s="62">
        <f t="shared" si="55"/>
        <v>885.00259457177935</v>
      </c>
      <c r="S88" s="62">
        <f ca="1">AVERAGE(OFFSET($R$3,0,0,'Données projet'!$E$9+1,1))-AVERAGE(OFFSET($H$3,0,0,'Données projet'!$E$9+1,1))</f>
        <v>396.92963589781414</v>
      </c>
      <c r="T88" s="62">
        <f t="shared" si="88"/>
        <v>294.38852181137639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6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9">
        <f t="shared" si="56"/>
        <v>256.66666666666669</v>
      </c>
      <c r="I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17.5</v>
      </c>
      <c r="N89" s="14">
        <f>IF('Données projet'!$A$36&gt;35,N88+M89-V88,IF(A89&lt;'Données projet'!$A$36,$K$205^A89,IF(A89='Données projet'!$A$36,'Données projet'!$B$36,N88+M89-V88)))</f>
        <v>602.99999999999989</v>
      </c>
      <c r="O89" s="14">
        <f>N89*VLOOKUP('Données projet'!$B$9,Paramètres!$A$1:$I$89,3,0)*VLOOKUP('Données projet'!$B$9,Paramètres!$A$1:$I$89,5,0)</f>
        <v>282.20399999999995</v>
      </c>
      <c r="P89" s="14">
        <f t="shared" si="87"/>
        <v>67.432564684485186</v>
      </c>
      <c r="Q89" s="22">
        <f t="shared" si="54"/>
        <v>608.9503501588116</v>
      </c>
      <c r="R89" s="62">
        <f t="shared" si="55"/>
        <v>902.28368349214497</v>
      </c>
      <c r="S89" s="62">
        <f ca="1">AVERAGE(OFFSET($R$3,0,0,'Données projet'!$E$9+1,1))-AVERAGE(OFFSET($H$3,0,0,'Données projet'!$E$9+1,1))</f>
        <v>396.92963589781414</v>
      </c>
      <c r="T89" s="62">
        <f t="shared" si="88"/>
        <v>294.38852181137639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6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9">
        <f t="shared" si="56"/>
        <v>256.66666666666669</v>
      </c>
      <c r="I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17.5</v>
      </c>
      <c r="N90" s="14">
        <f>IF('Données projet'!$A$36&gt;35,N89+M90-V89,IF(A90&lt;'Données projet'!$A$36,$K$205^A90,IF(A90='Données projet'!$A$36,'Données projet'!$B$36,N89+M90-V89)))</f>
        <v>620.49999999999989</v>
      </c>
      <c r="O90" s="14">
        <f>N90*VLOOKUP('Données projet'!$B$9,Paramètres!$A$1:$I$89,3,0)*VLOOKUP('Données projet'!$B$9,Paramètres!$A$1:$I$89,5,0)</f>
        <v>290.39399999999995</v>
      </c>
      <c r="P90" s="14">
        <f t="shared" si="87"/>
        <v>69.158878594433091</v>
      </c>
      <c r="Q90" s="22">
        <f t="shared" si="54"/>
        <v>626.22126355197076</v>
      </c>
      <c r="R90" s="62">
        <f t="shared" si="55"/>
        <v>919.55459688530414</v>
      </c>
      <c r="S90" s="62">
        <f ca="1">AVERAGE(OFFSET($R$3,0,0,'Données projet'!$E$9+1,1))-AVERAGE(OFFSET($H$3,0,0,'Données projet'!$E$9+1,1))</f>
        <v>396.92963589781414</v>
      </c>
      <c r="T90" s="62">
        <f t="shared" si="88"/>
        <v>294.38852181137639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6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9">
        <f t="shared" si="56"/>
        <v>256.66666666666669</v>
      </c>
      <c r="I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17.5</v>
      </c>
      <c r="N91" s="14">
        <f>IF('Données projet'!$A$36&gt;35,N90+M91-V90,IF(A91&lt;'Données projet'!$A$36,$K$205^A91,IF(A91='Données projet'!$A$36,'Données projet'!$B$36,N90+M91-V90)))</f>
        <v>637.99999999999989</v>
      </c>
      <c r="O91" s="14">
        <f>N91*VLOOKUP('Données projet'!$B$9,Paramètres!$A$1:$I$89,3,0)*VLOOKUP('Données projet'!$B$9,Paramètres!$A$1:$I$89,5,0)</f>
        <v>298.58399999999995</v>
      </c>
      <c r="P91" s="14">
        <f t="shared" si="87"/>
        <v>70.879533797607607</v>
      </c>
      <c r="Q91" s="22">
        <f t="shared" si="54"/>
        <v>643.48232136416652</v>
      </c>
      <c r="R91" s="62">
        <f t="shared" si="55"/>
        <v>936.81565469749989</v>
      </c>
      <c r="S91" s="62">
        <f ca="1">AVERAGE(OFFSET($R$3,0,0,'Données projet'!$E$9+1,1))-AVERAGE(OFFSET($H$3,0,0,'Données projet'!$E$9+1,1))</f>
        <v>396.92963589781414</v>
      </c>
      <c r="T91" s="62">
        <f t="shared" si="88"/>
        <v>294.38852181137639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6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9">
        <f t="shared" si="56"/>
        <v>256.66666666666669</v>
      </c>
      <c r="I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17.5</v>
      </c>
      <c r="N92" s="14">
        <f>IF('Données projet'!$A$36&gt;35,N91+M92-V91,IF(A92&lt;'Données projet'!$A$36,$K$205^A92,IF(A92='Données projet'!$A$36,'Données projet'!$B$36,N91+M92-V91)))</f>
        <v>655.49999999999989</v>
      </c>
      <c r="O92" s="14">
        <f>N92*VLOOKUP('Données projet'!$B$9,Paramètres!$A$1:$I$89,3,0)*VLOOKUP('Données projet'!$B$9,Paramètres!$A$1:$I$89,5,0)</f>
        <v>306.77399999999994</v>
      </c>
      <c r="P92" s="14">
        <f t="shared" si="87"/>
        <v>72.594703343999058</v>
      </c>
      <c r="Q92" s="22">
        <f t="shared" si="54"/>
        <v>660.73382499079833</v>
      </c>
      <c r="R92" s="62">
        <f t="shared" si="55"/>
        <v>954.0671583241317</v>
      </c>
      <c r="S92" s="62">
        <f ca="1">AVERAGE(OFFSET($R$3,0,0,'Données projet'!$E$9+1,1))-AVERAGE(OFFSET($H$3,0,0,'Données projet'!$E$9+1,1))</f>
        <v>396.92963589781414</v>
      </c>
      <c r="T92" s="62">
        <f t="shared" si="88"/>
        <v>294.38852181137639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6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9">
        <f t="shared" si="56"/>
        <v>256.66666666666669</v>
      </c>
      <c r="I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673</v>
      </c>
      <c r="L93" s="13">
        <f>VLOOKUP(A93,'Données projet'!$A$35:$I$55,9,0)</f>
        <v>17.5</v>
      </c>
      <c r="M93" s="13">
        <f t="array" ref="M93">INDEX(L:L,MIN(IF(ISNUMBER(L93:L289),ROW(L93:L289),"")))</f>
        <v>17.5</v>
      </c>
      <c r="N93" s="14">
        <f>IF('Données projet'!$A$36&gt;35,N92+M93-V92,IF(A93&lt;'Données projet'!$A$36,$K$205^A93,IF(A93='Données projet'!$A$36,'Données projet'!$B$36,N92+M93-V92)))</f>
        <v>672.99999999999989</v>
      </c>
      <c r="O93" s="14">
        <f>N93*VLOOKUP('Données projet'!$B$9,Paramètres!$A$1:$I$89,3,0)*VLOOKUP('Données projet'!$B$9,Paramètres!$A$1:$I$89,5,0)</f>
        <v>314.96399999999994</v>
      </c>
      <c r="P93" s="14">
        <f t="shared" si="87"/>
        <v>74.304550517616548</v>
      </c>
      <c r="Q93" s="22">
        <f t="shared" si="54"/>
        <v>677.97605881818208</v>
      </c>
      <c r="R93" s="62">
        <f t="shared" si="55"/>
        <v>971.30939215151534</v>
      </c>
      <c r="S93" s="62">
        <f ca="1">AVERAGE(OFFSET($R$3,0,0,'Données projet'!$E$9+1,1))-AVERAGE(OFFSET($H$3,0,0,'Données projet'!$E$9+1,1))</f>
        <v>396.92963589781414</v>
      </c>
      <c r="T93" s="62">
        <f t="shared" si="88"/>
        <v>294.38852181137639</v>
      </c>
      <c r="U93" s="16">
        <f>IF(ISNA(VLOOKUP(A93,'Données projet'!$A$35:$I$55,3,0)),0,VLOOKUP(A93,'Données projet'!$A$35:$I$55,3,0))</f>
        <v>8</v>
      </c>
      <c r="V93" s="16">
        <f>IF(ISNA(VLOOKUP(A93,'Données projet'!$A$35:$I$55,4,0)),0,VLOOKUP(A93,'Données projet'!$A$35:$I$55,4,0))</f>
        <v>135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6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9">
        <f t="shared" si="56"/>
        <v>256.66666666666669</v>
      </c>
      <c r="I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18.5</v>
      </c>
      <c r="N94" s="14">
        <f>IF('Données projet'!$A$36&gt;35,N93+M94-V93,IF(A94&lt;'Données projet'!$A$36,$K$205^A94,IF(A94='Données projet'!$A$36,'Données projet'!$B$36,N93+M94-V93)))</f>
        <v>556.49999999999989</v>
      </c>
      <c r="O94" s="14">
        <f>N94*VLOOKUP('Données projet'!$B$9,Paramètres!$A$1:$I$89,3,0)*VLOOKUP('Données projet'!$B$9,Paramètres!$A$1:$I$89,5,0)</f>
        <v>260.44199999999995</v>
      </c>
      <c r="P94" s="14">
        <f t="shared" si="87"/>
        <v>62.816585178645781</v>
      </c>
      <c r="Q94" s="22">
        <f t="shared" si="54"/>
        <v>563.00870251947458</v>
      </c>
      <c r="R94" s="62">
        <f t="shared" si="55"/>
        <v>856.34203585280784</v>
      </c>
      <c r="S94" s="62">
        <f ca="1">AVERAGE(OFFSET($R$3,0,0,'Données projet'!$E$9+1,1))-AVERAGE(OFFSET($H$3,0,0,'Données projet'!$E$9+1,1))</f>
        <v>396.92963589781414</v>
      </c>
      <c r="T94" s="62">
        <f t="shared" si="88"/>
        <v>294.38852181137639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6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9">
        <f t="shared" si="56"/>
        <v>256.66666666666669</v>
      </c>
      <c r="I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18.5</v>
      </c>
      <c r="N95" s="14">
        <f>IF('Données projet'!$A$36&gt;35,N94+M95-V94,IF(A95&lt;'Données projet'!$A$36,$K$205^A95,IF(A95='Données projet'!$A$36,'Données projet'!$B$36,N94+M95-V94)))</f>
        <v>574.99999999999989</v>
      </c>
      <c r="O95" s="14">
        <f>N95*VLOOKUP('Données projet'!$B$9,Paramètres!$A$1:$I$89,3,0)*VLOOKUP('Données projet'!$B$9,Paramètres!$A$1:$I$89,5,0)</f>
        <v>269.09999999999991</v>
      </c>
      <c r="P95" s="14">
        <f t="shared" si="87"/>
        <v>64.658229472790993</v>
      </c>
      <c r="Q95" s="22">
        <f t="shared" si="54"/>
        <v>581.29558299844405</v>
      </c>
      <c r="R95" s="62">
        <f t="shared" si="55"/>
        <v>874.62891633177742</v>
      </c>
      <c r="S95" s="62">
        <f ca="1">AVERAGE(OFFSET($R$3,0,0,'Données projet'!$E$9+1,1))-AVERAGE(OFFSET($H$3,0,0,'Données projet'!$E$9+1,1))</f>
        <v>396.92963589781414</v>
      </c>
      <c r="T95" s="62">
        <f t="shared" si="88"/>
        <v>294.38852181137639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6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9">
        <f t="shared" si="56"/>
        <v>256.66666666666669</v>
      </c>
      <c r="I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18.5</v>
      </c>
      <c r="N96" s="14">
        <f>IF('Données projet'!$A$36&gt;35,N95+M96-V95,IF(A96&lt;'Données projet'!$A$36,$K$205^A96,IF(A96='Données projet'!$A$36,'Données projet'!$B$36,N95+M96-V95)))</f>
        <v>593.49999999999989</v>
      </c>
      <c r="O96" s="14">
        <f>N96*VLOOKUP('Données projet'!$B$9,Paramètres!$A$1:$I$89,3,0)*VLOOKUP('Données projet'!$B$9,Paramètres!$A$1:$I$89,5,0)</f>
        <v>277.75799999999992</v>
      </c>
      <c r="P96" s="14">
        <f t="shared" si="87"/>
        <v>66.492988372715388</v>
      </c>
      <c r="Q96" s="22">
        <f t="shared" si="54"/>
        <v>599.57047141581245</v>
      </c>
      <c r="R96" s="62">
        <f t="shared" si="55"/>
        <v>892.90380474914582</v>
      </c>
      <c r="S96" s="62">
        <f ca="1">AVERAGE(OFFSET($R$3,0,0,'Données projet'!$E$9+1,1))-AVERAGE(OFFSET($H$3,0,0,'Données projet'!$E$9+1,1))</f>
        <v>396.92963589781414</v>
      </c>
      <c r="T96" s="62">
        <f t="shared" si="88"/>
        <v>294.38852181137639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6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9">
        <f t="shared" si="56"/>
        <v>256.66666666666669</v>
      </c>
      <c r="I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18.5</v>
      </c>
      <c r="N97" s="14">
        <f>IF('Données projet'!$A$36&gt;35,N96+M97-V96,IF(A97&lt;'Données projet'!$A$36,$K$205^A97,IF(A97='Données projet'!$A$36,'Données projet'!$B$36,N96+M97-V96)))</f>
        <v>611.99999999999989</v>
      </c>
      <c r="O97" s="14">
        <f>N97*VLOOKUP('Données projet'!$B$9,Paramètres!$A$1:$I$89,3,0)*VLOOKUP('Données projet'!$B$9,Paramètres!$A$1:$I$89,5,0)</f>
        <v>286.41599999999994</v>
      </c>
      <c r="P97" s="14">
        <f t="shared" si="87"/>
        <v>68.321101129951188</v>
      </c>
      <c r="Q97" s="22">
        <f t="shared" si="54"/>
        <v>617.83378446799827</v>
      </c>
      <c r="R97" s="62">
        <f t="shared" si="55"/>
        <v>911.16711780133164</v>
      </c>
      <c r="S97" s="62">
        <f ca="1">AVERAGE(OFFSET($R$3,0,0,'Données projet'!$E$9+1,1))-AVERAGE(OFFSET($H$3,0,0,'Données projet'!$E$9+1,1))</f>
        <v>396.92963589781414</v>
      </c>
      <c r="T97" s="62">
        <f t="shared" si="88"/>
        <v>294.38852181137639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6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9">
        <f t="shared" si="56"/>
        <v>256.66666666666669</v>
      </c>
      <c r="I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18.5</v>
      </c>
      <c r="N98" s="14">
        <f>IF('Données projet'!$A$36&gt;35,N97+M98-V97,IF(A98&lt;'Données projet'!$A$36,$K$205^A98,IF(A98='Données projet'!$A$36,'Données projet'!$B$36,N97+M98-V97)))</f>
        <v>630.49999999999989</v>
      </c>
      <c r="O98" s="14">
        <f>N98*VLOOKUP('Données projet'!$B$9,Paramètres!$A$1:$I$89,3,0)*VLOOKUP('Données projet'!$B$9,Paramètres!$A$1:$I$89,5,0)</f>
        <v>295.07399999999996</v>
      </c>
      <c r="P98" s="14">
        <f t="shared" si="87"/>
        <v>70.142791709481173</v>
      </c>
      <c r="Q98" s="22">
        <f t="shared" si="54"/>
        <v>636.08591222734628</v>
      </c>
      <c r="R98" s="62">
        <f t="shared" si="55"/>
        <v>929.41924556067966</v>
      </c>
      <c r="S98" s="62">
        <f ca="1">AVERAGE(OFFSET($R$3,0,0,'Données projet'!$E$9+1,1))-AVERAGE(OFFSET($H$3,0,0,'Données projet'!$E$9+1,1))</f>
        <v>396.92963589781414</v>
      </c>
      <c r="T98" s="62">
        <f t="shared" si="88"/>
        <v>294.38852181137639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6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9">
        <f t="shared" si="56"/>
        <v>256.66666666666669</v>
      </c>
      <c r="I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18.5</v>
      </c>
      <c r="N99" s="14">
        <f>IF('Données projet'!$A$36&gt;35,N98+M99-V98,IF(A99&lt;'Données projet'!$A$36,$K$205^A99,IF(A99='Données projet'!$A$36,'Données projet'!$B$36,N98+M99-V98)))</f>
        <v>648.99999999999989</v>
      </c>
      <c r="O99" s="14">
        <f>N99*VLOOKUP('Données projet'!$B$9,Paramètres!$A$1:$I$89,3,0)*VLOOKUP('Données projet'!$B$9,Paramètres!$A$1:$I$89,5,0)</f>
        <v>303.73199999999997</v>
      </c>
      <c r="P99" s="14">
        <f t="shared" si="87"/>
        <v>71.958270185981476</v>
      </c>
      <c r="Q99" s="22">
        <f t="shared" ref="Q99:Q130" si="107">(O99+P99)*0.475*44/12</f>
        <v>654.32722057391766</v>
      </c>
      <c r="R99" s="62">
        <f t="shared" si="55"/>
        <v>947.66055390725091</v>
      </c>
      <c r="S99" s="62">
        <f ca="1">AVERAGE(OFFSET($R$3,0,0,'Données projet'!$E$9+1,1))-AVERAGE(OFFSET($H$3,0,0,'Données projet'!$E$9+1,1))</f>
        <v>396.92963589781414</v>
      </c>
      <c r="T99" s="62">
        <f t="shared" si="88"/>
        <v>294.38852181137639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6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9">
        <f t="shared" si="56"/>
        <v>256.66666666666669</v>
      </c>
      <c r="I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18.5</v>
      </c>
      <c r="N100" s="14">
        <f>IF('Données projet'!$A$36&gt;35,N99+M100-V99,IF(A100&lt;'Données projet'!$A$36,$K$205^A100,IF(A100='Données projet'!$A$36,'Données projet'!$B$36,N99+M100-V99)))</f>
        <v>667.49999999999989</v>
      </c>
      <c r="O100" s="14">
        <f>N100*VLOOKUP('Données projet'!$B$9,Paramètres!$A$1:$I$89,3,0)*VLOOKUP('Données projet'!$B$9,Paramètres!$A$1:$I$89,5,0)</f>
        <v>312.38999999999993</v>
      </c>
      <c r="P100" s="14">
        <f t="shared" si="87"/>
        <v>73.767733976388286</v>
      </c>
      <c r="Q100" s="22">
        <f t="shared" si="107"/>
        <v>672.55805334220952</v>
      </c>
      <c r="R100" s="62">
        <f t="shared" si="55"/>
        <v>965.89138667554289</v>
      </c>
      <c r="S100" s="62">
        <f ca="1">AVERAGE(OFFSET($R$3,0,0,'Données projet'!$E$9+1,1))-AVERAGE(OFFSET($H$3,0,0,'Données projet'!$E$9+1,1))</f>
        <v>396.92963589781414</v>
      </c>
      <c r="T100" s="62">
        <f t="shared" si="88"/>
        <v>294.38852181137639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6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9">
        <f t="shared" si="56"/>
        <v>256.66666666666669</v>
      </c>
      <c r="I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18.5</v>
      </c>
      <c r="N101" s="14">
        <f>IF('Données projet'!$A$36&gt;35,N100+M101-V100,IF(A101&lt;'Données projet'!$A$36,$K$205^A101,IF(A101='Données projet'!$A$36,'Données projet'!$B$36,N100+M101-V100)))</f>
        <v>685.99999999999989</v>
      </c>
      <c r="O101" s="14">
        <f>N101*VLOOKUP('Données projet'!$B$9,Paramètres!$A$1:$I$89,3,0)*VLOOKUP('Données projet'!$B$9,Paramètres!$A$1:$I$89,5,0)</f>
        <v>321.04799999999994</v>
      </c>
      <c r="P101" s="14">
        <f t="shared" si="87"/>
        <v>75.571368931978697</v>
      </c>
      <c r="Q101" s="22">
        <f t="shared" si="107"/>
        <v>690.77873422319624</v>
      </c>
      <c r="R101" s="62">
        <f t="shared" si="55"/>
        <v>984.11206755652961</v>
      </c>
      <c r="S101" s="62">
        <f ca="1">AVERAGE(OFFSET($R$3,0,0,'Données projet'!$E$9+1,1))-AVERAGE(OFFSET($H$3,0,0,'Données projet'!$E$9+1,1))</f>
        <v>396.92963589781414</v>
      </c>
      <c r="T101" s="62">
        <f t="shared" si="88"/>
        <v>294.38852181137639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6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9">
        <f t="shared" si="56"/>
        <v>256.66666666666669</v>
      </c>
      <c r="I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18.5</v>
      </c>
      <c r="N102" s="14">
        <f>IF('Données projet'!$A$36&gt;35,N101+M102-V101,IF(A102&lt;'Données projet'!$A$36,$K$205^A102,IF(A102='Données projet'!$A$36,'Données projet'!$B$36,N101+M102-V101)))</f>
        <v>704.49999999999989</v>
      </c>
      <c r="O102" s="14">
        <f>N102*VLOOKUP('Données projet'!$B$9,Paramètres!$A$1:$I$89,3,0)*VLOOKUP('Données projet'!$B$9,Paramètres!$A$1:$I$89,5,0)</f>
        <v>329.70599999999996</v>
      </c>
      <c r="P102" s="14">
        <f t="shared" si="87"/>
        <v>77.369350309333612</v>
      </c>
      <c r="Q102" s="22">
        <f t="shared" si="107"/>
        <v>708.98956845542261</v>
      </c>
      <c r="R102" s="62">
        <f t="shared" si="55"/>
        <v>1002.3229017887559</v>
      </c>
      <c r="S102" s="62">
        <f ca="1">AVERAGE(OFFSET($R$3,0,0,'Données projet'!$E$9+1,1))-AVERAGE(OFFSET($H$3,0,0,'Données projet'!$E$9+1,1))</f>
        <v>396.92963589781414</v>
      </c>
      <c r="T102" s="62">
        <f t="shared" si="88"/>
        <v>294.38852181137639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6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9">
        <f t="shared" si="56"/>
        <v>256.66666666666669</v>
      </c>
      <c r="I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723</v>
      </c>
      <c r="L103" s="13">
        <f>VLOOKUP(A103,'Données projet'!$A$35:$I$55,9,0)</f>
        <v>18.5</v>
      </c>
      <c r="M103" s="13">
        <f t="array" ref="M103">INDEX(L:L,MIN(IF(ISNUMBER(L103:L299),ROW(L103:L299),"")))</f>
        <v>18.5</v>
      </c>
      <c r="N103" s="14">
        <f>IF('Données projet'!$A$36&gt;35,N102+M103-V102,IF(A103&lt;'Données projet'!$A$36,$K$205^A103,IF(A103='Données projet'!$A$36,'Données projet'!$B$36,N102+M103-V102)))</f>
        <v>722.99999999999989</v>
      </c>
      <c r="O103" s="14">
        <f>N103*VLOOKUP('Données projet'!$B$9,Paramètres!$A$1:$I$89,3,0)*VLOOKUP('Données projet'!$B$9,Paramètres!$A$1:$I$89,5,0)</f>
        <v>338.36399999999998</v>
      </c>
      <c r="P103" s="14">
        <f t="shared" si="87"/>
        <v>79.161843636443024</v>
      </c>
      <c r="Q103" s="22">
        <f t="shared" si="107"/>
        <v>727.19084433347155</v>
      </c>
      <c r="R103" s="62">
        <f t="shared" si="55"/>
        <v>1020.5241776668049</v>
      </c>
      <c r="S103" s="62">
        <f ca="1">AVERAGE(OFFSET($R$3,0,0,'Données projet'!$E$9+1,1))-AVERAGE(OFFSET($H$3,0,0,'Données projet'!$E$9+1,1))</f>
        <v>396.92963589781414</v>
      </c>
      <c r="T103" s="62">
        <f t="shared" si="88"/>
        <v>294.38852181137639</v>
      </c>
      <c r="U103" s="16">
        <f>IF(ISNA(VLOOKUP(A103,'Données projet'!$A$35:$I$55,3,0)),0,VLOOKUP(A103,'Données projet'!$A$35:$I$55,3,0))</f>
        <v>9</v>
      </c>
      <c r="V103" s="16">
        <f>IF(ISNA(VLOOKUP(A103,'Données projet'!$A$35:$I$55,4,0)),0,VLOOKUP(A103,'Données projet'!$A$35:$I$55,4,0))</f>
        <v>723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6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9">
        <f t="shared" si="56"/>
        <v>256.66666666666669</v>
      </c>
      <c r="I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-1.1368683772161603E-13</v>
      </c>
      <c r="O104" s="14">
        <f>N104*VLOOKUP('Données projet'!$B$9,Paramètres!$A$1:$I$89,3,0)*VLOOKUP('Données projet'!$B$9,Paramètres!$A$1:$I$89,5,0)</f>
        <v>-5.3205440053716299E-14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396.92963589781414</v>
      </c>
      <c r="T104" s="62">
        <f t="shared" si="88"/>
        <v>294.38852181137639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6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9">
        <f t="shared" si="56"/>
        <v>256.66666666666669</v>
      </c>
      <c r="I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-1.1368683772161603E-13</v>
      </c>
      <c r="O105" s="14">
        <f>N105*VLOOKUP('Données projet'!$B$9,Paramètres!$A$1:$I$89,3,0)*VLOOKUP('Données projet'!$B$9,Paramètres!$A$1:$I$89,5,0)</f>
        <v>-5.3205440053716299E-14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396.92963589781414</v>
      </c>
      <c r="T105" s="62">
        <f t="shared" si="88"/>
        <v>294.38852181137639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6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9">
        <f t="shared" si="56"/>
        <v>256.66666666666669</v>
      </c>
      <c r="I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-1.1368683772161603E-13</v>
      </c>
      <c r="O106" s="14">
        <f>N106*VLOOKUP('Données projet'!$B$9,Paramètres!$A$1:$I$89,3,0)*VLOOKUP('Données projet'!$B$9,Paramètres!$A$1:$I$89,5,0)</f>
        <v>-5.3205440053716299E-14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396.92963589781414</v>
      </c>
      <c r="T106" s="62">
        <f t="shared" si="88"/>
        <v>294.38852181137639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6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9">
        <f t="shared" si="56"/>
        <v>256.66666666666669</v>
      </c>
      <c r="I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-1.1368683772161603E-13</v>
      </c>
      <c r="O107" s="14">
        <f>N107*VLOOKUP('Données projet'!$B$9,Paramètres!$A$1:$I$89,3,0)*VLOOKUP('Données projet'!$B$9,Paramètres!$A$1:$I$89,5,0)</f>
        <v>-5.3205440053716299E-14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396.92963589781414</v>
      </c>
      <c r="T107" s="62">
        <f t="shared" si="88"/>
        <v>294.38852181137639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6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9">
        <f t="shared" si="56"/>
        <v>256.66666666666669</v>
      </c>
      <c r="I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-1.1368683772161603E-13</v>
      </c>
      <c r="O108" s="14">
        <f>N108*VLOOKUP('Données projet'!$B$9,Paramètres!$A$1:$I$89,3,0)*VLOOKUP('Données projet'!$B$9,Paramètres!$A$1:$I$89,5,0)</f>
        <v>-5.3205440053716299E-14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396.92963589781414</v>
      </c>
      <c r="T108" s="62">
        <f t="shared" si="88"/>
        <v>294.38852181137639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6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9">
        <f t="shared" si="56"/>
        <v>256.66666666666669</v>
      </c>
      <c r="I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-1.1368683772161603E-13</v>
      </c>
      <c r="O109" s="14">
        <f>N109*VLOOKUP('Données projet'!$B$9,Paramètres!$A$1:$I$89,3,0)*VLOOKUP('Données projet'!$B$9,Paramètres!$A$1:$I$89,5,0)</f>
        <v>-5.3205440053716299E-14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396.92963589781414</v>
      </c>
      <c r="T109" s="62">
        <f t="shared" si="88"/>
        <v>294.38852181137639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6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9">
        <f t="shared" si="56"/>
        <v>256.66666666666669</v>
      </c>
      <c r="I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-1.1368683772161603E-13</v>
      </c>
      <c r="O110" s="14">
        <f>N110*VLOOKUP('Données projet'!$B$9,Paramètres!$A$1:$I$89,3,0)*VLOOKUP('Données projet'!$B$9,Paramètres!$A$1:$I$89,5,0)</f>
        <v>-5.3205440053716299E-14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396.92963589781414</v>
      </c>
      <c r="T110" s="62">
        <f t="shared" si="88"/>
        <v>294.38852181137639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6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9">
        <f t="shared" si="56"/>
        <v>256.66666666666669</v>
      </c>
      <c r="I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-1.1368683772161603E-13</v>
      </c>
      <c r="O111" s="14">
        <f>N111*VLOOKUP('Données projet'!$B$9,Paramètres!$A$1:$I$89,3,0)*VLOOKUP('Données projet'!$B$9,Paramètres!$A$1:$I$89,5,0)</f>
        <v>-5.3205440053716299E-14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396.92963589781414</v>
      </c>
      <c r="T111" s="62">
        <f t="shared" si="88"/>
        <v>294.38852181137639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6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9">
        <f t="shared" si="56"/>
        <v>256.66666666666669</v>
      </c>
      <c r="I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-1.1368683772161603E-13</v>
      </c>
      <c r="O112" s="14">
        <f>N112*VLOOKUP('Données projet'!$B$9,Paramètres!$A$1:$I$89,3,0)*VLOOKUP('Données projet'!$B$9,Paramètres!$A$1:$I$89,5,0)</f>
        <v>-5.3205440053716299E-14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396.92963589781414</v>
      </c>
      <c r="T112" s="62">
        <f t="shared" si="88"/>
        <v>294.38852181137639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6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9">
        <f t="shared" si="56"/>
        <v>256.66666666666669</v>
      </c>
      <c r="I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-1.1368683772161603E-13</v>
      </c>
      <c r="O113" s="14">
        <f>N113*VLOOKUP('Données projet'!$B$9,Paramètres!$A$1:$I$89,3,0)*VLOOKUP('Données projet'!$B$9,Paramètres!$A$1:$I$89,5,0)</f>
        <v>-5.3205440053716299E-14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396.92963589781414</v>
      </c>
      <c r="T113" s="62">
        <f t="shared" si="88"/>
        <v>294.38852181137639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6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9">
        <f t="shared" si="56"/>
        <v>256.66666666666669</v>
      </c>
      <c r="I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-1.1368683772161603E-13</v>
      </c>
      <c r="O114" s="14">
        <f>N114*VLOOKUP('Données projet'!$B$9,Paramètres!$A$1:$I$89,3,0)*VLOOKUP('Données projet'!$B$9,Paramètres!$A$1:$I$89,5,0)</f>
        <v>-5.3205440053716299E-14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396.92963589781414</v>
      </c>
      <c r="T114" s="62">
        <f t="shared" si="88"/>
        <v>294.38852181137639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6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9">
        <f t="shared" si="56"/>
        <v>256.66666666666669</v>
      </c>
      <c r="I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-1.1368683772161603E-13</v>
      </c>
      <c r="O115" s="14">
        <f>N115*VLOOKUP('Données projet'!$B$9,Paramètres!$A$1:$I$89,3,0)*VLOOKUP('Données projet'!$B$9,Paramètres!$A$1:$I$89,5,0)</f>
        <v>-5.3205440053716299E-14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396.92963589781414</v>
      </c>
      <c r="T115" s="62">
        <f t="shared" si="88"/>
        <v>294.38852181137639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6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9">
        <f t="shared" si="56"/>
        <v>256.66666666666669</v>
      </c>
      <c r="I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-1.1368683772161603E-13</v>
      </c>
      <c r="O116" s="14">
        <f>N116*VLOOKUP('Données projet'!$B$9,Paramètres!$A$1:$I$89,3,0)*VLOOKUP('Données projet'!$B$9,Paramètres!$A$1:$I$89,5,0)</f>
        <v>-5.3205440053716299E-14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396.92963589781414</v>
      </c>
      <c r="T116" s="62">
        <f t="shared" si="88"/>
        <v>294.38852181137639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6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9">
        <f t="shared" si="56"/>
        <v>256.66666666666669</v>
      </c>
      <c r="I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-1.1368683772161603E-13</v>
      </c>
      <c r="O117" s="14">
        <f>N117*VLOOKUP('Données projet'!$B$9,Paramètres!$A$1:$I$89,3,0)*VLOOKUP('Données projet'!$B$9,Paramètres!$A$1:$I$89,5,0)</f>
        <v>-5.3205440053716299E-14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396.92963589781414</v>
      </c>
      <c r="T117" s="62">
        <f t="shared" si="88"/>
        <v>294.38852181137639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6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9">
        <f t="shared" si="56"/>
        <v>256.66666666666669</v>
      </c>
      <c r="I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-1.1368683772161603E-13</v>
      </c>
      <c r="O118" s="14">
        <f>N118*VLOOKUP('Données projet'!$B$9,Paramètres!$A$1:$I$89,3,0)*VLOOKUP('Données projet'!$B$9,Paramètres!$A$1:$I$89,5,0)</f>
        <v>-5.3205440053716299E-14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396.92963589781414</v>
      </c>
      <c r="T118" s="62">
        <f t="shared" si="88"/>
        <v>294.38852181137639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6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9">
        <f t="shared" si="56"/>
        <v>256.66666666666669</v>
      </c>
      <c r="I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-1.1368683772161603E-13</v>
      </c>
      <c r="O119" s="14">
        <f>N119*VLOOKUP('Données projet'!$B$9,Paramètres!$A$1:$I$89,3,0)*VLOOKUP('Données projet'!$B$9,Paramètres!$A$1:$I$89,5,0)</f>
        <v>-5.3205440053716299E-14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396.92963589781414</v>
      </c>
      <c r="T119" s="62">
        <f t="shared" si="88"/>
        <v>294.38852181137639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6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9">
        <f t="shared" si="56"/>
        <v>256.66666666666669</v>
      </c>
      <c r="I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-1.1368683772161603E-13</v>
      </c>
      <c r="O120" s="14">
        <f>N120*VLOOKUP('Données projet'!$B$9,Paramètres!$A$1:$I$89,3,0)*VLOOKUP('Données projet'!$B$9,Paramètres!$A$1:$I$89,5,0)</f>
        <v>-5.3205440053716299E-14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396.92963589781414</v>
      </c>
      <c r="T120" s="62">
        <f t="shared" si="88"/>
        <v>294.38852181137639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6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9">
        <f t="shared" si="56"/>
        <v>256.66666666666669</v>
      </c>
      <c r="I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-1.1368683772161603E-13</v>
      </c>
      <c r="O121" s="14">
        <f>N121*VLOOKUP('Données projet'!$B$9,Paramètres!$A$1:$I$89,3,0)*VLOOKUP('Données projet'!$B$9,Paramètres!$A$1:$I$89,5,0)</f>
        <v>-5.3205440053716299E-14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396.92963589781414</v>
      </c>
      <c r="T121" s="62">
        <f t="shared" si="88"/>
        <v>294.38852181137639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6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9">
        <f t="shared" si="56"/>
        <v>256.66666666666669</v>
      </c>
      <c r="I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-1.1368683772161603E-13</v>
      </c>
      <c r="O122" s="14">
        <f>N122*VLOOKUP('Données projet'!$B$9,Paramètres!$A$1:$I$89,3,0)*VLOOKUP('Données projet'!$B$9,Paramètres!$A$1:$I$89,5,0)</f>
        <v>-5.3205440053716299E-14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396.92963589781414</v>
      </c>
      <c r="T122" s="62">
        <f t="shared" si="88"/>
        <v>294.38852181137639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6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9">
        <f t="shared" si="56"/>
        <v>256.66666666666669</v>
      </c>
      <c r="I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-1.1368683772161603E-13</v>
      </c>
      <c r="O123" s="14">
        <f>N123*VLOOKUP('Données projet'!$B$9,Paramètres!$A$1:$I$89,3,0)*VLOOKUP('Données projet'!$B$9,Paramètres!$A$1:$I$89,5,0)</f>
        <v>-5.3205440053716299E-14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396.92963589781414</v>
      </c>
      <c r="T123" s="62">
        <f t="shared" si="88"/>
        <v>294.38852181137639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6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9">
        <f t="shared" si="56"/>
        <v>256.66666666666669</v>
      </c>
      <c r="I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-1.1368683772161603E-13</v>
      </c>
      <c r="O124" s="14">
        <f>N124*VLOOKUP('Données projet'!$B$9,Paramètres!$A$1:$I$89,3,0)*VLOOKUP('Données projet'!$B$9,Paramètres!$A$1:$I$89,5,0)</f>
        <v>-5.3205440053716299E-14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396.92963589781414</v>
      </c>
      <c r="T124" s="62">
        <f t="shared" si="88"/>
        <v>294.38852181137639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6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9">
        <f t="shared" si="56"/>
        <v>256.66666666666669</v>
      </c>
      <c r="I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-1.1368683772161603E-13</v>
      </c>
      <c r="O125" s="14">
        <f>N125*VLOOKUP('Données projet'!$B$9,Paramètres!$A$1:$I$89,3,0)*VLOOKUP('Données projet'!$B$9,Paramètres!$A$1:$I$89,5,0)</f>
        <v>-5.3205440053716299E-14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396.92963589781414</v>
      </c>
      <c r="T125" s="62">
        <f t="shared" si="88"/>
        <v>294.38852181137639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6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9">
        <f t="shared" si="56"/>
        <v>256.66666666666669</v>
      </c>
      <c r="I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-1.1368683772161603E-13</v>
      </c>
      <c r="O126" s="14">
        <f>N126*VLOOKUP('Données projet'!$B$9,Paramètres!$A$1:$I$89,3,0)*VLOOKUP('Données projet'!$B$9,Paramètres!$A$1:$I$89,5,0)</f>
        <v>-5.3205440053716299E-14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396.92963589781414</v>
      </c>
      <c r="T126" s="62">
        <f t="shared" si="88"/>
        <v>294.38852181137639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6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9">
        <f t="shared" si="56"/>
        <v>256.66666666666669</v>
      </c>
      <c r="I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-1.1368683772161603E-13</v>
      </c>
      <c r="O127" s="14">
        <f>N127*VLOOKUP('Données projet'!$B$9,Paramètres!$A$1:$I$89,3,0)*VLOOKUP('Données projet'!$B$9,Paramètres!$A$1:$I$89,5,0)</f>
        <v>-5.3205440053716299E-14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396.92963589781414</v>
      </c>
      <c r="T127" s="62">
        <f t="shared" si="88"/>
        <v>294.38852181137639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6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9">
        <f t="shared" si="56"/>
        <v>256.66666666666669</v>
      </c>
      <c r="I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-1.1368683772161603E-13</v>
      </c>
      <c r="O128" s="14">
        <f>N128*VLOOKUP('Données projet'!$B$9,Paramètres!$A$1:$I$89,3,0)*VLOOKUP('Données projet'!$B$9,Paramètres!$A$1:$I$89,5,0)</f>
        <v>-5.3205440053716299E-14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396.92963589781414</v>
      </c>
      <c r="T128" s="62">
        <f t="shared" si="88"/>
        <v>294.38852181137639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6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9">
        <f t="shared" si="56"/>
        <v>256.66666666666669</v>
      </c>
      <c r="I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-1.1368683772161603E-13</v>
      </c>
      <c r="O129" s="14">
        <f>N129*VLOOKUP('Données projet'!$B$9,Paramètres!$A$1:$I$89,3,0)*VLOOKUP('Données projet'!$B$9,Paramètres!$A$1:$I$89,5,0)</f>
        <v>-5.3205440053716299E-14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396.92963589781414</v>
      </c>
      <c r="T129" s="62">
        <f t="shared" si="88"/>
        <v>294.38852181137639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6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9">
        <f t="shared" si="56"/>
        <v>256.66666666666669</v>
      </c>
      <c r="I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-1.1368683772161603E-13</v>
      </c>
      <c r="O130" s="14">
        <f>N130*VLOOKUP('Données projet'!$B$9,Paramètres!$A$1:$I$89,3,0)*VLOOKUP('Données projet'!$B$9,Paramètres!$A$1:$I$89,5,0)</f>
        <v>-5.3205440053716299E-14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396.92963589781414</v>
      </c>
      <c r="T130" s="62">
        <f t="shared" si="88"/>
        <v>294.38852181137639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6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9">
        <f t="shared" si="56"/>
        <v>256.66666666666669</v>
      </c>
      <c r="I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-1.1368683772161603E-13</v>
      </c>
      <c r="O131" s="14">
        <f>N131*VLOOKUP('Données projet'!$B$9,Paramètres!$A$1:$I$89,3,0)*VLOOKUP('Données projet'!$B$9,Paramètres!$A$1:$I$89,5,0)</f>
        <v>-5.3205440053716299E-14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396.92963589781414</v>
      </c>
      <c r="T131" s="62">
        <f t="shared" si="88"/>
        <v>294.38852181137639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6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9">
        <f t="shared" ref="H132:H195" si="110">(B132+E132+F132)*44/12+(C132+D132)*0.475*44/12</f>
        <v>256.66666666666669</v>
      </c>
      <c r="I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-1.1368683772161603E-13</v>
      </c>
      <c r="O132" s="14">
        <f>N132*VLOOKUP('Données projet'!$B$9,Paramètres!$A$1:$I$89,3,0)*VLOOKUP('Données projet'!$B$9,Paramètres!$A$1:$I$89,5,0)</f>
        <v>-5.3205440053716299E-14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396.92963589781414</v>
      </c>
      <c r="T132" s="62">
        <f t="shared" si="88"/>
        <v>294.38852181137639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6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9">
        <f t="shared" si="110"/>
        <v>256.66666666666669</v>
      </c>
      <c r="I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-1.1368683772161603E-13</v>
      </c>
      <c r="O133" s="14">
        <f>N133*VLOOKUP('Données projet'!$B$9,Paramètres!$A$1:$I$89,3,0)*VLOOKUP('Données projet'!$B$9,Paramètres!$A$1:$I$89,5,0)</f>
        <v>-5.3205440053716299E-14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396.92963589781414</v>
      </c>
      <c r="T133" s="62">
        <f t="shared" ref="T133:T196" si="142">$T$3</f>
        <v>294.38852181137639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6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9">
        <f t="shared" si="110"/>
        <v>256.66666666666669</v>
      </c>
      <c r="I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-1.1368683772161603E-13</v>
      </c>
      <c r="O134" s="14">
        <f>N134*VLOOKUP('Données projet'!$B$9,Paramètres!$A$1:$I$89,3,0)*VLOOKUP('Données projet'!$B$9,Paramètres!$A$1:$I$89,5,0)</f>
        <v>-5.3205440053716299E-14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396.92963589781414</v>
      </c>
      <c r="T134" s="62">
        <f t="shared" si="142"/>
        <v>294.38852181137639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6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9">
        <f t="shared" si="110"/>
        <v>256.66666666666669</v>
      </c>
      <c r="I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-1.1368683772161603E-13</v>
      </c>
      <c r="O135" s="14">
        <f>N135*VLOOKUP('Données projet'!$B$9,Paramètres!$A$1:$I$89,3,0)*VLOOKUP('Données projet'!$B$9,Paramètres!$A$1:$I$89,5,0)</f>
        <v>-5.3205440053716299E-14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396.92963589781414</v>
      </c>
      <c r="T135" s="62">
        <f t="shared" si="142"/>
        <v>294.38852181137639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6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9">
        <f t="shared" si="110"/>
        <v>256.66666666666669</v>
      </c>
      <c r="I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-1.1368683772161603E-13</v>
      </c>
      <c r="O136" s="14">
        <f>N136*VLOOKUP('Données projet'!$B$9,Paramètres!$A$1:$I$89,3,0)*VLOOKUP('Données projet'!$B$9,Paramètres!$A$1:$I$89,5,0)</f>
        <v>-5.3205440053716299E-14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396.92963589781414</v>
      </c>
      <c r="T136" s="62">
        <f t="shared" si="142"/>
        <v>294.38852181137639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6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9">
        <f t="shared" si="110"/>
        <v>256.66666666666669</v>
      </c>
      <c r="I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-1.1368683772161603E-13</v>
      </c>
      <c r="O137" s="14">
        <f>N137*VLOOKUP('Données projet'!$B$9,Paramètres!$A$1:$I$89,3,0)*VLOOKUP('Données projet'!$B$9,Paramètres!$A$1:$I$89,5,0)</f>
        <v>-5.3205440053716299E-14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396.92963589781414</v>
      </c>
      <c r="T137" s="62">
        <f t="shared" si="142"/>
        <v>294.38852181137639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6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9">
        <f t="shared" si="110"/>
        <v>256.66666666666669</v>
      </c>
      <c r="I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-1.1368683772161603E-13</v>
      </c>
      <c r="O138" s="14">
        <f>N138*VLOOKUP('Données projet'!$B$9,Paramètres!$A$1:$I$89,3,0)*VLOOKUP('Données projet'!$B$9,Paramètres!$A$1:$I$89,5,0)</f>
        <v>-5.3205440053716299E-14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396.92963589781414</v>
      </c>
      <c r="T138" s="62">
        <f t="shared" si="142"/>
        <v>294.38852181137639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6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9">
        <f t="shared" si="110"/>
        <v>256.66666666666669</v>
      </c>
      <c r="I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-1.1368683772161603E-13</v>
      </c>
      <c r="O139" s="14">
        <f>N139*VLOOKUP('Données projet'!$B$9,Paramètres!$A$1:$I$89,3,0)*VLOOKUP('Données projet'!$B$9,Paramètres!$A$1:$I$89,5,0)</f>
        <v>-5.3205440053716299E-14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396.92963589781414</v>
      </c>
      <c r="T139" s="62">
        <f t="shared" si="142"/>
        <v>294.38852181137639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6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9">
        <f t="shared" si="110"/>
        <v>256.66666666666669</v>
      </c>
      <c r="I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-1.1368683772161603E-13</v>
      </c>
      <c r="O140" s="14">
        <f>N140*VLOOKUP('Données projet'!$B$9,Paramètres!$A$1:$I$89,3,0)*VLOOKUP('Données projet'!$B$9,Paramètres!$A$1:$I$89,5,0)</f>
        <v>-5.3205440053716299E-14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396.92963589781414</v>
      </c>
      <c r="T140" s="62">
        <f t="shared" si="142"/>
        <v>294.38852181137639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6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9">
        <f t="shared" si="110"/>
        <v>256.66666666666669</v>
      </c>
      <c r="I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-1.1368683772161603E-13</v>
      </c>
      <c r="O141" s="14">
        <f>N141*VLOOKUP('Données projet'!$B$9,Paramètres!$A$1:$I$89,3,0)*VLOOKUP('Données projet'!$B$9,Paramètres!$A$1:$I$89,5,0)</f>
        <v>-5.3205440053716299E-14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396.92963589781414</v>
      </c>
      <c r="T141" s="62">
        <f t="shared" si="142"/>
        <v>294.38852181137639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6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9">
        <f t="shared" si="110"/>
        <v>256.66666666666669</v>
      </c>
      <c r="I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-1.1368683772161603E-13</v>
      </c>
      <c r="O142" s="14">
        <f>N142*VLOOKUP('Données projet'!$B$9,Paramètres!$A$1:$I$89,3,0)*VLOOKUP('Données projet'!$B$9,Paramètres!$A$1:$I$89,5,0)</f>
        <v>-5.3205440053716299E-14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396.92963589781414</v>
      </c>
      <c r="T142" s="62">
        <f t="shared" si="142"/>
        <v>294.38852181137639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6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9">
        <f t="shared" si="110"/>
        <v>256.66666666666669</v>
      </c>
      <c r="I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-1.1368683772161603E-13</v>
      </c>
      <c r="O143" s="14">
        <f>N143*VLOOKUP('Données projet'!$B$9,Paramètres!$A$1:$I$89,3,0)*VLOOKUP('Données projet'!$B$9,Paramètres!$A$1:$I$89,5,0)</f>
        <v>-5.3205440053716299E-14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396.92963589781414</v>
      </c>
      <c r="T143" s="62">
        <f t="shared" si="142"/>
        <v>294.38852181137639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6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9">
        <f t="shared" si="110"/>
        <v>256.66666666666669</v>
      </c>
      <c r="I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-1.1368683772161603E-13</v>
      </c>
      <c r="O144" s="14">
        <f>N144*VLOOKUP('Données projet'!$B$9,Paramètres!$A$1:$I$89,3,0)*VLOOKUP('Données projet'!$B$9,Paramètres!$A$1:$I$89,5,0)</f>
        <v>-5.3205440053716299E-14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396.92963589781414</v>
      </c>
      <c r="T144" s="62">
        <f t="shared" si="142"/>
        <v>294.38852181137639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6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9">
        <f t="shared" si="110"/>
        <v>256.66666666666669</v>
      </c>
      <c r="I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-1.1368683772161603E-13</v>
      </c>
      <c r="O145" s="14">
        <f>N145*VLOOKUP('Données projet'!$B$9,Paramètres!$A$1:$I$89,3,0)*VLOOKUP('Données projet'!$B$9,Paramètres!$A$1:$I$89,5,0)</f>
        <v>-5.3205440053716299E-14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396.92963589781414</v>
      </c>
      <c r="T145" s="62">
        <f t="shared" si="142"/>
        <v>294.38852181137639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6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9">
        <f t="shared" si="110"/>
        <v>256.66666666666669</v>
      </c>
      <c r="I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-1.1368683772161603E-13</v>
      </c>
      <c r="O146" s="14">
        <f>N146*VLOOKUP('Données projet'!$B$9,Paramètres!$A$1:$I$89,3,0)*VLOOKUP('Données projet'!$B$9,Paramètres!$A$1:$I$89,5,0)</f>
        <v>-5.3205440053716299E-14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396.92963589781414</v>
      </c>
      <c r="T146" s="62">
        <f t="shared" si="142"/>
        <v>294.38852181137639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6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9">
        <f t="shared" si="110"/>
        <v>256.66666666666669</v>
      </c>
      <c r="I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-1.1368683772161603E-13</v>
      </c>
      <c r="O147" s="14">
        <f>N147*VLOOKUP('Données projet'!$B$9,Paramètres!$A$1:$I$89,3,0)*VLOOKUP('Données projet'!$B$9,Paramètres!$A$1:$I$89,5,0)</f>
        <v>-5.3205440053716299E-14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396.92963589781414</v>
      </c>
      <c r="T147" s="62">
        <f t="shared" si="142"/>
        <v>294.38852181137639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6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9">
        <f t="shared" si="110"/>
        <v>256.66666666666669</v>
      </c>
      <c r="I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-1.1368683772161603E-13</v>
      </c>
      <c r="O148" s="14">
        <f>N148*VLOOKUP('Données projet'!$B$9,Paramètres!$A$1:$I$89,3,0)*VLOOKUP('Données projet'!$B$9,Paramètres!$A$1:$I$89,5,0)</f>
        <v>-5.3205440053716299E-14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396.92963589781414</v>
      </c>
      <c r="T148" s="62">
        <f t="shared" si="142"/>
        <v>294.38852181137639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6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9">
        <f t="shared" si="110"/>
        <v>256.66666666666669</v>
      </c>
      <c r="I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-1.1368683772161603E-13</v>
      </c>
      <c r="O149" s="14">
        <f>N149*VLOOKUP('Données projet'!$B$9,Paramètres!$A$1:$I$89,3,0)*VLOOKUP('Données projet'!$B$9,Paramètres!$A$1:$I$89,5,0)</f>
        <v>-5.3205440053716299E-14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396.92963589781414</v>
      </c>
      <c r="T149" s="62">
        <f t="shared" si="142"/>
        <v>294.38852181137639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6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9">
        <f t="shared" si="110"/>
        <v>256.66666666666669</v>
      </c>
      <c r="I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-1.1368683772161603E-13</v>
      </c>
      <c r="O150" s="14">
        <f>N150*VLOOKUP('Données projet'!$B$9,Paramètres!$A$1:$I$89,3,0)*VLOOKUP('Données projet'!$B$9,Paramètres!$A$1:$I$89,5,0)</f>
        <v>-5.3205440053716299E-14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396.92963589781414</v>
      </c>
      <c r="T150" s="62">
        <f t="shared" si="142"/>
        <v>294.38852181137639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6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9">
        <f t="shared" si="110"/>
        <v>256.66666666666669</v>
      </c>
      <c r="I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-1.1368683772161603E-13</v>
      </c>
      <c r="O151" s="14">
        <f>N151*VLOOKUP('Données projet'!$B$9,Paramètres!$A$1:$I$89,3,0)*VLOOKUP('Données projet'!$B$9,Paramètres!$A$1:$I$89,5,0)</f>
        <v>-5.3205440053716299E-14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396.92963589781414</v>
      </c>
      <c r="T151" s="62">
        <f t="shared" si="142"/>
        <v>294.38852181137639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6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9">
        <f t="shared" si="110"/>
        <v>256.66666666666669</v>
      </c>
      <c r="I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-1.1368683772161603E-13</v>
      </c>
      <c r="O152" s="14">
        <f>N152*VLOOKUP('Données projet'!$B$9,Paramètres!$A$1:$I$89,3,0)*VLOOKUP('Données projet'!$B$9,Paramètres!$A$1:$I$89,5,0)</f>
        <v>-5.3205440053716299E-14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396.92963589781414</v>
      </c>
      <c r="T152" s="62">
        <f t="shared" si="142"/>
        <v>294.38852181137639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6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9">
        <f t="shared" si="110"/>
        <v>256.66666666666669</v>
      </c>
      <c r="I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-1.1368683772161603E-13</v>
      </c>
      <c r="O153" s="14">
        <f>N153*VLOOKUP('Données projet'!$B$9,Paramètres!$A$1:$I$89,3,0)*VLOOKUP('Données projet'!$B$9,Paramètres!$A$1:$I$89,5,0)</f>
        <v>-5.3205440053716299E-14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396.92963589781414</v>
      </c>
      <c r="T153" s="62">
        <f t="shared" si="142"/>
        <v>294.38852181137639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6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9">
        <f t="shared" si="110"/>
        <v>256.66666666666669</v>
      </c>
      <c r="I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-1.1368683772161603E-13</v>
      </c>
      <c r="O154" s="14">
        <f>N154*VLOOKUP('Données projet'!$B$9,Paramètres!$A$1:$I$89,3,0)*VLOOKUP('Données projet'!$B$9,Paramètres!$A$1:$I$89,5,0)</f>
        <v>-5.3205440053716299E-14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396.92963589781414</v>
      </c>
      <c r="T154" s="62">
        <f t="shared" si="142"/>
        <v>294.38852181137639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6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9">
        <f t="shared" si="110"/>
        <v>256.66666666666669</v>
      </c>
      <c r="I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-1.1368683772161603E-13</v>
      </c>
      <c r="O155" s="14">
        <f>N155*VLOOKUP('Données projet'!$B$9,Paramètres!$A$1:$I$89,3,0)*VLOOKUP('Données projet'!$B$9,Paramètres!$A$1:$I$89,5,0)</f>
        <v>-5.3205440053716299E-14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396.92963589781414</v>
      </c>
      <c r="T155" s="62">
        <f t="shared" si="142"/>
        <v>294.38852181137639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6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9">
        <f t="shared" si="110"/>
        <v>256.66666666666669</v>
      </c>
      <c r="I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-1.1368683772161603E-13</v>
      </c>
      <c r="O156" s="14">
        <f>N156*VLOOKUP('Données projet'!$B$9,Paramètres!$A$1:$I$89,3,0)*VLOOKUP('Données projet'!$B$9,Paramètres!$A$1:$I$89,5,0)</f>
        <v>-5.3205440053716299E-14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396.92963589781414</v>
      </c>
      <c r="T156" s="62">
        <f t="shared" si="142"/>
        <v>294.38852181137639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6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9">
        <f t="shared" si="110"/>
        <v>256.66666666666669</v>
      </c>
      <c r="I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-1.1368683772161603E-13</v>
      </c>
      <c r="O157" s="14">
        <f>N157*VLOOKUP('Données projet'!$B$9,Paramètres!$A$1:$I$89,3,0)*VLOOKUP('Données projet'!$B$9,Paramètres!$A$1:$I$89,5,0)</f>
        <v>-5.3205440053716299E-14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396.92963589781414</v>
      </c>
      <c r="T157" s="62">
        <f t="shared" si="142"/>
        <v>294.38852181137639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6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9">
        <f t="shared" si="110"/>
        <v>256.66666666666669</v>
      </c>
      <c r="I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-1.1368683772161603E-13</v>
      </c>
      <c r="O158" s="14">
        <f>N158*VLOOKUP('Données projet'!$B$9,Paramètres!$A$1:$I$89,3,0)*VLOOKUP('Données projet'!$B$9,Paramètres!$A$1:$I$89,5,0)</f>
        <v>-5.3205440053716299E-14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396.92963589781414</v>
      </c>
      <c r="T158" s="62">
        <f t="shared" si="142"/>
        <v>294.38852181137639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6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9">
        <f t="shared" si="110"/>
        <v>256.66666666666669</v>
      </c>
      <c r="I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-1.1368683772161603E-13</v>
      </c>
      <c r="O159" s="14">
        <f>N159*VLOOKUP('Données projet'!$B$9,Paramètres!$A$1:$I$89,3,0)*VLOOKUP('Données projet'!$B$9,Paramètres!$A$1:$I$89,5,0)</f>
        <v>-5.3205440053716299E-14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396.92963589781414</v>
      </c>
      <c r="T159" s="62">
        <f t="shared" si="142"/>
        <v>294.38852181137639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6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9">
        <f t="shared" si="110"/>
        <v>256.66666666666669</v>
      </c>
      <c r="I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-1.1368683772161603E-13</v>
      </c>
      <c r="O160" s="14">
        <f>N160*VLOOKUP('Données projet'!$B$9,Paramètres!$A$1:$I$89,3,0)*VLOOKUP('Données projet'!$B$9,Paramètres!$A$1:$I$89,5,0)</f>
        <v>-5.3205440053716299E-14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396.92963589781414</v>
      </c>
      <c r="T160" s="62">
        <f t="shared" si="142"/>
        <v>294.38852181137639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6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9">
        <f t="shared" si="110"/>
        <v>256.66666666666669</v>
      </c>
      <c r="I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-1.1368683772161603E-13</v>
      </c>
      <c r="O161" s="14">
        <f>N161*VLOOKUP('Données projet'!$B$9,Paramètres!$A$1:$I$89,3,0)*VLOOKUP('Données projet'!$B$9,Paramètres!$A$1:$I$89,5,0)</f>
        <v>-5.3205440053716299E-14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396.92963589781414</v>
      </c>
      <c r="T161" s="62">
        <f t="shared" si="142"/>
        <v>294.38852181137639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6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9">
        <f t="shared" si="110"/>
        <v>256.66666666666669</v>
      </c>
      <c r="I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-1.1368683772161603E-13</v>
      </c>
      <c r="O162" s="14">
        <f>N162*VLOOKUP('Données projet'!$B$9,Paramètres!$A$1:$I$89,3,0)*VLOOKUP('Données projet'!$B$9,Paramètres!$A$1:$I$89,5,0)</f>
        <v>-5.3205440053716299E-14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396.92963589781414</v>
      </c>
      <c r="T162" s="62">
        <f t="shared" si="142"/>
        <v>294.38852181137639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6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9">
        <f t="shared" si="110"/>
        <v>256.66666666666669</v>
      </c>
      <c r="I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-1.1368683772161603E-13</v>
      </c>
      <c r="O163" s="14">
        <f>N163*VLOOKUP('Données projet'!$B$9,Paramètres!$A$1:$I$89,3,0)*VLOOKUP('Données projet'!$B$9,Paramètres!$A$1:$I$89,5,0)</f>
        <v>-5.3205440053716299E-14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396.92963589781414</v>
      </c>
      <c r="T163" s="62">
        <f t="shared" si="142"/>
        <v>294.38852181137639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6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9">
        <f t="shared" si="110"/>
        <v>256.66666666666669</v>
      </c>
      <c r="I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-1.1368683772161603E-13</v>
      </c>
      <c r="O164" s="14">
        <f>N164*VLOOKUP('Données projet'!$B$9,Paramètres!$A$1:$I$89,3,0)*VLOOKUP('Données projet'!$B$9,Paramètres!$A$1:$I$89,5,0)</f>
        <v>-5.3205440053716299E-14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396.92963589781414</v>
      </c>
      <c r="T164" s="62">
        <f t="shared" si="142"/>
        <v>294.38852181137639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6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9">
        <f t="shared" si="110"/>
        <v>256.66666666666669</v>
      </c>
      <c r="I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-1.1368683772161603E-13</v>
      </c>
      <c r="O165" s="14">
        <f>N165*VLOOKUP('Données projet'!$B$9,Paramètres!$A$1:$I$89,3,0)*VLOOKUP('Données projet'!$B$9,Paramètres!$A$1:$I$89,5,0)</f>
        <v>-5.3205440053716299E-14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396.92963589781414</v>
      </c>
      <c r="T165" s="62">
        <f t="shared" si="142"/>
        <v>294.38852181137639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6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9">
        <f t="shared" si="110"/>
        <v>256.66666666666669</v>
      </c>
      <c r="I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-1.1368683772161603E-13</v>
      </c>
      <c r="O166" s="14">
        <f>N166*VLOOKUP('Données projet'!$B$9,Paramètres!$A$1:$I$89,3,0)*VLOOKUP('Données projet'!$B$9,Paramètres!$A$1:$I$89,5,0)</f>
        <v>-5.3205440053716299E-14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396.92963589781414</v>
      </c>
      <c r="T166" s="62">
        <f t="shared" si="142"/>
        <v>294.38852181137639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6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9">
        <f t="shared" si="110"/>
        <v>256.66666666666669</v>
      </c>
      <c r="I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-1.1368683772161603E-13</v>
      </c>
      <c r="O167" s="14">
        <f>N167*VLOOKUP('Données projet'!$B$9,Paramètres!$A$1:$I$89,3,0)*VLOOKUP('Données projet'!$B$9,Paramètres!$A$1:$I$89,5,0)</f>
        <v>-5.3205440053716299E-14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396.92963589781414</v>
      </c>
      <c r="T167" s="62">
        <f t="shared" si="142"/>
        <v>294.38852181137639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6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9">
        <f t="shared" si="110"/>
        <v>256.66666666666669</v>
      </c>
      <c r="I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-1.1368683772161603E-13</v>
      </c>
      <c r="O168" s="14">
        <f>N168*VLOOKUP('Données projet'!$B$9,Paramètres!$A$1:$I$89,3,0)*VLOOKUP('Données projet'!$B$9,Paramètres!$A$1:$I$89,5,0)</f>
        <v>-5.3205440053716299E-14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396.92963589781414</v>
      </c>
      <c r="T168" s="62">
        <f t="shared" si="142"/>
        <v>294.38852181137639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6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9">
        <f t="shared" si="110"/>
        <v>256.66666666666669</v>
      </c>
      <c r="I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-1.1368683772161603E-13</v>
      </c>
      <c r="O169" s="14">
        <f>N169*VLOOKUP('Données projet'!$B$9,Paramètres!$A$1:$I$89,3,0)*VLOOKUP('Données projet'!$B$9,Paramètres!$A$1:$I$89,5,0)</f>
        <v>-5.3205440053716299E-14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396.92963589781414</v>
      </c>
      <c r="T169" s="62">
        <f t="shared" si="142"/>
        <v>294.38852181137639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6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9">
        <f t="shared" si="110"/>
        <v>256.66666666666669</v>
      </c>
      <c r="I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-1.1368683772161603E-13</v>
      </c>
      <c r="O170" s="14">
        <f>N170*VLOOKUP('Données projet'!$B$9,Paramètres!$A$1:$I$89,3,0)*VLOOKUP('Données projet'!$B$9,Paramètres!$A$1:$I$89,5,0)</f>
        <v>-5.3205440053716299E-14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396.92963589781414</v>
      </c>
      <c r="T170" s="62">
        <f t="shared" si="142"/>
        <v>294.38852181137639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6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9">
        <f t="shared" si="110"/>
        <v>256.66666666666669</v>
      </c>
      <c r="I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-1.1368683772161603E-13</v>
      </c>
      <c r="O171" s="14">
        <f>N171*VLOOKUP('Données projet'!$B$9,Paramètres!$A$1:$I$89,3,0)*VLOOKUP('Données projet'!$B$9,Paramètres!$A$1:$I$89,5,0)</f>
        <v>-5.3205440053716299E-14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396.92963589781414</v>
      </c>
      <c r="T171" s="62">
        <f t="shared" si="142"/>
        <v>294.38852181137639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6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9">
        <f t="shared" si="110"/>
        <v>256.66666666666669</v>
      </c>
      <c r="I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-1.1368683772161603E-13</v>
      </c>
      <c r="O172" s="14">
        <f>N172*VLOOKUP('Données projet'!$B$9,Paramètres!$A$1:$I$89,3,0)*VLOOKUP('Données projet'!$B$9,Paramètres!$A$1:$I$89,5,0)</f>
        <v>-5.3205440053716299E-14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396.92963589781414</v>
      </c>
      <c r="T172" s="62">
        <f t="shared" si="142"/>
        <v>294.38852181137639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6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9">
        <f t="shared" si="110"/>
        <v>256.66666666666669</v>
      </c>
      <c r="I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-1.1368683772161603E-13</v>
      </c>
      <c r="O173" s="14">
        <f>N173*VLOOKUP('Données projet'!$B$9,Paramètres!$A$1:$I$89,3,0)*VLOOKUP('Données projet'!$B$9,Paramètres!$A$1:$I$89,5,0)</f>
        <v>-5.3205440053716299E-14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396.92963589781414</v>
      </c>
      <c r="T173" s="62">
        <f t="shared" si="142"/>
        <v>294.38852181137639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6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9">
        <f t="shared" si="110"/>
        <v>256.66666666666669</v>
      </c>
      <c r="I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-1.1368683772161603E-13</v>
      </c>
      <c r="O174" s="14">
        <f>N174*VLOOKUP('Données projet'!$B$9,Paramètres!$A$1:$I$89,3,0)*VLOOKUP('Données projet'!$B$9,Paramètres!$A$1:$I$89,5,0)</f>
        <v>-5.3205440053716299E-14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396.92963589781414</v>
      </c>
      <c r="T174" s="62">
        <f t="shared" si="142"/>
        <v>294.38852181137639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6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9">
        <f t="shared" si="110"/>
        <v>256.66666666666669</v>
      </c>
      <c r="I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-1.1368683772161603E-13</v>
      </c>
      <c r="O175" s="14">
        <f>N175*VLOOKUP('Données projet'!$B$9,Paramètres!$A$1:$I$89,3,0)*VLOOKUP('Données projet'!$B$9,Paramètres!$A$1:$I$89,5,0)</f>
        <v>-5.3205440053716299E-14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396.92963589781414</v>
      </c>
      <c r="T175" s="62">
        <f t="shared" si="142"/>
        <v>294.38852181137639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6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9">
        <f t="shared" si="110"/>
        <v>256.66666666666669</v>
      </c>
      <c r="I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-1.1368683772161603E-13</v>
      </c>
      <c r="O176" s="14">
        <f>N176*VLOOKUP('Données projet'!$B$9,Paramètres!$A$1:$I$89,3,0)*VLOOKUP('Données projet'!$B$9,Paramètres!$A$1:$I$89,5,0)</f>
        <v>-5.3205440053716299E-14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396.92963589781414</v>
      </c>
      <c r="T176" s="62">
        <f t="shared" si="142"/>
        <v>294.38852181137639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6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9">
        <f t="shared" si="110"/>
        <v>256.66666666666669</v>
      </c>
      <c r="I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-1.1368683772161603E-13</v>
      </c>
      <c r="O177" s="14">
        <f>N177*VLOOKUP('Données projet'!$B$9,Paramètres!$A$1:$I$89,3,0)*VLOOKUP('Données projet'!$B$9,Paramètres!$A$1:$I$89,5,0)</f>
        <v>-5.3205440053716299E-14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396.92963589781414</v>
      </c>
      <c r="T177" s="62">
        <f t="shared" si="142"/>
        <v>294.38852181137639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6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9">
        <f t="shared" si="110"/>
        <v>256.66666666666669</v>
      </c>
      <c r="I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-1.1368683772161603E-13</v>
      </c>
      <c r="O178" s="14">
        <f>N178*VLOOKUP('Données projet'!$B$9,Paramètres!$A$1:$I$89,3,0)*VLOOKUP('Données projet'!$B$9,Paramètres!$A$1:$I$89,5,0)</f>
        <v>-5.3205440053716299E-14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396.92963589781414</v>
      </c>
      <c r="T178" s="62">
        <f t="shared" si="142"/>
        <v>294.38852181137639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6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9">
        <f t="shared" si="110"/>
        <v>256.66666666666669</v>
      </c>
      <c r="I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-1.1368683772161603E-13</v>
      </c>
      <c r="O179" s="14">
        <f>N179*VLOOKUP('Données projet'!$B$9,Paramètres!$A$1:$I$89,3,0)*VLOOKUP('Données projet'!$B$9,Paramètres!$A$1:$I$89,5,0)</f>
        <v>-5.3205440053716299E-14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396.92963589781414</v>
      </c>
      <c r="T179" s="62">
        <f t="shared" si="142"/>
        <v>294.38852181137639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6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9">
        <f t="shared" si="110"/>
        <v>256.66666666666669</v>
      </c>
      <c r="I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-1.1368683772161603E-13</v>
      </c>
      <c r="O180" s="14">
        <f>N180*VLOOKUP('Données projet'!$B$9,Paramètres!$A$1:$I$89,3,0)*VLOOKUP('Données projet'!$B$9,Paramètres!$A$1:$I$89,5,0)</f>
        <v>-5.3205440053716299E-14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396.92963589781414</v>
      </c>
      <c r="T180" s="62">
        <f t="shared" si="142"/>
        <v>294.38852181137639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6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9">
        <f t="shared" si="110"/>
        <v>256.66666666666669</v>
      </c>
      <c r="I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-1.1368683772161603E-13</v>
      </c>
      <c r="O181" s="14">
        <f>N181*VLOOKUP('Données projet'!$B$9,Paramètres!$A$1:$I$89,3,0)*VLOOKUP('Données projet'!$B$9,Paramètres!$A$1:$I$89,5,0)</f>
        <v>-5.3205440053716299E-14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396.92963589781414</v>
      </c>
      <c r="T181" s="62">
        <f t="shared" si="142"/>
        <v>294.38852181137639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6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9">
        <f t="shared" si="110"/>
        <v>256.66666666666669</v>
      </c>
      <c r="I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-1.1368683772161603E-13</v>
      </c>
      <c r="O182" s="14">
        <f>N182*VLOOKUP('Données projet'!$B$9,Paramètres!$A$1:$I$89,3,0)*VLOOKUP('Données projet'!$B$9,Paramètres!$A$1:$I$89,5,0)</f>
        <v>-5.3205440053716299E-14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396.92963589781414</v>
      </c>
      <c r="T182" s="62">
        <f t="shared" si="142"/>
        <v>294.38852181137639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6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9">
        <f t="shared" si="110"/>
        <v>256.66666666666669</v>
      </c>
      <c r="I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-1.1368683772161603E-13</v>
      </c>
      <c r="O183" s="14">
        <f>N183*VLOOKUP('Données projet'!$B$9,Paramètres!$A$1:$I$89,3,0)*VLOOKUP('Données projet'!$B$9,Paramètres!$A$1:$I$89,5,0)</f>
        <v>-5.3205440053716299E-14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396.92963589781414</v>
      </c>
      <c r="T183" s="62">
        <f t="shared" si="142"/>
        <v>294.38852181137639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6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9">
        <f t="shared" si="110"/>
        <v>256.66666666666669</v>
      </c>
      <c r="I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-1.1368683772161603E-13</v>
      </c>
      <c r="O184" s="14">
        <f>N184*VLOOKUP('Données projet'!$B$9,Paramètres!$A$1:$I$89,3,0)*VLOOKUP('Données projet'!$B$9,Paramètres!$A$1:$I$89,5,0)</f>
        <v>-5.3205440053716299E-14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396.92963589781414</v>
      </c>
      <c r="T184" s="62">
        <f t="shared" si="142"/>
        <v>294.38852181137639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6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9">
        <f t="shared" si="110"/>
        <v>256.66666666666669</v>
      </c>
      <c r="I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-1.1368683772161603E-13</v>
      </c>
      <c r="O185" s="14">
        <f>N185*VLOOKUP('Données projet'!$B$9,Paramètres!$A$1:$I$89,3,0)*VLOOKUP('Données projet'!$B$9,Paramètres!$A$1:$I$89,5,0)</f>
        <v>-5.3205440053716299E-14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396.92963589781414</v>
      </c>
      <c r="T185" s="62">
        <f t="shared" si="142"/>
        <v>294.38852181137639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6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9">
        <f t="shared" si="110"/>
        <v>256.66666666666669</v>
      </c>
      <c r="I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-1.1368683772161603E-13</v>
      </c>
      <c r="O186" s="14">
        <f>N186*VLOOKUP('Données projet'!$B$9,Paramètres!$A$1:$I$89,3,0)*VLOOKUP('Données projet'!$B$9,Paramètres!$A$1:$I$89,5,0)</f>
        <v>-5.3205440053716299E-14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396.92963589781414</v>
      </c>
      <c r="T186" s="62">
        <f t="shared" si="142"/>
        <v>294.38852181137639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6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9">
        <f t="shared" si="110"/>
        <v>256.66666666666669</v>
      </c>
      <c r="I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-1.1368683772161603E-13</v>
      </c>
      <c r="O187" s="14">
        <f>N187*VLOOKUP('Données projet'!$B$9,Paramètres!$A$1:$I$89,3,0)*VLOOKUP('Données projet'!$B$9,Paramètres!$A$1:$I$89,5,0)</f>
        <v>-5.3205440053716299E-14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396.92963589781414</v>
      </c>
      <c r="T187" s="62">
        <f t="shared" si="142"/>
        <v>294.38852181137639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6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9">
        <f t="shared" si="110"/>
        <v>256.66666666666669</v>
      </c>
      <c r="I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-1.1368683772161603E-13</v>
      </c>
      <c r="O188" s="14">
        <f>N188*VLOOKUP('Données projet'!$B$9,Paramètres!$A$1:$I$89,3,0)*VLOOKUP('Données projet'!$B$9,Paramètres!$A$1:$I$89,5,0)</f>
        <v>-5.3205440053716299E-14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396.92963589781414</v>
      </c>
      <c r="T188" s="62">
        <f t="shared" si="142"/>
        <v>294.38852181137639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6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9">
        <f t="shared" si="110"/>
        <v>256.66666666666669</v>
      </c>
      <c r="I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-1.1368683772161603E-13</v>
      </c>
      <c r="O189" s="14">
        <f>N189*VLOOKUP('Données projet'!$B$9,Paramètres!$A$1:$I$89,3,0)*VLOOKUP('Données projet'!$B$9,Paramètres!$A$1:$I$89,5,0)</f>
        <v>-5.3205440053716299E-14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396.92963589781414</v>
      </c>
      <c r="T189" s="62">
        <f t="shared" si="142"/>
        <v>294.38852181137639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6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9">
        <f t="shared" si="110"/>
        <v>256.66666666666669</v>
      </c>
      <c r="I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-1.1368683772161603E-13</v>
      </c>
      <c r="O190" s="14">
        <f>N190*VLOOKUP('Données projet'!$B$9,Paramètres!$A$1:$I$89,3,0)*VLOOKUP('Données projet'!$B$9,Paramètres!$A$1:$I$89,5,0)</f>
        <v>-5.3205440053716299E-14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396.92963589781414</v>
      </c>
      <c r="T190" s="62">
        <f t="shared" si="142"/>
        <v>294.38852181137639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6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9">
        <f t="shared" si="110"/>
        <v>256.66666666666669</v>
      </c>
      <c r="I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-1.1368683772161603E-13</v>
      </c>
      <c r="O191" s="14">
        <f>N191*VLOOKUP('Données projet'!$B$9,Paramètres!$A$1:$I$89,3,0)*VLOOKUP('Données projet'!$B$9,Paramètres!$A$1:$I$89,5,0)</f>
        <v>-5.3205440053716299E-14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396.92963589781414</v>
      </c>
      <c r="T191" s="62">
        <f t="shared" si="142"/>
        <v>294.38852181137639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6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9">
        <f t="shared" si="110"/>
        <v>256.66666666666669</v>
      </c>
      <c r="I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-1.1368683772161603E-13</v>
      </c>
      <c r="O192" s="14">
        <f>N192*VLOOKUP('Données projet'!$B$9,Paramètres!$A$1:$I$89,3,0)*VLOOKUP('Données projet'!$B$9,Paramètres!$A$1:$I$89,5,0)</f>
        <v>-5.3205440053716299E-14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396.92963589781414</v>
      </c>
      <c r="T192" s="62">
        <f t="shared" si="142"/>
        <v>294.38852181137639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6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9">
        <f t="shared" si="110"/>
        <v>256.66666666666669</v>
      </c>
      <c r="I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-1.1368683772161603E-13</v>
      </c>
      <c r="O193" s="14">
        <f>N193*VLOOKUP('Données projet'!$B$9,Paramètres!$A$1:$I$89,3,0)*VLOOKUP('Données projet'!$B$9,Paramètres!$A$1:$I$89,5,0)</f>
        <v>-5.3205440053716299E-14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396.92963589781414</v>
      </c>
      <c r="T193" s="62">
        <f t="shared" si="142"/>
        <v>294.38852181137639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6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9">
        <f t="shared" si="110"/>
        <v>256.66666666666669</v>
      </c>
      <c r="I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-1.1368683772161603E-13</v>
      </c>
      <c r="O194" s="14">
        <f>N194*VLOOKUP('Données projet'!$B$9,Paramètres!$A$1:$I$89,3,0)*VLOOKUP('Données projet'!$B$9,Paramètres!$A$1:$I$89,5,0)</f>
        <v>-5.3205440053716299E-14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396.92963589781414</v>
      </c>
      <c r="T194" s="62">
        <f t="shared" si="142"/>
        <v>294.38852181137639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6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9">
        <f t="shared" si="110"/>
        <v>256.66666666666669</v>
      </c>
      <c r="I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-1.1368683772161603E-13</v>
      </c>
      <c r="O195" s="14">
        <f>N195*VLOOKUP('Données projet'!$B$9,Paramètres!$A$1:$I$89,3,0)*VLOOKUP('Données projet'!$B$9,Paramètres!$A$1:$I$89,5,0)</f>
        <v>-5.3205440053716299E-14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396.92963589781414</v>
      </c>
      <c r="T195" s="62">
        <f t="shared" si="142"/>
        <v>294.38852181137639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6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9">
        <f t="shared" ref="H196:H203" si="192">(B196+E196+F196)*44/12+(C196+D196)*0.475*44/12</f>
        <v>256.66666666666669</v>
      </c>
      <c r="I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-1.1368683772161603E-13</v>
      </c>
      <c r="O196" s="14">
        <f>N196*VLOOKUP('Données projet'!$B$9,Paramètres!$A$1:$I$89,3,0)*VLOOKUP('Données projet'!$B$9,Paramètres!$A$1:$I$89,5,0)</f>
        <v>-5.3205440053716299E-14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396.92963589781414</v>
      </c>
      <c r="T196" s="62">
        <f t="shared" si="142"/>
        <v>294.38852181137639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6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9">
        <f t="shared" si="192"/>
        <v>256.66666666666669</v>
      </c>
      <c r="I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-1.1368683772161603E-13</v>
      </c>
      <c r="O197" s="14">
        <f>N197*VLOOKUP('Données projet'!$B$9,Paramètres!$A$1:$I$89,3,0)*VLOOKUP('Données projet'!$B$9,Paramètres!$A$1:$I$89,5,0)</f>
        <v>-5.3205440053716299E-14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396.92963589781414</v>
      </c>
      <c r="T197" s="62">
        <f t="shared" ref="T197:T203" si="204">$T$3</f>
        <v>294.38852181137639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6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9">
        <f t="shared" si="192"/>
        <v>256.66666666666669</v>
      </c>
      <c r="I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-1.1368683772161603E-13</v>
      </c>
      <c r="O198" s="14">
        <f>N198*VLOOKUP('Données projet'!$B$9,Paramètres!$A$1:$I$89,3,0)*VLOOKUP('Données projet'!$B$9,Paramètres!$A$1:$I$89,5,0)</f>
        <v>-5.3205440053716299E-14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396.92963589781414</v>
      </c>
      <c r="T198" s="62">
        <f t="shared" si="204"/>
        <v>294.38852181137639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6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9">
        <f t="shared" si="192"/>
        <v>256.66666666666669</v>
      </c>
      <c r="I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-1.1368683772161603E-13</v>
      </c>
      <c r="O199" s="14">
        <f>N199*VLOOKUP('Données projet'!$B$9,Paramètres!$A$1:$I$89,3,0)*VLOOKUP('Données projet'!$B$9,Paramètres!$A$1:$I$89,5,0)</f>
        <v>-5.3205440053716299E-14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396.92963589781414</v>
      </c>
      <c r="T199" s="62">
        <f t="shared" si="204"/>
        <v>294.38852181137639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6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9">
        <f t="shared" si="192"/>
        <v>256.66666666666669</v>
      </c>
      <c r="I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-1.1368683772161603E-13</v>
      </c>
      <c r="O200" s="14">
        <f>N200*VLOOKUP('Données projet'!$B$9,Paramètres!$A$1:$I$89,3,0)*VLOOKUP('Données projet'!$B$9,Paramètres!$A$1:$I$89,5,0)</f>
        <v>-5.3205440053716299E-14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396.92963589781414</v>
      </c>
      <c r="T200" s="62">
        <f t="shared" si="204"/>
        <v>294.38852181137639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6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9">
        <f t="shared" si="192"/>
        <v>256.66666666666669</v>
      </c>
      <c r="I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-1.1368683772161603E-13</v>
      </c>
      <c r="O201" s="14">
        <f>N201*VLOOKUP('Données projet'!$B$9,Paramètres!$A$1:$I$89,3,0)*VLOOKUP('Données projet'!$B$9,Paramètres!$A$1:$I$89,5,0)</f>
        <v>-5.3205440053716299E-14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396.92963589781414</v>
      </c>
      <c r="T201" s="62">
        <f t="shared" si="204"/>
        <v>294.38852181137639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6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9">
        <f t="shared" si="192"/>
        <v>256.66666666666669</v>
      </c>
      <c r="I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-1.1368683772161603E-13</v>
      </c>
      <c r="O202" s="14">
        <f>N202*VLOOKUP('Données projet'!$B$9,Paramètres!$A$1:$I$89,3,0)*VLOOKUP('Données projet'!$B$9,Paramètres!$A$1:$I$89,5,0)</f>
        <v>-5.3205440053716299E-14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396.92963589781414</v>
      </c>
      <c r="T202" s="62">
        <f t="shared" si="204"/>
        <v>294.38852181137639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6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9">
        <f t="shared" si="192"/>
        <v>256.66666666666669</v>
      </c>
      <c r="I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-1.1368683772161603E-13</v>
      </c>
      <c r="O203" s="14">
        <f>N203*VLOOKUP('Données projet'!$B$9,Paramètres!$A$1:$I$89,3,0)*VLOOKUP('Données projet'!$B$9,Paramètres!$A$1:$I$89,5,0)</f>
        <v>-5.3205440053716299E-14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396.92963589781414</v>
      </c>
      <c r="T203" s="62">
        <f t="shared" si="204"/>
        <v>294.38852181137639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2"/>
      <c r="C204" s="80"/>
      <c r="D204" s="81"/>
      <c r="E204" s="81"/>
      <c r="F204" s="81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0"/>
      <c r="I204" s="80"/>
      <c r="J204" s="80"/>
      <c r="K204" s="89" t="s">
        <v>293</v>
      </c>
      <c r="L204" s="83"/>
      <c r="M204" s="83"/>
      <c r="N204" s="83"/>
      <c r="O204" s="80"/>
      <c r="P204" s="80"/>
      <c r="Q204" s="81"/>
      <c r="R204" s="84"/>
      <c r="S204" s="84"/>
      <c r="T204" s="84"/>
      <c r="U204" s="83"/>
      <c r="V204" s="83"/>
      <c r="W204" s="85"/>
      <c r="X204" s="85"/>
      <c r="Y204" s="85"/>
      <c r="Z204" s="80"/>
      <c r="AA204" s="80"/>
      <c r="AB204" s="80"/>
      <c r="AC204" s="80"/>
      <c r="AD204" s="80"/>
      <c r="AE204" s="80"/>
      <c r="AF204" s="86" t="s">
        <v>293</v>
      </c>
      <c r="BA204" s="86" t="s">
        <v>293</v>
      </c>
      <c r="BV204" s="86" t="s">
        <v>293</v>
      </c>
      <c r="CQ204" s="86" t="s">
        <v>293</v>
      </c>
      <c r="DL204" s="86" t="s">
        <v>293</v>
      </c>
      <c r="EG204" s="86" t="s">
        <v>293</v>
      </c>
      <c r="FB204" s="86" t="s">
        <v>293</v>
      </c>
      <c r="FW204" s="86" t="s">
        <v>293</v>
      </c>
      <c r="GR204" s="86" t="s">
        <v>293</v>
      </c>
    </row>
    <row r="205" spans="1:218" ht="15.75" thickBot="1" x14ac:dyDescent="0.3">
      <c r="B205" s="82"/>
      <c r="C205" s="80"/>
      <c r="D205" s="81"/>
      <c r="E205" s="81"/>
      <c r="F205" s="81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0"/>
      <c r="I205" s="80"/>
      <c r="J205" s="80"/>
      <c r="K205" s="87">
        <f>EXP(LN('Données projet'!B36)/'Données projet'!A36)</f>
        <v>1.2880503926580862</v>
      </c>
      <c r="L205" s="83"/>
      <c r="M205" s="83"/>
      <c r="N205" s="83"/>
      <c r="O205" s="80"/>
      <c r="P205" s="80"/>
      <c r="Q205" s="81"/>
      <c r="R205" s="84"/>
      <c r="S205" s="84"/>
      <c r="T205" s="84"/>
      <c r="U205" s="83"/>
      <c r="V205" s="83"/>
      <c r="W205" s="85"/>
      <c r="X205" s="85"/>
      <c r="Y205" s="85"/>
      <c r="Z205" s="80"/>
      <c r="AA205" s="80"/>
      <c r="AB205" s="80"/>
      <c r="AC205" s="80"/>
      <c r="AD205" s="80"/>
      <c r="AE205" s="80"/>
      <c r="AF205" s="88" t="e">
        <f>EXP(LN('Données projet'!B62)/'Données projet'!A62)</f>
        <v>#NUM!</v>
      </c>
      <c r="BA205" s="87" t="e">
        <f>EXP(LN('Données projet'!B88)/'Données projet'!A88)</f>
        <v>#NUM!</v>
      </c>
      <c r="BV205" s="87" t="e">
        <f>EXP(LN('Données projet'!B114)/'Données projet'!A114)</f>
        <v>#NUM!</v>
      </c>
      <c r="CQ205" s="87" t="e">
        <f>EXP(LN('Données projet'!B140)/'Données projet'!A140)</f>
        <v>#NUM!</v>
      </c>
      <c r="DL205" s="87" t="e">
        <f>EXP(LN('Données projet'!B166)/'Données projet'!A166)</f>
        <v>#NUM!</v>
      </c>
      <c r="EG205" s="87" t="e">
        <f>EXP(LN('Données projet'!B192)/'Données projet'!A192)</f>
        <v>#NUM!</v>
      </c>
      <c r="FB205" s="87" t="e">
        <f>EXP(LN('Données projet'!B218)/'Données projet'!A218)</f>
        <v>#NUM!</v>
      </c>
      <c r="FW205" s="87" t="e">
        <f>EXP(LN('Données projet'!B244)/'Données projet'!A244)</f>
        <v>#NUM!</v>
      </c>
      <c r="GR205" s="87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18" t="s">
        <v>0</v>
      </c>
      <c r="B1" s="119" t="s">
        <v>106</v>
      </c>
      <c r="C1" s="120" t="s">
        <v>144</v>
      </c>
      <c r="D1" s="119" t="s">
        <v>100</v>
      </c>
      <c r="E1" s="120" t="s">
        <v>145</v>
      </c>
      <c r="F1" s="120" t="s">
        <v>100</v>
      </c>
      <c r="G1" s="120" t="s">
        <v>146</v>
      </c>
      <c r="H1" s="120" t="s">
        <v>100</v>
      </c>
      <c r="I1" s="121" t="s">
        <v>147</v>
      </c>
      <c r="J1" s="98"/>
      <c r="K1" s="98"/>
      <c r="L1" s="98"/>
      <c r="M1" s="98"/>
      <c r="N1" s="98"/>
    </row>
    <row r="2" spans="1:16" x14ac:dyDescent="0.25">
      <c r="A2" s="122" t="s">
        <v>1</v>
      </c>
      <c r="B2" s="123" t="s">
        <v>53</v>
      </c>
      <c r="C2" s="124">
        <v>0.62</v>
      </c>
      <c r="D2" s="124" t="s">
        <v>161</v>
      </c>
      <c r="E2" s="124">
        <v>1.56</v>
      </c>
      <c r="F2" s="124" t="s">
        <v>274</v>
      </c>
      <c r="G2" s="125">
        <v>0.43</v>
      </c>
      <c r="H2" s="126" t="s">
        <v>278</v>
      </c>
      <c r="I2" s="127">
        <v>0.25</v>
      </c>
      <c r="J2" s="98"/>
      <c r="K2" s="98"/>
      <c r="L2" s="98"/>
      <c r="M2" s="98"/>
      <c r="N2" s="98"/>
      <c r="O2" s="315" t="s">
        <v>238</v>
      </c>
      <c r="P2" s="128">
        <v>0</v>
      </c>
    </row>
    <row r="3" spans="1:16" ht="15.75" thickBot="1" x14ac:dyDescent="0.3">
      <c r="A3" s="129" t="s">
        <v>2</v>
      </c>
      <c r="B3" s="130" t="s">
        <v>54</v>
      </c>
      <c r="C3" s="131">
        <v>0.64</v>
      </c>
      <c r="D3" s="131" t="s">
        <v>161</v>
      </c>
      <c r="E3" s="131">
        <v>1.56</v>
      </c>
      <c r="F3" s="132" t="s">
        <v>274</v>
      </c>
      <c r="G3" s="133">
        <v>0.43</v>
      </c>
      <c r="H3" s="131" t="s">
        <v>278</v>
      </c>
      <c r="I3" s="134">
        <v>0.25</v>
      </c>
      <c r="J3" s="98"/>
      <c r="K3" s="98"/>
      <c r="L3" s="98"/>
      <c r="M3" s="98"/>
      <c r="N3" s="98"/>
      <c r="O3" s="316"/>
      <c r="P3" s="135">
        <v>0.2</v>
      </c>
    </row>
    <row r="4" spans="1:16" ht="15.75" thickBot="1" x14ac:dyDescent="0.3">
      <c r="A4" s="129" t="s">
        <v>98</v>
      </c>
      <c r="B4" s="130" t="s">
        <v>99</v>
      </c>
      <c r="C4" s="131">
        <v>0.42</v>
      </c>
      <c r="D4" s="131" t="s">
        <v>161</v>
      </c>
      <c r="E4" s="131">
        <v>1.56</v>
      </c>
      <c r="F4" s="132" t="s">
        <v>274</v>
      </c>
      <c r="G4" s="133">
        <v>0.43</v>
      </c>
      <c r="H4" s="131" t="s">
        <v>278</v>
      </c>
      <c r="I4" s="134">
        <v>0.25</v>
      </c>
      <c r="J4" s="98"/>
      <c r="K4" s="98"/>
      <c r="L4" s="98"/>
      <c r="M4" s="98"/>
      <c r="N4" s="98"/>
    </row>
    <row r="5" spans="1:16" x14ac:dyDescent="0.25">
      <c r="A5" s="129" t="s">
        <v>4</v>
      </c>
      <c r="B5" s="130" t="s">
        <v>55</v>
      </c>
      <c r="C5" s="131">
        <v>0.42</v>
      </c>
      <c r="D5" s="131" t="s">
        <v>161</v>
      </c>
      <c r="E5" s="131">
        <v>1.56</v>
      </c>
      <c r="F5" s="132" t="s">
        <v>274</v>
      </c>
      <c r="G5" s="133">
        <v>0.43</v>
      </c>
      <c r="H5" s="131" t="s">
        <v>278</v>
      </c>
      <c r="I5" s="134">
        <v>0.25</v>
      </c>
      <c r="J5" s="98"/>
      <c r="K5" s="98"/>
      <c r="L5" s="98"/>
      <c r="M5" s="98"/>
      <c r="N5" s="98"/>
      <c r="O5" s="315" t="s">
        <v>237</v>
      </c>
      <c r="P5" s="128">
        <v>0</v>
      </c>
    </row>
    <row r="6" spans="1:16" x14ac:dyDescent="0.25">
      <c r="A6" s="129" t="s">
        <v>3</v>
      </c>
      <c r="B6" s="130" t="s">
        <v>97</v>
      </c>
      <c r="C6" s="131">
        <v>0.42</v>
      </c>
      <c r="D6" s="131" t="s">
        <v>161</v>
      </c>
      <c r="E6" s="131">
        <v>1.56</v>
      </c>
      <c r="F6" s="132" t="s">
        <v>274</v>
      </c>
      <c r="G6" s="133">
        <v>0.43</v>
      </c>
      <c r="H6" s="131" t="s">
        <v>278</v>
      </c>
      <c r="I6" s="134">
        <v>0.25</v>
      </c>
      <c r="J6" s="98"/>
      <c r="K6" s="98"/>
      <c r="L6" s="98"/>
      <c r="M6" s="98"/>
      <c r="N6" s="98"/>
      <c r="O6" s="317"/>
      <c r="P6" s="136">
        <v>0.05</v>
      </c>
    </row>
    <row r="7" spans="1:16" x14ac:dyDescent="0.25">
      <c r="A7" s="129" t="s">
        <v>5</v>
      </c>
      <c r="B7" s="130" t="s">
        <v>56</v>
      </c>
      <c r="C7" s="131">
        <v>0.52</v>
      </c>
      <c r="D7" s="131" t="s">
        <v>161</v>
      </c>
      <c r="E7" s="131">
        <v>1.56</v>
      </c>
      <c r="F7" s="132" t="s">
        <v>274</v>
      </c>
      <c r="G7" s="133">
        <v>0.43</v>
      </c>
      <c r="H7" s="131" t="s">
        <v>278</v>
      </c>
      <c r="I7" s="134">
        <v>0.25</v>
      </c>
      <c r="J7" s="98"/>
      <c r="K7" s="98"/>
      <c r="L7" s="98"/>
      <c r="M7" s="98"/>
      <c r="N7" s="98"/>
      <c r="O7" s="317"/>
      <c r="P7" s="136">
        <v>0.1</v>
      </c>
    </row>
    <row r="8" spans="1:16" ht="15.75" thickBot="1" x14ac:dyDescent="0.3">
      <c r="A8" s="129" t="s">
        <v>164</v>
      </c>
      <c r="B8" s="130" t="s">
        <v>57</v>
      </c>
      <c r="C8" s="131">
        <v>0.36</v>
      </c>
      <c r="D8" s="131" t="s">
        <v>161</v>
      </c>
      <c r="E8" s="131">
        <v>1.3</v>
      </c>
      <c r="F8" s="132" t="s">
        <v>274</v>
      </c>
      <c r="G8" s="133">
        <v>0.55000000000000004</v>
      </c>
      <c r="H8" s="131" t="s">
        <v>153</v>
      </c>
      <c r="I8" s="134">
        <v>0.43</v>
      </c>
      <c r="J8" s="98"/>
      <c r="K8" s="98"/>
      <c r="L8" s="98"/>
      <c r="M8" s="98"/>
      <c r="N8" s="98"/>
      <c r="O8" s="316"/>
      <c r="P8" s="135">
        <v>0.15</v>
      </c>
    </row>
    <row r="9" spans="1:16" ht="15.75" thickBot="1" x14ac:dyDescent="0.3">
      <c r="A9" s="129" t="s">
        <v>6</v>
      </c>
      <c r="B9" s="130" t="s">
        <v>58</v>
      </c>
      <c r="C9" s="131">
        <v>0.61</v>
      </c>
      <c r="D9" s="131" t="s">
        <v>161</v>
      </c>
      <c r="E9" s="131">
        <v>1.56</v>
      </c>
      <c r="F9" s="132" t="s">
        <v>274</v>
      </c>
      <c r="G9" s="133">
        <v>0.43</v>
      </c>
      <c r="H9" s="131" t="s">
        <v>278</v>
      </c>
      <c r="I9" s="134">
        <v>0.25</v>
      </c>
      <c r="J9" s="98"/>
      <c r="K9" s="98"/>
      <c r="L9" s="98"/>
      <c r="M9" s="98"/>
      <c r="N9" s="98"/>
    </row>
    <row r="10" spans="1:16" x14ac:dyDescent="0.25">
      <c r="A10" s="129" t="s">
        <v>7</v>
      </c>
      <c r="B10" s="130" t="s">
        <v>59</v>
      </c>
      <c r="C10" s="131">
        <v>0.66</v>
      </c>
      <c r="D10" s="131" t="s">
        <v>161</v>
      </c>
      <c r="E10" s="131">
        <v>1.56</v>
      </c>
      <c r="F10" s="132" t="s">
        <v>274</v>
      </c>
      <c r="G10" s="133">
        <v>0.43</v>
      </c>
      <c r="H10" s="131" t="s">
        <v>278</v>
      </c>
      <c r="I10" s="134">
        <v>0.25</v>
      </c>
      <c r="J10" s="98"/>
      <c r="K10" s="98"/>
      <c r="L10" s="98"/>
      <c r="M10" s="98"/>
      <c r="N10" s="98"/>
      <c r="O10" s="315" t="s">
        <v>236</v>
      </c>
      <c r="P10" s="128">
        <v>0</v>
      </c>
    </row>
    <row r="11" spans="1:16" ht="15.75" thickBot="1" x14ac:dyDescent="0.3">
      <c r="A11" s="129" t="s">
        <v>8</v>
      </c>
      <c r="B11" s="130" t="s">
        <v>60</v>
      </c>
      <c r="C11" s="131">
        <v>0.47</v>
      </c>
      <c r="D11" s="131" t="s">
        <v>161</v>
      </c>
      <c r="E11" s="131">
        <v>1.56</v>
      </c>
      <c r="F11" s="132" t="s">
        <v>274</v>
      </c>
      <c r="G11" s="133">
        <v>0.43</v>
      </c>
      <c r="H11" s="131" t="s">
        <v>278</v>
      </c>
      <c r="I11" s="134">
        <v>0.25</v>
      </c>
      <c r="J11" s="98"/>
      <c r="K11" s="98"/>
      <c r="L11" s="98"/>
      <c r="M11" s="98"/>
      <c r="N11" s="98"/>
      <c r="O11" s="316"/>
      <c r="P11" s="135">
        <v>0.1</v>
      </c>
    </row>
    <row r="12" spans="1:16" x14ac:dyDescent="0.25">
      <c r="A12" s="129" t="s">
        <v>9</v>
      </c>
      <c r="B12" s="130" t="s">
        <v>61</v>
      </c>
      <c r="C12" s="131">
        <v>0.67</v>
      </c>
      <c r="D12" s="131" t="s">
        <v>161</v>
      </c>
      <c r="E12" s="131">
        <v>1.56</v>
      </c>
      <c r="F12" s="132" t="s">
        <v>274</v>
      </c>
      <c r="G12" s="133">
        <v>0.43</v>
      </c>
      <c r="H12" s="131" t="s">
        <v>152</v>
      </c>
      <c r="I12" s="134">
        <v>0.25</v>
      </c>
      <c r="J12" s="98"/>
      <c r="K12" s="98"/>
      <c r="L12" s="98"/>
      <c r="M12" s="98"/>
      <c r="N12" s="98"/>
    </row>
    <row r="13" spans="1:16" x14ac:dyDescent="0.25">
      <c r="A13" s="129" t="s">
        <v>10</v>
      </c>
      <c r="B13" s="130" t="s">
        <v>62</v>
      </c>
      <c r="C13" s="131">
        <v>0.7</v>
      </c>
      <c r="D13" s="131" t="s">
        <v>161</v>
      </c>
      <c r="E13" s="131">
        <v>1.56</v>
      </c>
      <c r="F13" s="132" t="s">
        <v>274</v>
      </c>
      <c r="G13" s="133">
        <v>0.43</v>
      </c>
      <c r="H13" s="131" t="s">
        <v>152</v>
      </c>
      <c r="I13" s="134">
        <v>0.25</v>
      </c>
      <c r="J13" s="98"/>
      <c r="K13" s="98"/>
      <c r="L13" s="98"/>
      <c r="M13" s="98"/>
      <c r="N13" s="98"/>
    </row>
    <row r="14" spans="1:16" x14ac:dyDescent="0.25">
      <c r="A14" s="129" t="s">
        <v>11</v>
      </c>
      <c r="B14" s="130" t="s">
        <v>63</v>
      </c>
      <c r="C14" s="131">
        <v>0.54</v>
      </c>
      <c r="D14" s="131" t="s">
        <v>161</v>
      </c>
      <c r="E14" s="131">
        <v>1.56</v>
      </c>
      <c r="F14" s="132" t="s">
        <v>274</v>
      </c>
      <c r="G14" s="133">
        <v>0.43</v>
      </c>
      <c r="H14" s="131" t="s">
        <v>152</v>
      </c>
      <c r="I14" s="134">
        <v>0.25</v>
      </c>
      <c r="J14" s="98"/>
      <c r="K14" s="98"/>
      <c r="L14" s="98"/>
      <c r="M14" s="98"/>
      <c r="N14" s="98"/>
    </row>
    <row r="15" spans="1:16" x14ac:dyDescent="0.25">
      <c r="A15" s="129" t="s">
        <v>12</v>
      </c>
      <c r="B15" s="130" t="s">
        <v>64</v>
      </c>
      <c r="C15" s="131">
        <v>0.65</v>
      </c>
      <c r="D15" s="131" t="s">
        <v>161</v>
      </c>
      <c r="E15" s="131">
        <v>1.56</v>
      </c>
      <c r="F15" s="132" t="s">
        <v>274</v>
      </c>
      <c r="G15" s="133">
        <v>0.43</v>
      </c>
      <c r="H15" s="131" t="s">
        <v>152</v>
      </c>
      <c r="I15" s="134">
        <v>0.25</v>
      </c>
      <c r="J15" s="98"/>
      <c r="K15" s="98"/>
      <c r="L15" s="98"/>
      <c r="M15" s="98"/>
      <c r="N15" s="98"/>
    </row>
    <row r="16" spans="1:16" x14ac:dyDescent="0.25">
      <c r="A16" s="129" t="s">
        <v>13</v>
      </c>
      <c r="B16" s="130" t="s">
        <v>65</v>
      </c>
      <c r="C16" s="131">
        <v>0.56000000000000005</v>
      </c>
      <c r="D16" s="131" t="s">
        <v>161</v>
      </c>
      <c r="E16" s="131">
        <v>1.56</v>
      </c>
      <c r="F16" s="132" t="s">
        <v>274</v>
      </c>
      <c r="G16" s="133">
        <v>0.43</v>
      </c>
      <c r="H16" s="131" t="s">
        <v>152</v>
      </c>
      <c r="I16" s="134">
        <v>0.25</v>
      </c>
      <c r="J16" s="98"/>
      <c r="K16" s="98"/>
      <c r="L16" s="98"/>
      <c r="M16" s="98"/>
      <c r="N16" s="98"/>
    </row>
    <row r="17" spans="1:14" x14ac:dyDescent="0.25">
      <c r="A17" s="129" t="s">
        <v>14</v>
      </c>
      <c r="B17" s="130" t="s">
        <v>66</v>
      </c>
      <c r="C17" s="131">
        <v>0.57999999999999996</v>
      </c>
      <c r="D17" s="131" t="s">
        <v>161</v>
      </c>
      <c r="E17" s="131">
        <v>1.56</v>
      </c>
      <c r="F17" s="132" t="s">
        <v>274</v>
      </c>
      <c r="G17" s="133">
        <v>0.43</v>
      </c>
      <c r="H17" s="131" t="s">
        <v>152</v>
      </c>
      <c r="I17" s="134">
        <v>0.25</v>
      </c>
      <c r="J17" s="98"/>
      <c r="K17" s="98"/>
      <c r="L17" s="98"/>
      <c r="M17" s="98"/>
      <c r="N17" s="98"/>
    </row>
    <row r="18" spans="1:14" x14ac:dyDescent="0.25">
      <c r="A18" s="129" t="s">
        <v>15</v>
      </c>
      <c r="B18" s="130" t="s">
        <v>67</v>
      </c>
      <c r="C18" s="131">
        <v>0.64</v>
      </c>
      <c r="D18" s="131" t="s">
        <v>161</v>
      </c>
      <c r="E18" s="131">
        <v>1.56</v>
      </c>
      <c r="F18" s="132" t="s">
        <v>274</v>
      </c>
      <c r="G18" s="133">
        <v>0.43</v>
      </c>
      <c r="H18" s="131" t="s">
        <v>152</v>
      </c>
      <c r="I18" s="134">
        <v>0.25</v>
      </c>
      <c r="J18" s="98"/>
      <c r="K18" s="98"/>
      <c r="L18" s="98"/>
      <c r="M18" s="98"/>
      <c r="N18" s="98"/>
    </row>
    <row r="19" spans="1:14" x14ac:dyDescent="0.25">
      <c r="A19" s="129" t="s">
        <v>16</v>
      </c>
      <c r="B19" s="130" t="s">
        <v>68</v>
      </c>
      <c r="C19" s="131">
        <v>0.73</v>
      </c>
      <c r="D19" s="131" t="s">
        <v>161</v>
      </c>
      <c r="E19" s="131">
        <v>1.56</v>
      </c>
      <c r="F19" s="132" t="s">
        <v>274</v>
      </c>
      <c r="G19" s="133">
        <v>0.43</v>
      </c>
      <c r="H19" s="131" t="s">
        <v>152</v>
      </c>
      <c r="I19" s="134">
        <v>0.25</v>
      </c>
      <c r="J19" s="98"/>
      <c r="K19" s="98"/>
      <c r="L19" s="98"/>
      <c r="M19" s="98"/>
      <c r="N19" s="98"/>
    </row>
    <row r="20" spans="1:14" x14ac:dyDescent="0.25">
      <c r="A20" s="129" t="s">
        <v>52</v>
      </c>
      <c r="B20" s="130" t="s">
        <v>69</v>
      </c>
      <c r="C20" s="131">
        <v>0.69</v>
      </c>
      <c r="D20" s="131" t="s">
        <v>131</v>
      </c>
      <c r="E20" s="131">
        <v>1.56</v>
      </c>
      <c r="F20" s="132" t="s">
        <v>274</v>
      </c>
      <c r="G20" s="133">
        <v>0.43</v>
      </c>
      <c r="H20" s="131" t="s">
        <v>282</v>
      </c>
      <c r="I20" s="134">
        <v>0.25</v>
      </c>
      <c r="J20" s="98"/>
      <c r="K20" s="98"/>
      <c r="L20" s="98"/>
      <c r="M20" s="98"/>
      <c r="N20" s="98"/>
    </row>
    <row r="21" spans="1:14" x14ac:dyDescent="0.25">
      <c r="A21" s="129" t="s">
        <v>154</v>
      </c>
      <c r="B21" s="130" t="s">
        <v>155</v>
      </c>
      <c r="C21" s="131">
        <v>0.36</v>
      </c>
      <c r="D21" s="131" t="s">
        <v>161</v>
      </c>
      <c r="E21" s="131">
        <v>1.3</v>
      </c>
      <c r="F21" s="132" t="s">
        <v>274</v>
      </c>
      <c r="G21" s="133">
        <v>0.55000000000000004</v>
      </c>
      <c r="H21" s="131" t="s">
        <v>153</v>
      </c>
      <c r="I21" s="134">
        <v>0.43</v>
      </c>
      <c r="J21" s="98"/>
      <c r="K21" s="98"/>
      <c r="L21" s="98"/>
      <c r="M21" s="98"/>
      <c r="N21" s="98"/>
    </row>
    <row r="22" spans="1:14" x14ac:dyDescent="0.25">
      <c r="A22" s="129" t="s">
        <v>17</v>
      </c>
      <c r="B22" s="130" t="s">
        <v>70</v>
      </c>
      <c r="C22" s="131">
        <v>0.4</v>
      </c>
      <c r="D22" s="131" t="s">
        <v>161</v>
      </c>
      <c r="E22" s="131">
        <v>1.3</v>
      </c>
      <c r="F22" s="132" t="s">
        <v>274</v>
      </c>
      <c r="G22" s="133">
        <v>0.55000000000000004</v>
      </c>
      <c r="H22" s="131" t="s">
        <v>153</v>
      </c>
      <c r="I22" s="134">
        <v>0.43</v>
      </c>
      <c r="J22" s="98"/>
      <c r="K22" s="98"/>
      <c r="L22" s="98"/>
      <c r="M22" s="98"/>
      <c r="N22" s="98"/>
    </row>
    <row r="23" spans="1:14" x14ac:dyDescent="0.25">
      <c r="A23" s="129" t="s">
        <v>18</v>
      </c>
      <c r="B23" s="130" t="s">
        <v>71</v>
      </c>
      <c r="C23" s="131">
        <v>0.43</v>
      </c>
      <c r="D23" s="131" t="s">
        <v>161</v>
      </c>
      <c r="E23" s="131">
        <v>1.3</v>
      </c>
      <c r="F23" s="132" t="s">
        <v>274</v>
      </c>
      <c r="G23" s="133">
        <v>0.55000000000000004</v>
      </c>
      <c r="H23" s="131" t="s">
        <v>153</v>
      </c>
      <c r="I23" s="134">
        <v>0.43</v>
      </c>
      <c r="J23" s="98"/>
      <c r="K23" s="98"/>
      <c r="L23" s="98"/>
      <c r="M23" s="98"/>
      <c r="N23" s="98"/>
    </row>
    <row r="24" spans="1:14" x14ac:dyDescent="0.25">
      <c r="A24" s="129" t="s">
        <v>19</v>
      </c>
      <c r="B24" s="130" t="s">
        <v>72</v>
      </c>
      <c r="C24" s="131">
        <v>0.37</v>
      </c>
      <c r="D24" s="131" t="s">
        <v>161</v>
      </c>
      <c r="E24" s="131">
        <v>1.3</v>
      </c>
      <c r="F24" s="132" t="s">
        <v>274</v>
      </c>
      <c r="G24" s="133">
        <v>0.55000000000000004</v>
      </c>
      <c r="H24" s="131" t="s">
        <v>152</v>
      </c>
      <c r="I24" s="134">
        <v>0.43</v>
      </c>
      <c r="J24" s="98"/>
      <c r="K24" s="98"/>
      <c r="L24" s="98"/>
      <c r="M24" s="98"/>
      <c r="N24" s="98"/>
    </row>
    <row r="25" spans="1:14" x14ac:dyDescent="0.25">
      <c r="A25" s="129" t="s">
        <v>20</v>
      </c>
      <c r="B25" s="130" t="s">
        <v>73</v>
      </c>
      <c r="C25" s="131">
        <v>0.36</v>
      </c>
      <c r="D25" s="131" t="s">
        <v>161</v>
      </c>
      <c r="E25" s="131">
        <v>1.3</v>
      </c>
      <c r="F25" s="132" t="s">
        <v>274</v>
      </c>
      <c r="G25" s="133">
        <v>0.55000000000000004</v>
      </c>
      <c r="H25" s="131" t="s">
        <v>152</v>
      </c>
      <c r="I25" s="134">
        <v>0.43</v>
      </c>
      <c r="J25" s="98"/>
      <c r="K25" s="98"/>
      <c r="L25" s="98"/>
      <c r="M25" s="98"/>
      <c r="N25" s="98"/>
    </row>
    <row r="26" spans="1:14" x14ac:dyDescent="0.25">
      <c r="A26" s="129" t="s">
        <v>21</v>
      </c>
      <c r="B26" s="130" t="s">
        <v>74</v>
      </c>
      <c r="C26" s="131">
        <v>0.56000000000000005</v>
      </c>
      <c r="D26" s="131" t="s">
        <v>161</v>
      </c>
      <c r="E26" s="131">
        <v>1.56</v>
      </c>
      <c r="F26" s="132" t="s">
        <v>274</v>
      </c>
      <c r="G26" s="133">
        <v>0.53</v>
      </c>
      <c r="H26" s="131" t="s">
        <v>275</v>
      </c>
      <c r="I26" s="134">
        <v>0.25</v>
      </c>
      <c r="J26" s="98"/>
      <c r="K26" s="98"/>
      <c r="L26" s="98"/>
      <c r="M26" s="98"/>
      <c r="N26" s="98"/>
    </row>
    <row r="27" spans="1:14" x14ac:dyDescent="0.25">
      <c r="A27" s="129" t="s">
        <v>22</v>
      </c>
      <c r="B27" s="130" t="s">
        <v>75</v>
      </c>
      <c r="C27" s="131">
        <v>0.51</v>
      </c>
      <c r="D27" s="131" t="s">
        <v>161</v>
      </c>
      <c r="E27" s="131">
        <v>1.56</v>
      </c>
      <c r="F27" s="132" t="s">
        <v>274</v>
      </c>
      <c r="G27" s="133">
        <v>0.53</v>
      </c>
      <c r="H27" s="131" t="s">
        <v>275</v>
      </c>
      <c r="I27" s="134">
        <v>0.25</v>
      </c>
      <c r="J27" s="98"/>
      <c r="K27" s="98"/>
      <c r="L27" s="98"/>
      <c r="M27" s="98"/>
      <c r="N27" s="98"/>
    </row>
    <row r="28" spans="1:14" x14ac:dyDescent="0.25">
      <c r="A28" s="129" t="s">
        <v>23</v>
      </c>
      <c r="B28" s="130" t="s">
        <v>76</v>
      </c>
      <c r="C28" s="131">
        <v>0.51</v>
      </c>
      <c r="D28" s="131" t="s">
        <v>161</v>
      </c>
      <c r="E28" s="131">
        <v>1.56</v>
      </c>
      <c r="F28" s="132" t="s">
        <v>274</v>
      </c>
      <c r="G28" s="133">
        <v>0.53</v>
      </c>
      <c r="H28" s="131" t="s">
        <v>275</v>
      </c>
      <c r="I28" s="134">
        <v>0.25</v>
      </c>
      <c r="J28" s="98"/>
      <c r="K28" s="98"/>
      <c r="L28" s="98"/>
      <c r="M28" s="98"/>
      <c r="N28" s="98"/>
    </row>
    <row r="29" spans="1:14" x14ac:dyDescent="0.25">
      <c r="A29" s="129" t="s">
        <v>24</v>
      </c>
      <c r="B29" s="130" t="s">
        <v>24</v>
      </c>
      <c r="C29" s="131">
        <v>0.56000000000000005</v>
      </c>
      <c r="D29" s="131" t="s">
        <v>161</v>
      </c>
      <c r="E29" s="131">
        <v>1.56</v>
      </c>
      <c r="F29" s="132" t="s">
        <v>274</v>
      </c>
      <c r="G29" s="133">
        <v>0.53</v>
      </c>
      <c r="H29" s="131" t="s">
        <v>275</v>
      </c>
      <c r="I29" s="134">
        <v>0.25</v>
      </c>
      <c r="J29" s="98"/>
      <c r="K29" s="98"/>
      <c r="L29" s="98"/>
      <c r="M29" s="98"/>
      <c r="N29" s="98"/>
    </row>
    <row r="30" spans="1:14" x14ac:dyDescent="0.25">
      <c r="A30" s="129" t="s">
        <v>25</v>
      </c>
      <c r="B30" s="130" t="s">
        <v>77</v>
      </c>
      <c r="C30" s="131">
        <v>0.55000000000000004</v>
      </c>
      <c r="D30" s="131" t="s">
        <v>161</v>
      </c>
      <c r="E30" s="131">
        <v>1.56</v>
      </c>
      <c r="F30" s="132" t="s">
        <v>274</v>
      </c>
      <c r="G30" s="133">
        <v>0.53</v>
      </c>
      <c r="H30" s="131" t="s">
        <v>152</v>
      </c>
      <c r="I30" s="134">
        <v>0.25</v>
      </c>
      <c r="J30" s="98"/>
      <c r="K30" s="98"/>
      <c r="L30" s="98"/>
      <c r="M30" s="98"/>
      <c r="N30" s="98"/>
    </row>
    <row r="31" spans="1:14" x14ac:dyDescent="0.25">
      <c r="A31" s="129" t="s">
        <v>26</v>
      </c>
      <c r="B31" s="130" t="s">
        <v>78</v>
      </c>
      <c r="C31" s="131">
        <v>0.56000000000000005</v>
      </c>
      <c r="D31" s="131" t="s">
        <v>161</v>
      </c>
      <c r="E31" s="131">
        <v>1.56</v>
      </c>
      <c r="F31" s="132" t="s">
        <v>274</v>
      </c>
      <c r="G31" s="133">
        <v>0.43</v>
      </c>
      <c r="H31" s="131" t="s">
        <v>278</v>
      </c>
      <c r="I31" s="134">
        <v>0.25</v>
      </c>
      <c r="J31" s="98"/>
      <c r="K31" s="98"/>
      <c r="L31" s="98"/>
      <c r="M31" s="98"/>
      <c r="N31" s="98"/>
    </row>
    <row r="32" spans="1:14" x14ac:dyDescent="0.25">
      <c r="A32" s="129" t="s">
        <v>27</v>
      </c>
      <c r="B32" s="130" t="s">
        <v>79</v>
      </c>
      <c r="C32" s="131">
        <v>0.48</v>
      </c>
      <c r="D32" s="131" t="s">
        <v>161</v>
      </c>
      <c r="E32" s="131">
        <v>1.3</v>
      </c>
      <c r="F32" s="132" t="s">
        <v>274</v>
      </c>
      <c r="G32" s="133">
        <v>0.6</v>
      </c>
      <c r="H32" s="131" t="s">
        <v>281</v>
      </c>
      <c r="I32" s="134">
        <v>0.43</v>
      </c>
      <c r="J32" s="98"/>
      <c r="K32" s="98"/>
      <c r="L32" s="98"/>
      <c r="M32" s="98"/>
      <c r="N32" s="98"/>
    </row>
    <row r="33" spans="1:14" x14ac:dyDescent="0.25">
      <c r="A33" s="129" t="s">
        <v>28</v>
      </c>
      <c r="B33" s="130" t="s">
        <v>80</v>
      </c>
      <c r="C33" s="131">
        <v>0.42</v>
      </c>
      <c r="D33" s="131" t="s">
        <v>161</v>
      </c>
      <c r="E33" s="131">
        <v>1.3</v>
      </c>
      <c r="F33" s="132" t="s">
        <v>274</v>
      </c>
      <c r="G33" s="133">
        <v>0.6</v>
      </c>
      <c r="H33" s="131" t="s">
        <v>281</v>
      </c>
      <c r="I33" s="134">
        <v>0.43</v>
      </c>
      <c r="J33" s="98"/>
      <c r="K33" s="98"/>
      <c r="L33" s="98"/>
      <c r="M33" s="98"/>
      <c r="N33" s="98"/>
    </row>
    <row r="34" spans="1:14" x14ac:dyDescent="0.25">
      <c r="A34" s="129" t="s">
        <v>81</v>
      </c>
      <c r="B34" s="130" t="s">
        <v>163</v>
      </c>
      <c r="C34" s="131">
        <v>0.42</v>
      </c>
      <c r="D34" s="131" t="s">
        <v>103</v>
      </c>
      <c r="E34" s="131">
        <v>1.3</v>
      </c>
      <c r="F34" s="132" t="s">
        <v>274</v>
      </c>
      <c r="G34" s="133">
        <v>0.6</v>
      </c>
      <c r="H34" s="130" t="s">
        <v>280</v>
      </c>
      <c r="I34" s="134">
        <v>0.43</v>
      </c>
      <c r="J34" s="98"/>
      <c r="K34" s="98"/>
      <c r="L34" s="98"/>
      <c r="M34" s="98"/>
      <c r="N34" s="98"/>
    </row>
    <row r="35" spans="1:14" x14ac:dyDescent="0.25">
      <c r="A35" s="129" t="s">
        <v>29</v>
      </c>
      <c r="B35" s="130" t="s">
        <v>82</v>
      </c>
      <c r="C35" s="131">
        <v>0.5</v>
      </c>
      <c r="D35" s="131" t="s">
        <v>161</v>
      </c>
      <c r="E35" s="131">
        <v>1.56</v>
      </c>
      <c r="F35" s="132" t="s">
        <v>274</v>
      </c>
      <c r="G35" s="133">
        <v>0.43</v>
      </c>
      <c r="H35" s="131" t="s">
        <v>278</v>
      </c>
      <c r="I35" s="134">
        <v>0.25</v>
      </c>
      <c r="J35" s="98"/>
      <c r="K35" s="98"/>
      <c r="L35" s="98"/>
      <c r="M35" s="98"/>
      <c r="N35" s="98"/>
    </row>
    <row r="36" spans="1:14" x14ac:dyDescent="0.25">
      <c r="A36" s="129" t="s">
        <v>102</v>
      </c>
      <c r="B36" s="130" t="s">
        <v>101</v>
      </c>
      <c r="C36" s="131">
        <v>0.55000000000000004</v>
      </c>
      <c r="D36" s="131" t="s">
        <v>161</v>
      </c>
      <c r="E36" s="131">
        <v>1.56</v>
      </c>
      <c r="F36" s="132" t="s">
        <v>274</v>
      </c>
      <c r="G36" s="133">
        <v>0.53</v>
      </c>
      <c r="H36" s="131" t="s">
        <v>275</v>
      </c>
      <c r="I36" s="134">
        <v>0.25</v>
      </c>
      <c r="J36" s="98"/>
      <c r="K36" s="98"/>
      <c r="L36" s="98"/>
      <c r="M36" s="98"/>
      <c r="N36" s="98"/>
    </row>
    <row r="37" spans="1:14" x14ac:dyDescent="0.25">
      <c r="A37" s="129" t="s">
        <v>30</v>
      </c>
      <c r="B37" s="130" t="s">
        <v>104</v>
      </c>
      <c r="C37" s="131">
        <v>0.52</v>
      </c>
      <c r="D37" s="131" t="s">
        <v>161</v>
      </c>
      <c r="E37" s="131">
        <v>1.56</v>
      </c>
      <c r="F37" s="132" t="s">
        <v>274</v>
      </c>
      <c r="G37" s="133">
        <v>0.53</v>
      </c>
      <c r="H37" s="131" t="s">
        <v>275</v>
      </c>
      <c r="I37" s="134">
        <v>0.25</v>
      </c>
      <c r="J37" s="98"/>
      <c r="K37" s="98"/>
      <c r="L37" s="98"/>
      <c r="M37" s="98"/>
      <c r="N37" s="98"/>
    </row>
    <row r="38" spans="1:14" x14ac:dyDescent="0.25">
      <c r="A38" s="129" t="s">
        <v>31</v>
      </c>
      <c r="B38" s="130" t="s">
        <v>105</v>
      </c>
      <c r="C38" s="131">
        <v>0.52</v>
      </c>
      <c r="D38" s="131" t="s">
        <v>161</v>
      </c>
      <c r="E38" s="131">
        <v>1.56</v>
      </c>
      <c r="F38" s="132" t="s">
        <v>274</v>
      </c>
      <c r="G38" s="133">
        <v>0.43</v>
      </c>
      <c r="H38" s="131" t="s">
        <v>278</v>
      </c>
      <c r="I38" s="134">
        <v>0.25</v>
      </c>
      <c r="J38" s="98"/>
      <c r="K38" s="98"/>
      <c r="L38" s="98"/>
      <c r="M38" s="98"/>
      <c r="N38" s="98"/>
    </row>
    <row r="39" spans="1:14" x14ac:dyDescent="0.25">
      <c r="A39" s="129" t="s">
        <v>107</v>
      </c>
      <c r="B39" s="130" t="s">
        <v>132</v>
      </c>
      <c r="C39" s="131">
        <v>0.313</v>
      </c>
      <c r="D39" s="131" t="s">
        <v>130</v>
      </c>
      <c r="E39" s="131">
        <v>1.56</v>
      </c>
      <c r="F39" s="132" t="s">
        <v>274</v>
      </c>
      <c r="G39" s="133">
        <v>0.6</v>
      </c>
      <c r="H39" s="131" t="s">
        <v>283</v>
      </c>
      <c r="I39" s="134">
        <v>1.03</v>
      </c>
      <c r="J39" s="98"/>
      <c r="K39" s="98"/>
      <c r="L39" s="98"/>
      <c r="M39" s="98"/>
      <c r="N39" s="98"/>
    </row>
    <row r="40" spans="1:14" x14ac:dyDescent="0.25">
      <c r="A40" s="129" t="s">
        <v>108</v>
      </c>
      <c r="B40" s="130" t="s">
        <v>132</v>
      </c>
      <c r="C40" s="131">
        <v>0.35199999999999998</v>
      </c>
      <c r="D40" s="131" t="s">
        <v>130</v>
      </c>
      <c r="E40" s="131">
        <v>1.56</v>
      </c>
      <c r="F40" s="132" t="s">
        <v>274</v>
      </c>
      <c r="G40" s="133">
        <v>0.6</v>
      </c>
      <c r="H40" s="131" t="s">
        <v>283</v>
      </c>
      <c r="I40" s="134">
        <v>1.03</v>
      </c>
      <c r="J40" s="98"/>
      <c r="K40" s="98"/>
      <c r="L40" s="98"/>
      <c r="M40" s="98"/>
      <c r="N40" s="98"/>
    </row>
    <row r="41" spans="1:14" x14ac:dyDescent="0.25">
      <c r="A41" s="129" t="s">
        <v>121</v>
      </c>
      <c r="B41" s="130" t="s">
        <v>132</v>
      </c>
      <c r="C41" s="131">
        <v>0.32200000000000001</v>
      </c>
      <c r="D41" s="131" t="s">
        <v>130</v>
      </c>
      <c r="E41" s="131">
        <v>1.56</v>
      </c>
      <c r="F41" s="132" t="s">
        <v>274</v>
      </c>
      <c r="G41" s="133">
        <v>0.6</v>
      </c>
      <c r="H41" s="131" t="s">
        <v>283</v>
      </c>
      <c r="I41" s="134">
        <v>1.03</v>
      </c>
      <c r="J41" s="98"/>
      <c r="K41" s="98"/>
      <c r="L41" s="98"/>
      <c r="M41" s="98"/>
      <c r="N41" s="98"/>
    </row>
    <row r="42" spans="1:14" x14ac:dyDescent="0.25">
      <c r="A42" s="129" t="s">
        <v>122</v>
      </c>
      <c r="B42" s="130" t="s">
        <v>132</v>
      </c>
      <c r="C42" s="131">
        <v>0.311</v>
      </c>
      <c r="D42" s="131" t="s">
        <v>130</v>
      </c>
      <c r="E42" s="131">
        <v>1.56</v>
      </c>
      <c r="F42" s="132" t="s">
        <v>274</v>
      </c>
      <c r="G42" s="133">
        <v>0.6</v>
      </c>
      <c r="H42" s="131" t="s">
        <v>283</v>
      </c>
      <c r="I42" s="134">
        <v>1.03</v>
      </c>
      <c r="J42" s="98"/>
      <c r="K42" s="98"/>
      <c r="L42" s="98"/>
      <c r="M42" s="98"/>
      <c r="N42" s="98"/>
    </row>
    <row r="43" spans="1:14" x14ac:dyDescent="0.25">
      <c r="A43" s="129" t="s">
        <v>109</v>
      </c>
      <c r="B43" s="130" t="s">
        <v>132</v>
      </c>
      <c r="C43" s="131">
        <v>0.33900000000000002</v>
      </c>
      <c r="D43" s="131" t="s">
        <v>130</v>
      </c>
      <c r="E43" s="131">
        <v>1.56</v>
      </c>
      <c r="F43" s="132" t="s">
        <v>274</v>
      </c>
      <c r="G43" s="133">
        <v>0.6</v>
      </c>
      <c r="H43" s="131" t="s">
        <v>283</v>
      </c>
      <c r="I43" s="134">
        <v>1.03</v>
      </c>
      <c r="J43" s="98"/>
      <c r="K43" s="98"/>
      <c r="L43" s="98"/>
      <c r="M43" s="98"/>
      <c r="N43" s="98"/>
    </row>
    <row r="44" spans="1:14" x14ac:dyDescent="0.25">
      <c r="A44" s="129" t="s">
        <v>123</v>
      </c>
      <c r="B44" s="130" t="s">
        <v>132</v>
      </c>
      <c r="C44" s="131">
        <v>0.33600000000000002</v>
      </c>
      <c r="D44" s="131" t="s">
        <v>130</v>
      </c>
      <c r="E44" s="131">
        <v>1.56</v>
      </c>
      <c r="F44" s="132" t="s">
        <v>274</v>
      </c>
      <c r="G44" s="133">
        <v>0.6</v>
      </c>
      <c r="H44" s="131" t="s">
        <v>283</v>
      </c>
      <c r="I44" s="134">
        <v>1.03</v>
      </c>
      <c r="J44" s="98"/>
      <c r="K44" s="98"/>
      <c r="L44" s="98"/>
      <c r="M44" s="98"/>
      <c r="N44" s="98"/>
    </row>
    <row r="45" spans="1:14" x14ac:dyDescent="0.25">
      <c r="A45" s="129" t="s">
        <v>110</v>
      </c>
      <c r="B45" s="130" t="s">
        <v>132</v>
      </c>
      <c r="C45" s="131">
        <v>0.32900000000000001</v>
      </c>
      <c r="D45" s="131" t="s">
        <v>130</v>
      </c>
      <c r="E45" s="131">
        <v>1.56</v>
      </c>
      <c r="F45" s="132" t="s">
        <v>274</v>
      </c>
      <c r="G45" s="133">
        <v>0.6</v>
      </c>
      <c r="H45" s="131" t="s">
        <v>283</v>
      </c>
      <c r="I45" s="134">
        <v>1.03</v>
      </c>
      <c r="J45" s="98"/>
      <c r="K45" s="98"/>
      <c r="L45" s="98"/>
      <c r="M45" s="98"/>
      <c r="N45" s="98"/>
    </row>
    <row r="46" spans="1:14" x14ac:dyDescent="0.25">
      <c r="A46" s="129" t="s">
        <v>124</v>
      </c>
      <c r="B46" s="130" t="s">
        <v>132</v>
      </c>
      <c r="C46" s="131">
        <v>0.34300000000000003</v>
      </c>
      <c r="D46" s="131" t="s">
        <v>130</v>
      </c>
      <c r="E46" s="131">
        <v>1.56</v>
      </c>
      <c r="F46" s="132" t="s">
        <v>274</v>
      </c>
      <c r="G46" s="133">
        <v>0.6</v>
      </c>
      <c r="H46" s="131" t="s">
        <v>283</v>
      </c>
      <c r="I46" s="134">
        <v>1.03</v>
      </c>
      <c r="J46" s="98"/>
      <c r="K46" s="98"/>
      <c r="L46" s="98"/>
      <c r="M46" s="98"/>
      <c r="N46" s="98"/>
    </row>
    <row r="47" spans="1:14" x14ac:dyDescent="0.25">
      <c r="A47" s="129" t="s">
        <v>125</v>
      </c>
      <c r="B47" s="130" t="s">
        <v>132</v>
      </c>
      <c r="C47" s="131">
        <v>0.32500000000000001</v>
      </c>
      <c r="D47" s="131" t="s">
        <v>130</v>
      </c>
      <c r="E47" s="131">
        <v>1.56</v>
      </c>
      <c r="F47" s="132" t="s">
        <v>274</v>
      </c>
      <c r="G47" s="133">
        <v>0.6</v>
      </c>
      <c r="H47" s="131" t="s">
        <v>283</v>
      </c>
      <c r="I47" s="134">
        <v>1.03</v>
      </c>
      <c r="J47" s="98"/>
      <c r="K47" s="98"/>
      <c r="L47" s="98"/>
      <c r="M47" s="98"/>
      <c r="N47" s="98"/>
    </row>
    <row r="48" spans="1:14" x14ac:dyDescent="0.25">
      <c r="A48" s="129" t="s">
        <v>126</v>
      </c>
      <c r="B48" s="130" t="s">
        <v>132</v>
      </c>
      <c r="C48" s="131">
        <v>0.32</v>
      </c>
      <c r="D48" s="131" t="s">
        <v>130</v>
      </c>
      <c r="E48" s="131">
        <v>1.56</v>
      </c>
      <c r="F48" s="132" t="s">
        <v>274</v>
      </c>
      <c r="G48" s="133">
        <v>0.6</v>
      </c>
      <c r="H48" s="131" t="s">
        <v>283</v>
      </c>
      <c r="I48" s="134">
        <v>1.03</v>
      </c>
      <c r="J48" s="98"/>
      <c r="K48" s="98"/>
      <c r="L48" s="98"/>
      <c r="M48" s="98"/>
      <c r="N48" s="98"/>
    </row>
    <row r="49" spans="1:14" x14ac:dyDescent="0.25">
      <c r="A49" s="129" t="s">
        <v>111</v>
      </c>
      <c r="B49" s="130" t="s">
        <v>132</v>
      </c>
      <c r="C49" s="131">
        <v>0.28199999999999997</v>
      </c>
      <c r="D49" s="131" t="s">
        <v>130</v>
      </c>
      <c r="E49" s="131">
        <v>1.56</v>
      </c>
      <c r="F49" s="132" t="s">
        <v>274</v>
      </c>
      <c r="G49" s="133">
        <v>0.6</v>
      </c>
      <c r="H49" s="131" t="s">
        <v>283</v>
      </c>
      <c r="I49" s="134">
        <v>1.03</v>
      </c>
      <c r="J49" s="98"/>
      <c r="K49" s="98"/>
      <c r="L49" s="98"/>
      <c r="M49" s="98"/>
      <c r="N49" s="98"/>
    </row>
    <row r="50" spans="1:14" x14ac:dyDescent="0.25">
      <c r="A50" s="129" t="s">
        <v>127</v>
      </c>
      <c r="B50" s="130" t="s">
        <v>132</v>
      </c>
      <c r="C50" s="131">
        <v>0.32800000000000001</v>
      </c>
      <c r="D50" s="131" t="s">
        <v>130</v>
      </c>
      <c r="E50" s="131">
        <v>1.56</v>
      </c>
      <c r="F50" s="132" t="s">
        <v>274</v>
      </c>
      <c r="G50" s="133">
        <v>0.6</v>
      </c>
      <c r="H50" s="131" t="s">
        <v>283</v>
      </c>
      <c r="I50" s="134">
        <v>1.03</v>
      </c>
      <c r="J50" s="98"/>
      <c r="K50" s="98"/>
      <c r="L50" s="98"/>
      <c r="M50" s="98"/>
      <c r="N50" s="98"/>
    </row>
    <row r="51" spans="1:14" x14ac:dyDescent="0.25">
      <c r="A51" s="129" t="s">
        <v>112</v>
      </c>
      <c r="B51" s="130" t="s">
        <v>132</v>
      </c>
      <c r="C51" s="131">
        <v>0.32600000000000001</v>
      </c>
      <c r="D51" s="131" t="s">
        <v>130</v>
      </c>
      <c r="E51" s="131">
        <v>1.56</v>
      </c>
      <c r="F51" s="132" t="s">
        <v>274</v>
      </c>
      <c r="G51" s="133">
        <v>0.6</v>
      </c>
      <c r="H51" s="131" t="s">
        <v>283</v>
      </c>
      <c r="I51" s="134">
        <v>1.03</v>
      </c>
      <c r="J51" s="98"/>
      <c r="K51" s="98"/>
      <c r="L51" s="98"/>
      <c r="M51" s="98"/>
      <c r="N51" s="98"/>
    </row>
    <row r="52" spans="1:14" x14ac:dyDescent="0.25">
      <c r="A52" s="129" t="s">
        <v>113</v>
      </c>
      <c r="B52" s="130" t="s">
        <v>132</v>
      </c>
      <c r="C52" s="131">
        <v>0.35899999999999999</v>
      </c>
      <c r="D52" s="131" t="s">
        <v>130</v>
      </c>
      <c r="E52" s="131">
        <v>1.56</v>
      </c>
      <c r="F52" s="132" t="s">
        <v>274</v>
      </c>
      <c r="G52" s="133">
        <v>0.6</v>
      </c>
      <c r="H52" s="131" t="s">
        <v>283</v>
      </c>
      <c r="I52" s="134">
        <v>1.03</v>
      </c>
      <c r="J52" s="98"/>
      <c r="K52" s="98"/>
      <c r="L52" s="98"/>
      <c r="M52" s="98"/>
      <c r="N52" s="98"/>
    </row>
    <row r="53" spans="1:14" x14ac:dyDescent="0.25">
      <c r="A53" s="129" t="s">
        <v>114</v>
      </c>
      <c r="B53" s="130" t="s">
        <v>132</v>
      </c>
      <c r="C53" s="131">
        <v>0.34599999999999997</v>
      </c>
      <c r="D53" s="131" t="s">
        <v>130</v>
      </c>
      <c r="E53" s="131">
        <v>1.56</v>
      </c>
      <c r="F53" s="132" t="s">
        <v>274</v>
      </c>
      <c r="G53" s="133">
        <v>0.6</v>
      </c>
      <c r="H53" s="131" t="s">
        <v>283</v>
      </c>
      <c r="I53" s="134">
        <v>1.03</v>
      </c>
      <c r="J53" s="98"/>
      <c r="K53" s="98"/>
      <c r="L53" s="98"/>
      <c r="M53" s="98"/>
      <c r="N53" s="98"/>
    </row>
    <row r="54" spans="1:14" x14ac:dyDescent="0.25">
      <c r="A54" s="129" t="s">
        <v>115</v>
      </c>
      <c r="B54" s="130" t="s">
        <v>132</v>
      </c>
      <c r="C54" s="131">
        <v>0.32600000000000001</v>
      </c>
      <c r="D54" s="131" t="s">
        <v>130</v>
      </c>
      <c r="E54" s="131">
        <v>1.56</v>
      </c>
      <c r="F54" s="132" t="s">
        <v>274</v>
      </c>
      <c r="G54" s="133">
        <v>0.6</v>
      </c>
      <c r="H54" s="131" t="s">
        <v>283</v>
      </c>
      <c r="I54" s="134">
        <v>1.03</v>
      </c>
      <c r="J54" s="98"/>
      <c r="K54" s="98"/>
      <c r="L54" s="98"/>
      <c r="M54" s="98"/>
      <c r="N54" s="98"/>
    </row>
    <row r="55" spans="1:14" x14ac:dyDescent="0.25">
      <c r="A55" s="129" t="s">
        <v>116</v>
      </c>
      <c r="B55" s="130" t="s">
        <v>132</v>
      </c>
      <c r="C55" s="131">
        <v>0.30499999999999999</v>
      </c>
      <c r="D55" s="131" t="s">
        <v>130</v>
      </c>
      <c r="E55" s="131">
        <v>1.56</v>
      </c>
      <c r="F55" s="132" t="s">
        <v>274</v>
      </c>
      <c r="G55" s="133">
        <v>0.6</v>
      </c>
      <c r="H55" s="131" t="s">
        <v>283</v>
      </c>
      <c r="I55" s="134">
        <v>1.03</v>
      </c>
      <c r="J55" s="98"/>
      <c r="K55" s="98"/>
      <c r="L55" s="98"/>
      <c r="M55" s="98"/>
      <c r="N55" s="98"/>
    </row>
    <row r="56" spans="1:14" x14ac:dyDescent="0.25">
      <c r="A56" s="129" t="s">
        <v>128</v>
      </c>
      <c r="B56" s="130" t="s">
        <v>132</v>
      </c>
      <c r="C56" s="131">
        <v>0.32300000000000001</v>
      </c>
      <c r="D56" s="131" t="s">
        <v>130</v>
      </c>
      <c r="E56" s="131">
        <v>1.56</v>
      </c>
      <c r="F56" s="132" t="s">
        <v>274</v>
      </c>
      <c r="G56" s="133">
        <v>0.6</v>
      </c>
      <c r="H56" s="131" t="s">
        <v>283</v>
      </c>
      <c r="I56" s="134">
        <v>1.03</v>
      </c>
      <c r="J56" s="98"/>
      <c r="K56" s="98"/>
      <c r="L56" s="98"/>
      <c r="M56" s="98"/>
      <c r="N56" s="98"/>
    </row>
    <row r="57" spans="1:14" x14ac:dyDescent="0.25">
      <c r="A57" s="129" t="s">
        <v>129</v>
      </c>
      <c r="B57" s="130" t="s">
        <v>132</v>
      </c>
      <c r="C57" s="131">
        <v>0.36699999999999999</v>
      </c>
      <c r="D57" s="131" t="s">
        <v>130</v>
      </c>
      <c r="E57" s="131">
        <v>1.56</v>
      </c>
      <c r="F57" s="132" t="s">
        <v>274</v>
      </c>
      <c r="G57" s="133">
        <v>0.6</v>
      </c>
      <c r="H57" s="131" t="s">
        <v>283</v>
      </c>
      <c r="I57" s="134">
        <v>1.03</v>
      </c>
      <c r="J57" s="98"/>
      <c r="K57" s="98"/>
      <c r="L57" s="98"/>
      <c r="M57" s="98"/>
      <c r="N57" s="98"/>
    </row>
    <row r="58" spans="1:14" x14ac:dyDescent="0.25">
      <c r="A58" s="129" t="s">
        <v>117</v>
      </c>
      <c r="B58" s="130" t="s">
        <v>132</v>
      </c>
      <c r="C58" s="131">
        <v>0.36</v>
      </c>
      <c r="D58" s="131" t="s">
        <v>130</v>
      </c>
      <c r="E58" s="131">
        <v>1.56</v>
      </c>
      <c r="F58" s="132" t="s">
        <v>274</v>
      </c>
      <c r="G58" s="133">
        <v>0.6</v>
      </c>
      <c r="H58" s="131" t="s">
        <v>283</v>
      </c>
      <c r="I58" s="134">
        <v>1.03</v>
      </c>
      <c r="J58" s="98"/>
      <c r="K58" s="98"/>
      <c r="L58" s="98"/>
      <c r="M58" s="98"/>
      <c r="N58" s="98"/>
    </row>
    <row r="59" spans="1:14" x14ac:dyDescent="0.25">
      <c r="A59" s="129" t="s">
        <v>118</v>
      </c>
      <c r="B59" s="130" t="s">
        <v>132</v>
      </c>
      <c r="C59" s="131">
        <v>0.36799999999999999</v>
      </c>
      <c r="D59" s="131" t="s">
        <v>130</v>
      </c>
      <c r="E59" s="131">
        <v>1.56</v>
      </c>
      <c r="F59" s="132" t="s">
        <v>274</v>
      </c>
      <c r="G59" s="133">
        <v>0.6</v>
      </c>
      <c r="H59" s="131" t="s">
        <v>283</v>
      </c>
      <c r="I59" s="134">
        <v>1.03</v>
      </c>
      <c r="J59" s="98"/>
      <c r="K59" s="98"/>
      <c r="L59" s="98"/>
      <c r="M59" s="98"/>
      <c r="N59" s="98"/>
    </row>
    <row r="60" spans="1:14" x14ac:dyDescent="0.25">
      <c r="A60" s="129" t="s">
        <v>119</v>
      </c>
      <c r="B60" s="130" t="s">
        <v>132</v>
      </c>
      <c r="C60" s="131">
        <v>0.30599999999999999</v>
      </c>
      <c r="D60" s="131" t="s">
        <v>130</v>
      </c>
      <c r="E60" s="131">
        <v>1.56</v>
      </c>
      <c r="F60" s="132" t="s">
        <v>274</v>
      </c>
      <c r="G60" s="133">
        <v>0.6</v>
      </c>
      <c r="H60" s="131" t="s">
        <v>283</v>
      </c>
      <c r="I60" s="134">
        <v>1.03</v>
      </c>
      <c r="J60" s="98"/>
      <c r="K60" s="98"/>
      <c r="L60" s="98"/>
      <c r="M60" s="98"/>
      <c r="N60" s="98"/>
    </row>
    <row r="61" spans="1:14" x14ac:dyDescent="0.25">
      <c r="A61" s="129" t="s">
        <v>120</v>
      </c>
      <c r="B61" s="130" t="s">
        <v>132</v>
      </c>
      <c r="C61" s="131">
        <v>0.313</v>
      </c>
      <c r="D61" s="131" t="s">
        <v>130</v>
      </c>
      <c r="E61" s="131">
        <v>1.56</v>
      </c>
      <c r="F61" s="132" t="s">
        <v>274</v>
      </c>
      <c r="G61" s="133">
        <v>0.6</v>
      </c>
      <c r="H61" s="131" t="s">
        <v>283</v>
      </c>
      <c r="I61" s="134">
        <v>1.03</v>
      </c>
      <c r="J61" s="98"/>
      <c r="K61" s="98"/>
      <c r="L61" s="98"/>
      <c r="M61" s="98"/>
      <c r="N61" s="98"/>
    </row>
    <row r="62" spans="1:14" x14ac:dyDescent="0.25">
      <c r="A62" s="129" t="s">
        <v>32</v>
      </c>
      <c r="B62" s="130" t="s">
        <v>133</v>
      </c>
      <c r="C62" s="131">
        <v>0.37</v>
      </c>
      <c r="D62" s="131" t="s">
        <v>161</v>
      </c>
      <c r="E62" s="131">
        <v>1.56</v>
      </c>
      <c r="F62" s="132" t="s">
        <v>274</v>
      </c>
      <c r="G62" s="133">
        <v>0.6</v>
      </c>
      <c r="H62" s="131" t="s">
        <v>283</v>
      </c>
      <c r="I62" s="134">
        <v>1.03</v>
      </c>
      <c r="J62" s="98"/>
      <c r="K62" s="98"/>
      <c r="L62" s="98"/>
      <c r="M62" s="98"/>
      <c r="N62" s="98"/>
    </row>
    <row r="63" spans="1:14" x14ac:dyDescent="0.25">
      <c r="A63" s="129" t="s">
        <v>90</v>
      </c>
      <c r="B63" s="130" t="s">
        <v>83</v>
      </c>
      <c r="C63" s="131">
        <v>0.45</v>
      </c>
      <c r="D63" s="131" t="s">
        <v>161</v>
      </c>
      <c r="E63" s="131">
        <v>1.3</v>
      </c>
      <c r="F63" s="132" t="s">
        <v>274</v>
      </c>
      <c r="G63" s="133">
        <v>0.45</v>
      </c>
      <c r="H63" s="131" t="s">
        <v>276</v>
      </c>
      <c r="I63" s="134">
        <v>0.43</v>
      </c>
      <c r="J63" s="98"/>
      <c r="K63" s="98"/>
      <c r="L63" s="98"/>
      <c r="M63" s="98"/>
      <c r="N63" s="98"/>
    </row>
    <row r="64" spans="1:14" x14ac:dyDescent="0.25">
      <c r="A64" s="129" t="s">
        <v>33</v>
      </c>
      <c r="B64" s="130" t="s">
        <v>134</v>
      </c>
      <c r="C64" s="131">
        <v>0.39</v>
      </c>
      <c r="D64" s="131" t="s">
        <v>161</v>
      </c>
      <c r="E64" s="131">
        <v>1.3</v>
      </c>
      <c r="F64" s="132" t="s">
        <v>274</v>
      </c>
      <c r="G64" s="133">
        <v>0.45</v>
      </c>
      <c r="H64" s="131" t="s">
        <v>276</v>
      </c>
      <c r="I64" s="134">
        <v>0.43</v>
      </c>
      <c r="J64" s="98"/>
      <c r="K64" s="98"/>
      <c r="L64" s="98"/>
      <c r="M64" s="98"/>
      <c r="N64" s="98"/>
    </row>
    <row r="65" spans="1:14" x14ac:dyDescent="0.25">
      <c r="A65" s="129" t="s">
        <v>34</v>
      </c>
      <c r="B65" s="130" t="s">
        <v>135</v>
      </c>
      <c r="C65" s="131">
        <v>0.44</v>
      </c>
      <c r="D65" s="131" t="s">
        <v>161</v>
      </c>
      <c r="E65" s="131">
        <v>1.3</v>
      </c>
      <c r="F65" s="132" t="s">
        <v>274</v>
      </c>
      <c r="G65" s="133">
        <v>0.45</v>
      </c>
      <c r="H65" s="131" t="s">
        <v>276</v>
      </c>
      <c r="I65" s="134">
        <v>0.43</v>
      </c>
      <c r="J65" s="98"/>
      <c r="K65" s="98"/>
      <c r="L65" s="98"/>
      <c r="M65" s="98"/>
      <c r="N65" s="98"/>
    </row>
    <row r="66" spans="1:14" x14ac:dyDescent="0.25">
      <c r="A66" s="129" t="s">
        <v>35</v>
      </c>
      <c r="B66" s="130" t="s">
        <v>84</v>
      </c>
      <c r="C66" s="131">
        <v>0.46</v>
      </c>
      <c r="D66" s="131" t="s">
        <v>161</v>
      </c>
      <c r="E66" s="131">
        <v>1.3</v>
      </c>
      <c r="F66" s="132" t="s">
        <v>274</v>
      </c>
      <c r="G66" s="133">
        <v>0.45</v>
      </c>
      <c r="H66" s="131" t="s">
        <v>276</v>
      </c>
      <c r="I66" s="134">
        <v>0.43</v>
      </c>
      <c r="J66" s="98"/>
      <c r="K66" s="98"/>
      <c r="L66" s="98"/>
      <c r="M66" s="98"/>
      <c r="N66" s="98"/>
    </row>
    <row r="67" spans="1:14" x14ac:dyDescent="0.25">
      <c r="A67" s="129" t="s">
        <v>36</v>
      </c>
      <c r="B67" s="130" t="s">
        <v>85</v>
      </c>
      <c r="C67" s="131">
        <v>0.46</v>
      </c>
      <c r="D67" s="131" t="s">
        <v>161</v>
      </c>
      <c r="E67" s="131">
        <v>1.3</v>
      </c>
      <c r="F67" s="132" t="s">
        <v>274</v>
      </c>
      <c r="G67" s="133">
        <v>0.45</v>
      </c>
      <c r="H67" s="131" t="s">
        <v>152</v>
      </c>
      <c r="I67" s="134">
        <v>0.59</v>
      </c>
      <c r="J67" s="98"/>
      <c r="K67" s="98"/>
      <c r="L67" s="98"/>
      <c r="M67" s="98"/>
      <c r="N67" s="98"/>
    </row>
    <row r="68" spans="1:14" x14ac:dyDescent="0.25">
      <c r="A68" s="129" t="s">
        <v>37</v>
      </c>
      <c r="B68" s="130" t="s">
        <v>136</v>
      </c>
      <c r="C68" s="131">
        <v>0.44</v>
      </c>
      <c r="D68" s="131" t="s">
        <v>161</v>
      </c>
      <c r="E68" s="131">
        <v>1.3</v>
      </c>
      <c r="F68" s="132" t="s">
        <v>274</v>
      </c>
      <c r="G68" s="133">
        <v>0.45</v>
      </c>
      <c r="H68" s="131" t="s">
        <v>276</v>
      </c>
      <c r="I68" s="134">
        <v>0.43</v>
      </c>
      <c r="J68" s="98"/>
      <c r="K68" s="98"/>
      <c r="L68" s="98"/>
      <c r="M68" s="98"/>
      <c r="N68" s="98"/>
    </row>
    <row r="69" spans="1:14" x14ac:dyDescent="0.25">
      <c r="A69" s="129" t="s">
        <v>38</v>
      </c>
      <c r="B69" s="130" t="s">
        <v>86</v>
      </c>
      <c r="C69" s="131">
        <v>0.46</v>
      </c>
      <c r="D69" s="131" t="s">
        <v>161</v>
      </c>
      <c r="E69" s="131">
        <v>1.3</v>
      </c>
      <c r="F69" s="132" t="s">
        <v>274</v>
      </c>
      <c r="G69" s="133">
        <v>0.45</v>
      </c>
      <c r="H69" s="131" t="s">
        <v>276</v>
      </c>
      <c r="I69" s="134">
        <v>0.43</v>
      </c>
      <c r="J69" s="98"/>
      <c r="K69" s="98"/>
      <c r="L69" s="98"/>
      <c r="M69" s="98"/>
      <c r="N69" s="98"/>
    </row>
    <row r="70" spans="1:14" x14ac:dyDescent="0.25">
      <c r="A70" s="129" t="s">
        <v>39</v>
      </c>
      <c r="B70" s="130" t="s">
        <v>137</v>
      </c>
      <c r="C70" s="131">
        <v>0.48</v>
      </c>
      <c r="D70" s="131" t="s">
        <v>161</v>
      </c>
      <c r="E70" s="131">
        <v>2.4</v>
      </c>
      <c r="F70" s="131" t="s">
        <v>284</v>
      </c>
      <c r="G70" s="133">
        <v>0.45</v>
      </c>
      <c r="H70" s="131" t="s">
        <v>276</v>
      </c>
      <c r="I70" s="134">
        <v>0.43</v>
      </c>
      <c r="J70" s="98"/>
      <c r="K70" s="98"/>
      <c r="L70" s="98"/>
      <c r="M70" s="98"/>
      <c r="N70" s="98"/>
    </row>
    <row r="71" spans="1:14" x14ac:dyDescent="0.25">
      <c r="A71" s="129" t="s">
        <v>40</v>
      </c>
      <c r="B71" s="130" t="s">
        <v>87</v>
      </c>
      <c r="C71" s="131">
        <v>0.46</v>
      </c>
      <c r="D71" s="131" t="s">
        <v>150</v>
      </c>
      <c r="E71" s="131">
        <v>1.3</v>
      </c>
      <c r="F71" s="132" t="s">
        <v>274</v>
      </c>
      <c r="G71" s="133">
        <v>0.45</v>
      </c>
      <c r="H71" s="131" t="s">
        <v>276</v>
      </c>
      <c r="I71" s="134">
        <v>0.43</v>
      </c>
      <c r="J71" s="98"/>
      <c r="K71" s="98"/>
      <c r="L71" s="98"/>
      <c r="M71" s="98"/>
      <c r="N71" s="98"/>
    </row>
    <row r="72" spans="1:14" x14ac:dyDescent="0.25">
      <c r="A72" s="129" t="s">
        <v>41</v>
      </c>
      <c r="B72" s="130" t="s">
        <v>88</v>
      </c>
      <c r="C72" s="131">
        <v>0.44</v>
      </c>
      <c r="D72" s="131" t="s">
        <v>161</v>
      </c>
      <c r="E72" s="131">
        <v>1.3</v>
      </c>
      <c r="F72" s="132" t="s">
        <v>274</v>
      </c>
      <c r="G72" s="133">
        <v>0.45</v>
      </c>
      <c r="H72" s="131" t="s">
        <v>276</v>
      </c>
      <c r="I72" s="134">
        <v>0.43</v>
      </c>
      <c r="J72" s="98"/>
      <c r="K72" s="98"/>
      <c r="L72" s="98"/>
      <c r="M72" s="98"/>
      <c r="N72" s="98"/>
    </row>
    <row r="73" spans="1:14" x14ac:dyDescent="0.25">
      <c r="A73" s="129" t="s">
        <v>138</v>
      </c>
      <c r="B73" s="130" t="s">
        <v>140</v>
      </c>
      <c r="C73" s="131">
        <v>0.46</v>
      </c>
      <c r="D73" s="131" t="s">
        <v>151</v>
      </c>
      <c r="E73" s="131">
        <v>1.3</v>
      </c>
      <c r="F73" s="132" t="s">
        <v>274</v>
      </c>
      <c r="G73" s="133">
        <v>0.45</v>
      </c>
      <c r="H73" s="131" t="s">
        <v>276</v>
      </c>
      <c r="I73" s="134">
        <v>0.43</v>
      </c>
      <c r="J73" s="98"/>
      <c r="K73" s="98"/>
      <c r="L73" s="98"/>
      <c r="M73" s="98"/>
      <c r="N73" s="98"/>
    </row>
    <row r="74" spans="1:14" x14ac:dyDescent="0.25">
      <c r="A74" s="129" t="s">
        <v>42</v>
      </c>
      <c r="B74" s="130" t="s">
        <v>139</v>
      </c>
      <c r="C74" s="131">
        <v>0.34</v>
      </c>
      <c r="D74" s="131" t="s">
        <v>161</v>
      </c>
      <c r="E74" s="131">
        <v>1.3</v>
      </c>
      <c r="F74" s="132" t="s">
        <v>274</v>
      </c>
      <c r="G74" s="133">
        <v>0.45</v>
      </c>
      <c r="H74" s="131" t="s">
        <v>276</v>
      </c>
      <c r="I74" s="134">
        <v>0.43</v>
      </c>
      <c r="J74" s="98"/>
      <c r="K74" s="98"/>
      <c r="L74" s="98"/>
      <c r="M74" s="98"/>
      <c r="N74" s="98"/>
    </row>
    <row r="75" spans="1:14" x14ac:dyDescent="0.25">
      <c r="A75" s="129" t="s">
        <v>43</v>
      </c>
      <c r="B75" s="130" t="s">
        <v>162</v>
      </c>
      <c r="C75" s="131">
        <v>0.5</v>
      </c>
      <c r="D75" s="131" t="s">
        <v>161</v>
      </c>
      <c r="E75" s="131">
        <v>1.56</v>
      </c>
      <c r="F75" s="132" t="s">
        <v>274</v>
      </c>
      <c r="G75" s="133">
        <v>0.53</v>
      </c>
      <c r="H75" s="131" t="s">
        <v>275</v>
      </c>
      <c r="I75" s="134">
        <v>0.25</v>
      </c>
      <c r="J75" s="98"/>
      <c r="K75" s="98"/>
      <c r="L75" s="98"/>
      <c r="M75" s="98"/>
      <c r="N75" s="98"/>
    </row>
    <row r="76" spans="1:14" x14ac:dyDescent="0.25">
      <c r="A76" s="129" t="s">
        <v>44</v>
      </c>
      <c r="B76" s="130" t="s">
        <v>89</v>
      </c>
      <c r="C76" s="131">
        <v>0.57999999999999996</v>
      </c>
      <c r="D76" s="131" t="s">
        <v>161</v>
      </c>
      <c r="E76" s="131">
        <v>1.56</v>
      </c>
      <c r="F76" s="132" t="s">
        <v>274</v>
      </c>
      <c r="G76" s="133">
        <v>0.3</v>
      </c>
      <c r="H76" s="131" t="s">
        <v>277</v>
      </c>
      <c r="I76" s="134">
        <v>0.25</v>
      </c>
      <c r="J76" s="98"/>
      <c r="K76" s="98"/>
      <c r="L76" s="98"/>
      <c r="M76" s="98"/>
      <c r="N76" s="98"/>
    </row>
    <row r="77" spans="1:14" x14ac:dyDescent="0.25">
      <c r="A77" s="129" t="s">
        <v>47</v>
      </c>
      <c r="B77" s="130" t="s">
        <v>141</v>
      </c>
      <c r="C77" s="131">
        <v>0.37</v>
      </c>
      <c r="D77" s="131" t="s">
        <v>161</v>
      </c>
      <c r="E77" s="131">
        <v>1.3</v>
      </c>
      <c r="F77" s="132" t="s">
        <v>274</v>
      </c>
      <c r="G77" s="133">
        <v>0.55000000000000004</v>
      </c>
      <c r="H77" s="131" t="s">
        <v>152</v>
      </c>
      <c r="I77" s="134">
        <v>0.43</v>
      </c>
      <c r="J77" s="98"/>
      <c r="K77" s="98"/>
      <c r="L77" s="98"/>
      <c r="M77" s="98"/>
      <c r="N77" s="98"/>
    </row>
    <row r="78" spans="1:14" x14ac:dyDescent="0.25">
      <c r="A78" s="129" t="s">
        <v>45</v>
      </c>
      <c r="B78" s="130" t="s">
        <v>96</v>
      </c>
      <c r="C78" s="131">
        <v>0.37</v>
      </c>
      <c r="D78" s="131" t="s">
        <v>161</v>
      </c>
      <c r="E78" s="131">
        <v>1.3</v>
      </c>
      <c r="F78" s="132" t="s">
        <v>274</v>
      </c>
      <c r="G78" s="133">
        <v>0.55000000000000004</v>
      </c>
      <c r="H78" s="131" t="s">
        <v>152</v>
      </c>
      <c r="I78" s="134">
        <v>0.43</v>
      </c>
      <c r="J78" s="98"/>
      <c r="K78" s="98"/>
      <c r="L78" s="98"/>
      <c r="M78" s="98"/>
      <c r="N78" s="98"/>
    </row>
    <row r="79" spans="1:14" x14ac:dyDescent="0.25">
      <c r="A79" s="129" t="s">
        <v>46</v>
      </c>
      <c r="B79" s="130" t="s">
        <v>95</v>
      </c>
      <c r="C79" s="131">
        <v>0.38</v>
      </c>
      <c r="D79" s="131" t="s">
        <v>161</v>
      </c>
      <c r="E79" s="131">
        <v>1.3</v>
      </c>
      <c r="F79" s="132" t="s">
        <v>274</v>
      </c>
      <c r="G79" s="133">
        <v>0.55000000000000004</v>
      </c>
      <c r="H79" s="131" t="s">
        <v>153</v>
      </c>
      <c r="I79" s="134">
        <v>0.43</v>
      </c>
      <c r="J79" s="98"/>
      <c r="K79" s="98"/>
      <c r="L79" s="98"/>
      <c r="M79" s="98"/>
      <c r="N79" s="98"/>
    </row>
    <row r="80" spans="1:14" x14ac:dyDescent="0.25">
      <c r="A80" s="129" t="s">
        <v>48</v>
      </c>
      <c r="B80" s="130" t="s">
        <v>94</v>
      </c>
      <c r="C80" s="131">
        <v>0.36</v>
      </c>
      <c r="D80" s="131" t="s">
        <v>161</v>
      </c>
      <c r="E80" s="131">
        <v>1.3</v>
      </c>
      <c r="F80" s="132" t="s">
        <v>274</v>
      </c>
      <c r="G80" s="133">
        <v>0.55000000000000004</v>
      </c>
      <c r="H80" s="131" t="s">
        <v>153</v>
      </c>
      <c r="I80" s="134">
        <v>0.43</v>
      </c>
      <c r="J80" s="98"/>
      <c r="K80" s="98"/>
      <c r="L80" s="98"/>
      <c r="M80" s="98"/>
      <c r="N80" s="98"/>
    </row>
    <row r="81" spans="1:14" x14ac:dyDescent="0.25">
      <c r="A81" s="129" t="s">
        <v>49</v>
      </c>
      <c r="B81" s="130" t="s">
        <v>142</v>
      </c>
      <c r="C81" s="131">
        <v>0.37</v>
      </c>
      <c r="D81" s="131" t="s">
        <v>161</v>
      </c>
      <c r="E81" s="131">
        <v>1.56</v>
      </c>
      <c r="F81" s="132" t="s">
        <v>274</v>
      </c>
      <c r="G81" s="133">
        <v>0.43</v>
      </c>
      <c r="H81" s="131" t="s">
        <v>278</v>
      </c>
      <c r="I81" s="134">
        <v>0.25</v>
      </c>
      <c r="J81" s="98"/>
      <c r="K81" s="98"/>
      <c r="L81" s="98"/>
      <c r="M81" s="98"/>
      <c r="N81" s="98"/>
    </row>
    <row r="82" spans="1:14" x14ac:dyDescent="0.25">
      <c r="A82" s="129" t="s">
        <v>158</v>
      </c>
      <c r="B82" s="130" t="s">
        <v>159</v>
      </c>
      <c r="C82" s="131">
        <v>0.35</v>
      </c>
      <c r="D82" s="131" t="s">
        <v>160</v>
      </c>
      <c r="E82" s="131">
        <v>1.3</v>
      </c>
      <c r="F82" s="132" t="s">
        <v>274</v>
      </c>
      <c r="G82" s="133">
        <v>0.55000000000000004</v>
      </c>
      <c r="H82" s="131" t="s">
        <v>153</v>
      </c>
      <c r="I82" s="134">
        <v>0.43</v>
      </c>
      <c r="J82" s="98"/>
      <c r="K82" s="98"/>
      <c r="L82" s="98"/>
      <c r="M82" s="98"/>
      <c r="N82" s="98"/>
    </row>
    <row r="83" spans="1:14" x14ac:dyDescent="0.25">
      <c r="A83" s="129" t="s">
        <v>156</v>
      </c>
      <c r="B83" s="130" t="s">
        <v>157</v>
      </c>
      <c r="C83" s="131">
        <v>0.34</v>
      </c>
      <c r="D83" s="131" t="s">
        <v>161</v>
      </c>
      <c r="E83" s="131">
        <v>1.3</v>
      </c>
      <c r="F83" s="132" t="s">
        <v>274</v>
      </c>
      <c r="G83" s="133">
        <v>0.55000000000000004</v>
      </c>
      <c r="H83" s="131" t="s">
        <v>153</v>
      </c>
      <c r="I83" s="134">
        <v>0.43</v>
      </c>
      <c r="J83" s="98"/>
      <c r="K83" s="98"/>
      <c r="L83" s="98"/>
      <c r="M83" s="98"/>
      <c r="N83" s="98"/>
    </row>
    <row r="84" spans="1:14" x14ac:dyDescent="0.25">
      <c r="A84" s="129" t="s">
        <v>92</v>
      </c>
      <c r="B84" s="130" t="s">
        <v>93</v>
      </c>
      <c r="C84" s="131">
        <v>0.31</v>
      </c>
      <c r="D84" s="131" t="s">
        <v>161</v>
      </c>
      <c r="E84" s="131">
        <v>1.3</v>
      </c>
      <c r="F84" s="132" t="s">
        <v>274</v>
      </c>
      <c r="G84" s="133">
        <v>0.55000000000000004</v>
      </c>
      <c r="H84" s="131" t="s">
        <v>153</v>
      </c>
      <c r="I84" s="134">
        <v>0.43</v>
      </c>
      <c r="J84" s="98"/>
      <c r="K84" s="98"/>
      <c r="L84" s="98"/>
      <c r="M84" s="98"/>
      <c r="N84" s="98"/>
    </row>
    <row r="85" spans="1:14" x14ac:dyDescent="0.25">
      <c r="A85" s="129" t="s">
        <v>50</v>
      </c>
      <c r="B85" s="130" t="s">
        <v>143</v>
      </c>
      <c r="C85" s="131">
        <v>0.43</v>
      </c>
      <c r="D85" s="131" t="s">
        <v>161</v>
      </c>
      <c r="E85" s="131">
        <v>1.56</v>
      </c>
      <c r="F85" s="132" t="s">
        <v>274</v>
      </c>
      <c r="G85" s="133">
        <v>0.53</v>
      </c>
      <c r="H85" s="131" t="s">
        <v>275</v>
      </c>
      <c r="I85" s="134">
        <v>0.25</v>
      </c>
      <c r="J85" s="98"/>
      <c r="K85" s="98"/>
      <c r="L85" s="98"/>
      <c r="M85" s="98"/>
      <c r="N85" s="98"/>
    </row>
    <row r="86" spans="1:14" x14ac:dyDescent="0.25">
      <c r="A86" s="129" t="s">
        <v>51</v>
      </c>
      <c r="B86" s="130" t="s">
        <v>91</v>
      </c>
      <c r="C86" s="131">
        <v>0.38</v>
      </c>
      <c r="D86" s="131" t="s">
        <v>161</v>
      </c>
      <c r="E86" s="131">
        <v>1.56</v>
      </c>
      <c r="F86" s="132" t="s">
        <v>274</v>
      </c>
      <c r="G86" s="133">
        <v>0.6</v>
      </c>
      <c r="H86" s="131" t="s">
        <v>279</v>
      </c>
      <c r="I86" s="134">
        <v>0.25</v>
      </c>
      <c r="J86" s="98"/>
      <c r="K86" s="98"/>
      <c r="L86" s="98"/>
      <c r="M86" s="98"/>
      <c r="N86" s="98"/>
    </row>
    <row r="87" spans="1:14" x14ac:dyDescent="0.25">
      <c r="A87" s="284" t="s">
        <v>321</v>
      </c>
      <c r="B87" s="285" t="s">
        <v>322</v>
      </c>
      <c r="C87" s="286">
        <v>0.41</v>
      </c>
      <c r="D87" s="286" t="s">
        <v>323</v>
      </c>
      <c r="E87" s="286">
        <v>1.56</v>
      </c>
      <c r="F87" s="287" t="s">
        <v>274</v>
      </c>
      <c r="G87" s="288">
        <v>0.43</v>
      </c>
      <c r="H87" s="286" t="s">
        <v>278</v>
      </c>
      <c r="I87" s="289">
        <v>0.25</v>
      </c>
      <c r="J87" s="98"/>
      <c r="K87" s="98"/>
      <c r="L87" s="98"/>
      <c r="M87" s="98"/>
      <c r="N87" s="98"/>
    </row>
    <row r="88" spans="1:14" x14ac:dyDescent="0.25">
      <c r="A88" s="129" t="s">
        <v>148</v>
      </c>
      <c r="B88" s="137"/>
      <c r="C88" s="131">
        <v>0.42</v>
      </c>
      <c r="D88" s="131" t="s">
        <v>161</v>
      </c>
      <c r="E88" s="131">
        <v>1.3</v>
      </c>
      <c r="F88" s="132" t="s">
        <v>274</v>
      </c>
      <c r="G88" s="138"/>
      <c r="H88" s="137"/>
      <c r="I88" s="139"/>
    </row>
    <row r="89" spans="1:14" ht="15.75" thickBot="1" x14ac:dyDescent="0.3">
      <c r="A89" s="140" t="s">
        <v>149</v>
      </c>
      <c r="B89" s="141"/>
      <c r="C89" s="142">
        <v>0.56999999999999995</v>
      </c>
      <c r="D89" s="143" t="s">
        <v>161</v>
      </c>
      <c r="E89" s="142">
        <v>1.56</v>
      </c>
      <c r="F89" s="142" t="s">
        <v>274</v>
      </c>
      <c r="G89" s="141"/>
      <c r="H89" s="141"/>
      <c r="I89" s="144"/>
    </row>
    <row r="93" spans="1:14" x14ac:dyDescent="0.25">
      <c r="A93" s="129" t="s">
        <v>208</v>
      </c>
    </row>
    <row r="94" spans="1:14" x14ac:dyDescent="0.25">
      <c r="A94" s="129" t="s">
        <v>209</v>
      </c>
    </row>
    <row r="95" spans="1:14" x14ac:dyDescent="0.25">
      <c r="A95" s="129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B1" zoomScale="85" zoomScaleNormal="85" workbookViewId="0">
      <selection activeCell="J27" sqref="J27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0"/>
      <c r="J1" s="70"/>
      <c r="K1" s="70"/>
      <c r="L1" s="70"/>
      <c r="M1" s="70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6" t="s">
        <v>271</v>
      </c>
      <c r="B2" s="307"/>
      <c r="C2" s="307"/>
      <c r="D2" s="307"/>
      <c r="E2" s="307"/>
      <c r="F2" s="307"/>
      <c r="G2" s="307"/>
      <c r="H2" s="307"/>
      <c r="I2" s="307"/>
      <c r="J2" s="307"/>
      <c r="K2" s="307"/>
      <c r="L2" s="308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29"/>
      <c r="J3" s="229"/>
      <c r="K3" s="229"/>
      <c r="L3" s="229"/>
      <c r="M3" s="229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29"/>
      <c r="J4" s="229"/>
      <c r="K4" s="229"/>
      <c r="L4" s="229"/>
      <c r="M4" s="229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5" t="s">
        <v>207</v>
      </c>
      <c r="B5" s="146" t="s">
        <v>250</v>
      </c>
      <c r="C5" s="147" t="str">
        <f>Calculateur!S2</f>
        <v>ΔStock moyen de long terme (tCO₂/ha)</v>
      </c>
      <c r="D5" s="147" t="str">
        <f>Calculateur!T2</f>
        <v>Δstock CO₂ 30 ans (tCO₂/ha)</v>
      </c>
      <c r="E5" s="147" t="s">
        <v>228</v>
      </c>
      <c r="F5" s="147" t="s">
        <v>239</v>
      </c>
      <c r="G5" s="147" t="s">
        <v>240</v>
      </c>
      <c r="H5" s="148" t="s">
        <v>241</v>
      </c>
      <c r="I5" s="149" t="s">
        <v>242</v>
      </c>
      <c r="J5" s="150" t="s">
        <v>243</v>
      </c>
      <c r="K5" s="151" t="s">
        <v>244</v>
      </c>
      <c r="L5" s="89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2" t="str">
        <f>IF('Données projet'!$B$9="","",'Données projet'!$B$9)</f>
        <v>Cèdre de l'Atlas</v>
      </c>
      <c r="B6" s="153">
        <f>'Données projet'!D9</f>
        <v>2</v>
      </c>
      <c r="C6" s="154">
        <f ca="1">IF(OR('Données projet'!B9="",'Données projet'!C9="",'Données projet'!C9=0%),0,Calculateur!S3)</f>
        <v>396.92963589781414</v>
      </c>
      <c r="D6" s="154">
        <f>IF(OR('Données projet'!B9="",'Données projet'!C9="",'Données projet'!C9=0%),0,Calculateur!T3)</f>
        <v>294.38852181137639</v>
      </c>
      <c r="E6" s="154">
        <f ca="1">MIN(C6,D6)</f>
        <v>294.38852181137639</v>
      </c>
      <c r="F6" s="154">
        <f ca="1">E6*B6</f>
        <v>588.77704362275279</v>
      </c>
      <c r="G6" s="154">
        <f ca="1">F6*(100%-'Données projet'!$C$24)*(100%-'Données projet'!$C$25)*(100%-'Données projet'!$C$26)*(100%-'Données projet'!$C$27)</f>
        <v>529.89933926047752</v>
      </c>
      <c r="H6" s="155">
        <f>IF(OR('Données projet'!B9="",'Données projet'!C9="",'Données projet'!C9=0%),0,AVERAGE(Calculateur!$AC$3:$AC$33)*B6)</f>
        <v>0</v>
      </c>
      <c r="I6" s="156">
        <f>H6*(100%-'Données projet'!$C$24)*(100%-'Données projet'!$C$25)*(100%-'Données projet'!$C$26)*(100%-'Données projet'!$C$27)</f>
        <v>0</v>
      </c>
      <c r="J6" s="157">
        <f>IF(OR('Données projet'!B9="",'Données projet'!C9="",'Données projet'!C9=0%),0,SUM(Calculateur!$V$3:$V$33)*VLOOKUP('Données projet'!$B$9,Paramètres!$A$1:$I$89,9,0)*B6)</f>
        <v>0</v>
      </c>
      <c r="K6" s="158">
        <f>J6*(100%-'Données projet'!$C$24)*(100%-'Données projet'!$C$25)*(100%-'Données projet'!$C$26)*(100%-'Données projet'!$C$27)</f>
        <v>0</v>
      </c>
      <c r="L6" s="159">
        <f ca="1">G6+I6+K6</f>
        <v>529.89933926047752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0" t="str">
        <f>IF('Données projet'!$B$10="","",'Données projet'!$B$10)</f>
        <v/>
      </c>
      <c r="B7" s="161">
        <f>'Données projet'!D10</f>
        <v>0</v>
      </c>
      <c r="C7" s="154">
        <f>IF(OR('Données projet'!B10="",'Données projet'!C10="",'Données projet'!C10=0%),0,Calculateur!AN3)</f>
        <v>0</v>
      </c>
      <c r="D7" s="154">
        <f>IF(OR('Données projet'!B10="",'Données projet'!C10="",'Données projet'!C10=0%),0,Calculateur!AO3)</f>
        <v>0</v>
      </c>
      <c r="E7" s="154">
        <f t="shared" ref="E7:E15" si="0">MIN(C7,D7)</f>
        <v>0</v>
      </c>
      <c r="F7" s="154">
        <f t="shared" ref="F7:F15" si="1">E7*B7</f>
        <v>0</v>
      </c>
      <c r="G7" s="154">
        <f>F7*(100%-'Données projet'!$C$24)*(100%-'Données projet'!$C$25)*(100%-'Données projet'!$C$26)*(100%-'Données projet'!$C$27)</f>
        <v>0</v>
      </c>
      <c r="H7" s="162">
        <f>IF(OR('Données projet'!B10="",'Données projet'!C10="",'Données projet'!C10=0%),0,AVERAGE(Calculateur!$AX$3:$AX$33)*B7)</f>
        <v>0</v>
      </c>
      <c r="I7" s="156">
        <f>H7*(100%-'Données projet'!$C$24)*(100%-'Données projet'!$C$25)*(100%-'Données projet'!$C$26)*(100%-'Données projet'!$C$27)</f>
        <v>0</v>
      </c>
      <c r="J7" s="157">
        <f>IF(OR('Données projet'!B10="",'Données projet'!C10="",'Données projet'!C10=0%),0,SUM(Calculateur!$AQ$3:$AQ$33)*VLOOKUP('Données projet'!$B$10,Paramètres!$A$1:$I$89,9,0)*B7)</f>
        <v>0</v>
      </c>
      <c r="K7" s="158">
        <f>J7*(100%-'Données projet'!$C$24)*(100%-'Données projet'!$C$25)*(100%-'Données projet'!$C$26)*(100%-'Données projet'!$C$27)</f>
        <v>0</v>
      </c>
      <c r="L7" s="159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0" t="str">
        <f>IF('Données projet'!$B$11="","",'Données projet'!$B$11)</f>
        <v/>
      </c>
      <c r="B8" s="161">
        <f>'Données projet'!D11</f>
        <v>0</v>
      </c>
      <c r="C8" s="154">
        <f>IF(OR('Données projet'!B11="",'Données projet'!C11="",'Données projet'!C11=0%),0,Calculateur!BI3)</f>
        <v>0</v>
      </c>
      <c r="D8" s="154">
        <f>IF(OR('Données projet'!B11="",'Données projet'!C11="",'Données projet'!C11=0%),0,Calculateur!BJ3)</f>
        <v>0</v>
      </c>
      <c r="E8" s="154">
        <f t="shared" si="0"/>
        <v>0</v>
      </c>
      <c r="F8" s="154">
        <f t="shared" si="1"/>
        <v>0</v>
      </c>
      <c r="G8" s="154">
        <f>F8*(100%-'Données projet'!$C$24)*(100%-'Données projet'!$C$25)*(100%-'Données projet'!$C$26)*(100%-'Données projet'!$C$27)</f>
        <v>0</v>
      </c>
      <c r="H8" s="162">
        <f>IF(OR('Données projet'!B11="",'Données projet'!C11="",'Données projet'!C11=0%),0,AVERAGE(Calculateur!$BS$3:$BS$33)*B8)</f>
        <v>0</v>
      </c>
      <c r="I8" s="156">
        <f>H8*(100%-'Données projet'!$C$24)*(100%-'Données projet'!$C$25)*(100%-'Données projet'!$C$26)*(100%-'Données projet'!$C$27)</f>
        <v>0</v>
      </c>
      <c r="J8" s="157">
        <f>IF(OR('Données projet'!B11="",'Données projet'!C11="",'Données projet'!C11=0%),0,SUM(Calculateur!$BL$3:$BL$33)*VLOOKUP('Données projet'!$B$11,Paramètres!$A$1:$I$89,9,0)*B8)</f>
        <v>0</v>
      </c>
      <c r="K8" s="158">
        <f>J8*(100%-'Données projet'!$C$24)*(100%-'Données projet'!$C$25)*(100%-'Données projet'!$C$26)*(100%-'Données projet'!$C$27)</f>
        <v>0</v>
      </c>
      <c r="L8" s="159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0" t="str">
        <f>IF('Données projet'!$B$12="","",'Données projet'!$B$12)</f>
        <v/>
      </c>
      <c r="B9" s="161">
        <f>'Données projet'!D12</f>
        <v>0</v>
      </c>
      <c r="C9" s="154">
        <f>IF(OR('Données projet'!B12="",'Données projet'!C12="",'Données projet'!C12=0%),0,Calculateur!CD3)</f>
        <v>0</v>
      </c>
      <c r="D9" s="154">
        <f>IF(OR('Données projet'!B12="",'Données projet'!C12="",'Données projet'!C12=0%),0,Calculateur!CE3)</f>
        <v>0</v>
      </c>
      <c r="E9" s="154">
        <f t="shared" si="0"/>
        <v>0</v>
      </c>
      <c r="F9" s="154">
        <f t="shared" si="1"/>
        <v>0</v>
      </c>
      <c r="G9" s="154">
        <f>F9*(100%-'Données projet'!$C$24)*(100%-'Données projet'!$C$25)*(100%-'Données projet'!$C$26)*(100%-'Données projet'!$C$27)</f>
        <v>0</v>
      </c>
      <c r="H9" s="162">
        <f>IF(OR('Données projet'!B12="",'Données projet'!C12="",'Données projet'!C12=0%),0,AVERAGE(Calculateur!$CN$3:$CN$33)*B9)</f>
        <v>0</v>
      </c>
      <c r="I9" s="156">
        <f>H9*(100%-'Données projet'!$C$24)*(100%-'Données projet'!$C$25)*(100%-'Données projet'!$C$26)*(100%-'Données projet'!$C$27)</f>
        <v>0</v>
      </c>
      <c r="J9" s="157">
        <f>IF(OR('Données projet'!B12="",'Données projet'!C12="",'Données projet'!C12=0%),0,SUM(Calculateur!$CG$3:$CG$33)*VLOOKUP('Données projet'!$B$12,Paramètres!$A$1:$I$89,9,0)*B9)</f>
        <v>0</v>
      </c>
      <c r="K9" s="158">
        <f>J9*(100%-'Données projet'!$C$24)*(100%-'Données projet'!$C$25)*(100%-'Données projet'!$C$26)*(100%-'Données projet'!$C$27)</f>
        <v>0</v>
      </c>
      <c r="L9" s="159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0" t="str">
        <f>IF('Données projet'!$B$13="","",'Données projet'!$B$13)</f>
        <v/>
      </c>
      <c r="B10" s="161">
        <f>'Données projet'!D13</f>
        <v>0</v>
      </c>
      <c r="C10" s="154">
        <f>IF(OR('Données projet'!B13="",'Données projet'!C13="",'Données projet'!C13=0%),0,Calculateur!CY3)</f>
        <v>0</v>
      </c>
      <c r="D10" s="154">
        <f>IF(OR('Données projet'!B13="",'Données projet'!C13="",'Données projet'!C13=0%),0,Calculateur!CZ3)</f>
        <v>0</v>
      </c>
      <c r="E10" s="154">
        <f t="shared" si="0"/>
        <v>0</v>
      </c>
      <c r="F10" s="154">
        <f t="shared" si="1"/>
        <v>0</v>
      </c>
      <c r="G10" s="154">
        <f>F10*(100%-'Données projet'!$C$24)*(100%-'Données projet'!$C$25)*(100%-'Données projet'!$C$26)*(100%-'Données projet'!$C$27)</f>
        <v>0</v>
      </c>
      <c r="H10" s="162">
        <f>IF(OR('Données projet'!B13="",'Données projet'!C13="",'Données projet'!C13=0%),0,AVERAGE(Calculateur!$DI$3:$DI$33)*B10)</f>
        <v>0</v>
      </c>
      <c r="I10" s="156">
        <f>H10*(100%-'Données projet'!$C$24)*(100%-'Données projet'!$C$25)*(100%-'Données projet'!$C$26)*(100%-'Données projet'!$C$27)</f>
        <v>0</v>
      </c>
      <c r="J10" s="157">
        <f>IF(OR('Données projet'!B13="",'Données projet'!C13="",'Données projet'!C13=0%),0,SUM(Calculateur!$DB$3:$DB$33)*VLOOKUP('Données projet'!$B$13,Paramètres!$A$1:$I$89,9,0)*B10)</f>
        <v>0</v>
      </c>
      <c r="K10" s="158">
        <f>J10*(100%-'Données projet'!$C$24)*(100%-'Données projet'!$C$25)*(100%-'Données projet'!$C$26)*(100%-'Données projet'!$C$27)</f>
        <v>0</v>
      </c>
      <c r="L10" s="159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0" t="str">
        <f>IF('Données projet'!$B$14="","",'Données projet'!$B$14)</f>
        <v/>
      </c>
      <c r="B11" s="161">
        <f>'Données projet'!D14</f>
        <v>0</v>
      </c>
      <c r="C11" s="154">
        <f>IF(OR('Données projet'!B14="",'Données projet'!C14="",'Données projet'!C14=0%),0,Calculateur!DT3)</f>
        <v>0</v>
      </c>
      <c r="D11" s="154">
        <f>IF(OR('Données projet'!B14="",'Données projet'!C14="",'Données projet'!C14=0%),0,Calculateur!DU3)</f>
        <v>0</v>
      </c>
      <c r="E11" s="154">
        <f t="shared" si="0"/>
        <v>0</v>
      </c>
      <c r="F11" s="154">
        <f t="shared" si="1"/>
        <v>0</v>
      </c>
      <c r="G11" s="154">
        <f>F11*(100%-'Données projet'!$C$24)*(100%-'Données projet'!$C$25)*(100%-'Données projet'!$C$26)*(100%-'Données projet'!$C$27)</f>
        <v>0</v>
      </c>
      <c r="H11" s="162">
        <f>IF(OR('Données projet'!B14="",'Données projet'!C14="",'Données projet'!C14=0%),0,AVERAGE(Calculateur!$ED$3:$ED$33)*B11)</f>
        <v>0</v>
      </c>
      <c r="I11" s="156">
        <f>H11*(100%-'Données projet'!$C$24)*(100%-'Données projet'!$C$25)*(100%-'Données projet'!$C$26)*(100%-'Données projet'!$C$27)</f>
        <v>0</v>
      </c>
      <c r="J11" s="157">
        <f>IF(OR('Données projet'!B14="",'Données projet'!C14="",'Données projet'!C14=0%),0,SUM(Calculateur!$DW$3:$DW$33)*VLOOKUP('Données projet'!$B$14,Paramètres!$A$1:$I$89,9,0)*B11)</f>
        <v>0</v>
      </c>
      <c r="K11" s="158">
        <f>J11*(100%-'Données projet'!$C$24)*(100%-'Données projet'!$C$25)*(100%-'Données projet'!$C$26)*(100%-'Données projet'!$C$27)</f>
        <v>0</v>
      </c>
      <c r="L11" s="159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0" t="str">
        <f>IF('Données projet'!$B$15="","",'Données projet'!$B$15)</f>
        <v/>
      </c>
      <c r="B12" s="161">
        <f>'Données projet'!D15</f>
        <v>0</v>
      </c>
      <c r="C12" s="154">
        <f>IF(OR('Données projet'!B15="",'Données projet'!C15="",'Données projet'!C15=0%),0,Calculateur!EO3)</f>
        <v>0</v>
      </c>
      <c r="D12" s="154">
        <f>IF(OR('Données projet'!B15="",'Données projet'!C15="",'Données projet'!C15=0%),0,Calculateur!EP3)</f>
        <v>0</v>
      </c>
      <c r="E12" s="154">
        <f t="shared" si="0"/>
        <v>0</v>
      </c>
      <c r="F12" s="154">
        <f t="shared" si="1"/>
        <v>0</v>
      </c>
      <c r="G12" s="154">
        <f>F12*(100%-'Données projet'!$C$24)*(100%-'Données projet'!$C$25)*(100%-'Données projet'!$C$26)*(100%-'Données projet'!$C$27)</f>
        <v>0</v>
      </c>
      <c r="H12" s="162">
        <f>IF(OR('Données projet'!B15="",'Données projet'!C15="",'Données projet'!C15=0%),0,AVERAGE(Calculateur!$EY$3:$EY$33)*B12)</f>
        <v>0</v>
      </c>
      <c r="I12" s="156">
        <f>H12*(100%-'Données projet'!$C$24)*(100%-'Données projet'!$C$25)*(100%-'Données projet'!$C$26)*(100%-'Données projet'!$C$27)</f>
        <v>0</v>
      </c>
      <c r="J12" s="157">
        <f>IF(OR('Données projet'!B15="",'Données projet'!C15="",'Données projet'!C15=0%),0,SUM(Calculateur!$ER$3:$ER$33)*VLOOKUP('Données projet'!$B$15,Paramètres!$A$1:$I$89,9,0)*B12)</f>
        <v>0</v>
      </c>
      <c r="K12" s="158">
        <f>J12*(100%-'Données projet'!$C$24)*(100%-'Données projet'!$C$25)*(100%-'Données projet'!$C$26)*(100%-'Données projet'!$C$27)</f>
        <v>0</v>
      </c>
      <c r="L12" s="159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0" t="str">
        <f>IF('Données projet'!$B$16="","",'Données projet'!$B$16)</f>
        <v/>
      </c>
      <c r="B13" s="161">
        <f>'Données projet'!D16</f>
        <v>0</v>
      </c>
      <c r="C13" s="154">
        <f>IF(OR('Données projet'!B16="",'Données projet'!C16="",'Données projet'!C16=0%),0,Calculateur!FJ3)</f>
        <v>0</v>
      </c>
      <c r="D13" s="154">
        <f>IF(OR('Données projet'!B16="",'Données projet'!C16="",'Données projet'!C16=0%),0,Calculateur!FK3)</f>
        <v>0</v>
      </c>
      <c r="E13" s="154">
        <f t="shared" si="0"/>
        <v>0</v>
      </c>
      <c r="F13" s="154">
        <f t="shared" si="1"/>
        <v>0</v>
      </c>
      <c r="G13" s="154">
        <f>F13*(100%-'Données projet'!$C$24)*(100%-'Données projet'!$C$25)*(100%-'Données projet'!$C$26)*(100%-'Données projet'!$C$27)</f>
        <v>0</v>
      </c>
      <c r="H13" s="162">
        <f>IF(OR('Données projet'!B16="",'Données projet'!C16="",'Données projet'!C16=0%),0,AVERAGE(Calculateur!$FT$3:$FT$33)*B13)</f>
        <v>0</v>
      </c>
      <c r="I13" s="156">
        <f>H13*(100%-'Données projet'!$C$24)*(100%-'Données projet'!$C$25)*(100%-'Données projet'!$C$26)*(100%-'Données projet'!$C$27)</f>
        <v>0</v>
      </c>
      <c r="J13" s="157">
        <f>IF(OR('Données projet'!C16="",'Données projet'!C16=0%),0,SUM(Calculateur!$FM$3:$FM$33)*VLOOKUP('Données projet'!$B$16,Paramètres!$A$1:$I$89,9,0)*B13)</f>
        <v>0</v>
      </c>
      <c r="K13" s="158">
        <f>J13*(100%-'Données projet'!$C$24)*(100%-'Données projet'!$C$25)*(100%-'Données projet'!$C$26)*(100%-'Données projet'!$C$27)</f>
        <v>0</v>
      </c>
      <c r="L13" s="159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0" t="str">
        <f>IF('Données projet'!$B$17="","",'Données projet'!$B$17)</f>
        <v/>
      </c>
      <c r="B14" s="161">
        <f>'Données projet'!D17</f>
        <v>0</v>
      </c>
      <c r="C14" s="154">
        <f>IF(OR('Données projet'!B17="",'Données projet'!C17="",'Données projet'!C17=0%),0,Calculateur!GE3)</f>
        <v>0</v>
      </c>
      <c r="D14" s="154">
        <f>IF(OR('Données projet'!B17="",'Données projet'!C17="",'Données projet'!C17=0%),0,Calculateur!GF3)</f>
        <v>0</v>
      </c>
      <c r="E14" s="154">
        <f t="shared" si="0"/>
        <v>0</v>
      </c>
      <c r="F14" s="154">
        <f t="shared" si="1"/>
        <v>0</v>
      </c>
      <c r="G14" s="154">
        <f>F14*(100%-'Données projet'!$C$24)*(100%-'Données projet'!$C$25)*(100%-'Données projet'!$C$26)*(100%-'Données projet'!$C$27)</f>
        <v>0</v>
      </c>
      <c r="H14" s="162">
        <f>IF(OR('Données projet'!B17="",'Données projet'!C17="",'Données projet'!C17=0%),0,AVERAGE(Calculateur!$GO$3:$GO$33)*B14)</f>
        <v>0</v>
      </c>
      <c r="I14" s="156">
        <f>H14*(100%-'Données projet'!$C$24)*(100%-'Données projet'!$C$25)*(100%-'Données projet'!$C$26)*(100%-'Données projet'!$C$27)</f>
        <v>0</v>
      </c>
      <c r="J14" s="157">
        <f>IF(OR('Données projet'!B17="",'Données projet'!C17="",'Données projet'!C17=0%),0,SUM(Calculateur!$GH$3:$GH$33)*VLOOKUP('Données projet'!$B$17,Paramètres!$A$1:$I$89,9,0)*B14)</f>
        <v>0</v>
      </c>
      <c r="K14" s="158">
        <f>J14*(100%-'Données projet'!$C$24)*(100%-'Données projet'!$C$25)*(100%-'Données projet'!$C$26)*(100%-'Données projet'!$C$27)</f>
        <v>0</v>
      </c>
      <c r="L14" s="159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3" t="str">
        <f>IF('Données projet'!B18="","",'Données projet'!B18)</f>
        <v/>
      </c>
      <c r="B15" s="164">
        <f>'Données projet'!D18</f>
        <v>0</v>
      </c>
      <c r="C15" s="165">
        <f>IF(OR('Données projet'!B18="",'Données projet'!C18="",'Données projet'!C18=0%),0,Calculateur!GZ3)</f>
        <v>0</v>
      </c>
      <c r="D15" s="165">
        <f>IF(OR('Données projet'!B18="",'Données projet'!C18="",'Données projet'!C18=0%),0,Calculateur!HA3)</f>
        <v>0</v>
      </c>
      <c r="E15" s="165">
        <f t="shared" si="0"/>
        <v>0</v>
      </c>
      <c r="F15" s="166">
        <f t="shared" si="1"/>
        <v>0</v>
      </c>
      <c r="G15" s="166">
        <f>F15*(100%-'Données projet'!$C$24)*(100%-'Données projet'!$C$25)*(100%-'Données projet'!$C$26)*(100%-'Données projet'!$C$27)</f>
        <v>0</v>
      </c>
      <c r="H15" s="167">
        <f>IF(OR('Données projet'!B18="",'Données projet'!C18="",'Données projet'!C18=0%),0,AVERAGE(Calculateur!$HJ$3:$HJ$33)*B15)</f>
        <v>0</v>
      </c>
      <c r="I15" s="168">
        <f>H15*(100%-'Données projet'!$C$24)*(100%-'Données projet'!$C$25)*(100%-'Données projet'!$C$26)*(100%-'Données projet'!$C$27)</f>
        <v>0</v>
      </c>
      <c r="J15" s="169">
        <f>IF(OR('Données projet'!B18="",'Données projet'!C18="",'Données projet'!C18=0%),0,SUM(Calculateur!$HC$3:$HC$33)*VLOOKUP('Données projet'!$B$18,Paramètres!$A$1:$I$89,9,0)*B15)</f>
        <v>0</v>
      </c>
      <c r="K15" s="170">
        <f>J15*(100%-'Données projet'!$C$24)*(100%-'Données projet'!$C$25)*(100%-'Données projet'!$C$26)*(100%-'Données projet'!$C$27)</f>
        <v>0</v>
      </c>
      <c r="L15" s="171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4"/>
      <c r="B16" s="231"/>
      <c r="C16" s="232"/>
      <c r="D16" s="25"/>
      <c r="E16" s="25"/>
      <c r="F16" s="172">
        <f t="shared" ref="F16:L16" ca="1" si="3">SUM(F6:F15)</f>
        <v>588.77704362275279</v>
      </c>
      <c r="G16" s="173">
        <f t="shared" ca="1" si="3"/>
        <v>529.89933926047752</v>
      </c>
      <c r="H16" s="174">
        <f t="shared" si="3"/>
        <v>0</v>
      </c>
      <c r="I16" s="174">
        <f t="shared" si="3"/>
        <v>0</v>
      </c>
      <c r="J16" s="175">
        <f t="shared" si="3"/>
        <v>0</v>
      </c>
      <c r="K16" s="175">
        <f t="shared" si="3"/>
        <v>0</v>
      </c>
      <c r="L16" s="176">
        <f t="shared" ca="1" si="3"/>
        <v>529.89933926047752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4"/>
      <c r="B17" s="231"/>
      <c r="C17" s="232"/>
      <c r="D17" s="229"/>
      <c r="E17" s="229"/>
      <c r="F17" s="318" t="s">
        <v>246</v>
      </c>
      <c r="G17" s="319"/>
      <c r="H17" s="319"/>
      <c r="I17" s="319"/>
      <c r="J17" s="319"/>
      <c r="K17" s="319"/>
      <c r="L17" s="319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4"/>
      <c r="B18" s="231"/>
      <c r="C18" s="232"/>
      <c r="D18" s="229"/>
      <c r="E18" s="229"/>
      <c r="F18" s="320"/>
      <c r="G18" s="320"/>
      <c r="H18" s="320"/>
      <c r="I18" s="320"/>
      <c r="J18" s="320"/>
      <c r="K18" s="320"/>
      <c r="L18" s="320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29"/>
      <c r="J19" s="229"/>
      <c r="K19" s="229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29"/>
      <c r="J20" s="229"/>
      <c r="K20" s="229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7" t="str">
        <f>A6</f>
        <v>Cèdre de l'Atlas</v>
      </c>
      <c r="B21" s="5"/>
      <c r="C21" s="5"/>
      <c r="D21" s="5"/>
      <c r="E21" s="5"/>
      <c r="F21" s="5"/>
      <c r="G21" s="5"/>
      <c r="H21" s="5"/>
      <c r="I21" s="229"/>
      <c r="J21" s="229"/>
      <c r="K21" s="229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29"/>
      <c r="J22" s="229"/>
      <c r="K22" s="229"/>
      <c r="L22" s="229"/>
      <c r="M22" s="229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29"/>
      <c r="J23" s="229"/>
      <c r="K23" s="229"/>
      <c r="L23" s="229"/>
      <c r="M23" s="229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29"/>
      <c r="J24" s="229"/>
      <c r="K24" s="229"/>
      <c r="L24" s="229"/>
      <c r="M24" s="229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29"/>
      <c r="J25" s="229"/>
      <c r="K25" s="229"/>
      <c r="L25" s="229"/>
      <c r="M25" s="229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29"/>
      <c r="J26" s="229"/>
      <c r="K26" s="229"/>
      <c r="L26" s="229"/>
      <c r="M26" s="229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29"/>
      <c r="J27" s="229"/>
      <c r="K27" s="229"/>
      <c r="L27" s="229"/>
      <c r="M27" s="229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29"/>
      <c r="J28" s="229"/>
      <c r="K28" s="229"/>
      <c r="L28" s="229"/>
      <c r="M28" s="229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29"/>
      <c r="J29" s="229"/>
      <c r="K29" s="229"/>
      <c r="L29" s="229"/>
      <c r="M29" s="229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29"/>
      <c r="J30" s="229"/>
      <c r="K30" s="229"/>
      <c r="L30" s="229"/>
      <c r="M30" s="229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29"/>
      <c r="J31" s="229"/>
      <c r="K31" s="229"/>
      <c r="L31" s="229"/>
      <c r="M31" s="229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29"/>
      <c r="J32" s="229"/>
      <c r="K32" s="229"/>
      <c r="L32" s="229"/>
      <c r="M32" s="229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29"/>
      <c r="J33" s="229"/>
      <c r="K33" s="229"/>
      <c r="L33" s="229"/>
      <c r="M33" s="229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29"/>
      <c r="J34" s="229"/>
      <c r="K34" s="229"/>
      <c r="L34" s="229"/>
      <c r="M34" s="229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29"/>
      <c r="J35" s="229"/>
      <c r="K35" s="229"/>
      <c r="L35" s="229"/>
      <c r="M35" s="229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29"/>
      <c r="J36" s="229"/>
      <c r="K36" s="229"/>
      <c r="L36" s="229"/>
      <c r="M36" s="229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29"/>
      <c r="J37" s="229"/>
      <c r="K37" s="229"/>
      <c r="L37" s="229"/>
      <c r="M37" s="229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29"/>
      <c r="J38" s="229"/>
      <c r="K38" s="229"/>
      <c r="L38" s="229"/>
      <c r="M38" s="229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7" t="str">
        <f>A7</f>
        <v/>
      </c>
      <c r="B39" s="5"/>
      <c r="C39" s="5"/>
      <c r="D39" s="5"/>
      <c r="E39" s="5"/>
      <c r="F39" s="5"/>
      <c r="G39" s="5"/>
      <c r="H39" s="5"/>
      <c r="I39" s="229"/>
      <c r="J39" s="229"/>
      <c r="K39" s="229"/>
      <c r="L39" s="229"/>
      <c r="M39" s="229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29"/>
      <c r="J40" s="229"/>
      <c r="K40" s="229"/>
      <c r="L40" s="229"/>
      <c r="M40" s="229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29"/>
      <c r="J41" s="229"/>
      <c r="K41" s="229"/>
      <c r="L41" s="229"/>
      <c r="M41" s="229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29"/>
      <c r="J42" s="229"/>
      <c r="K42" s="229"/>
      <c r="L42" s="229"/>
      <c r="M42" s="229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29"/>
      <c r="J43" s="229"/>
      <c r="K43" s="229"/>
      <c r="L43" s="229"/>
      <c r="M43" s="229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29"/>
      <c r="J44" s="229"/>
      <c r="K44" s="229"/>
      <c r="L44" s="229"/>
      <c r="M44" s="229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29"/>
      <c r="J45" s="229"/>
      <c r="K45" s="229"/>
      <c r="L45" s="229"/>
      <c r="M45" s="229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29"/>
      <c r="J46" s="229"/>
      <c r="K46" s="229"/>
      <c r="L46" s="229"/>
      <c r="M46" s="229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29"/>
      <c r="J47" s="229"/>
      <c r="K47" s="229"/>
      <c r="L47" s="229"/>
      <c r="M47" s="229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29"/>
      <c r="J48" s="229"/>
      <c r="K48" s="229"/>
      <c r="L48" s="229"/>
      <c r="M48" s="229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29"/>
      <c r="J49" s="229"/>
      <c r="K49" s="229"/>
      <c r="L49" s="229"/>
      <c r="M49" s="229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29"/>
      <c r="J50" s="229"/>
      <c r="K50" s="229"/>
      <c r="L50" s="229"/>
      <c r="M50" s="229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29"/>
      <c r="J51" s="229"/>
      <c r="K51" s="229"/>
      <c r="L51" s="229"/>
      <c r="M51" s="229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29"/>
      <c r="J52" s="229"/>
      <c r="K52" s="229"/>
      <c r="L52" s="229"/>
      <c r="M52" s="229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29"/>
      <c r="J53" s="229"/>
      <c r="K53" s="229"/>
      <c r="L53" s="229"/>
      <c r="M53" s="229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29"/>
      <c r="J54" s="229"/>
      <c r="K54" s="229"/>
      <c r="L54" s="229"/>
      <c r="M54" s="229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29"/>
      <c r="J55" s="229"/>
      <c r="K55" s="229"/>
      <c r="L55" s="229"/>
      <c r="M55" s="229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29"/>
      <c r="J56" s="229"/>
      <c r="K56" s="229"/>
      <c r="L56" s="229"/>
      <c r="M56" s="229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7" t="str">
        <f>A8</f>
        <v/>
      </c>
      <c r="B57" s="5"/>
      <c r="C57" s="5"/>
      <c r="D57" s="5"/>
      <c r="E57" s="5"/>
      <c r="F57" s="5"/>
      <c r="G57" s="5"/>
      <c r="H57" s="5"/>
      <c r="I57" s="229"/>
      <c r="J57" s="229"/>
      <c r="K57" s="229"/>
      <c r="L57" s="229"/>
      <c r="M57" s="229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29"/>
      <c r="J58" s="229"/>
      <c r="K58" s="229"/>
      <c r="L58" s="229"/>
      <c r="M58" s="229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29"/>
      <c r="J59" s="229"/>
      <c r="K59" s="229"/>
      <c r="L59" s="229"/>
      <c r="M59" s="229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29"/>
      <c r="J60" s="229"/>
      <c r="K60" s="229"/>
      <c r="L60" s="229"/>
      <c r="M60" s="229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29"/>
      <c r="J61" s="229"/>
      <c r="K61" s="229"/>
      <c r="L61" s="229"/>
      <c r="M61" s="229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29"/>
      <c r="J62" s="229"/>
      <c r="K62" s="229"/>
      <c r="L62" s="229"/>
      <c r="M62" s="229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29"/>
      <c r="J63" s="229"/>
      <c r="K63" s="229"/>
      <c r="L63" s="229"/>
      <c r="M63" s="229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29"/>
      <c r="J64" s="229"/>
      <c r="K64" s="229"/>
      <c r="L64" s="229"/>
      <c r="M64" s="229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29"/>
      <c r="J65" s="229"/>
      <c r="K65" s="229"/>
      <c r="L65" s="229"/>
      <c r="M65" s="229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29"/>
      <c r="J66" s="229"/>
      <c r="K66" s="229"/>
      <c r="L66" s="229"/>
      <c r="M66" s="229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29"/>
      <c r="J67" s="229"/>
      <c r="K67" s="229"/>
      <c r="L67" s="229"/>
      <c r="M67" s="229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29"/>
      <c r="J68" s="229"/>
      <c r="K68" s="229"/>
      <c r="L68" s="229"/>
      <c r="M68" s="229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29"/>
      <c r="J69" s="229"/>
      <c r="K69" s="229"/>
      <c r="L69" s="229"/>
      <c r="M69" s="229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29"/>
      <c r="J70" s="229"/>
      <c r="K70" s="229"/>
      <c r="L70" s="229"/>
      <c r="M70" s="229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29"/>
      <c r="J71" s="229"/>
      <c r="K71" s="229"/>
      <c r="L71" s="229"/>
      <c r="M71" s="229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29"/>
      <c r="J72" s="229"/>
      <c r="K72" s="229"/>
      <c r="L72" s="229"/>
      <c r="M72" s="229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29"/>
      <c r="J73" s="229"/>
      <c r="K73" s="229"/>
      <c r="L73" s="229"/>
      <c r="M73" s="229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29"/>
      <c r="J74" s="229"/>
      <c r="K74" s="229"/>
      <c r="L74" s="229"/>
      <c r="M74" s="229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29"/>
      <c r="J75" s="229"/>
      <c r="K75" s="229"/>
      <c r="L75" s="229"/>
      <c r="M75" s="229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7" t="str">
        <f>A9</f>
        <v/>
      </c>
      <c r="B76" s="5"/>
      <c r="C76" s="5"/>
      <c r="D76" s="5"/>
      <c r="E76" s="5"/>
      <c r="F76" s="5"/>
      <c r="G76" s="5"/>
      <c r="H76" s="5"/>
      <c r="I76" s="229"/>
      <c r="J76" s="229"/>
      <c r="K76" s="229"/>
      <c r="L76" s="229"/>
      <c r="M76" s="229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29"/>
      <c r="J77" s="229"/>
      <c r="K77" s="229"/>
      <c r="L77" s="229"/>
      <c r="M77" s="229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29"/>
      <c r="J78" s="229"/>
      <c r="K78" s="229"/>
      <c r="L78" s="229"/>
      <c r="M78" s="229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29"/>
      <c r="J79" s="229"/>
      <c r="K79" s="229"/>
      <c r="L79" s="229"/>
      <c r="M79" s="229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29"/>
      <c r="J80" s="229"/>
      <c r="K80" s="229"/>
      <c r="L80" s="229"/>
      <c r="M80" s="229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29"/>
      <c r="J81" s="229"/>
      <c r="K81" s="229"/>
      <c r="L81" s="229"/>
      <c r="M81" s="229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29"/>
      <c r="J82" s="229"/>
      <c r="K82" s="229"/>
      <c r="L82" s="229"/>
      <c r="M82" s="229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29"/>
      <c r="J83" s="229"/>
      <c r="K83" s="229"/>
      <c r="L83" s="229"/>
      <c r="M83" s="229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29"/>
      <c r="J84" s="229"/>
      <c r="K84" s="229"/>
      <c r="L84" s="229"/>
      <c r="M84" s="229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29"/>
      <c r="J85" s="229"/>
      <c r="K85" s="229"/>
      <c r="L85" s="229"/>
      <c r="M85" s="229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29"/>
      <c r="J86" s="229"/>
      <c r="K86" s="229"/>
      <c r="L86" s="229"/>
      <c r="M86" s="229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29"/>
      <c r="J87" s="229"/>
      <c r="K87" s="229"/>
      <c r="L87" s="229"/>
      <c r="M87" s="229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29"/>
      <c r="J88" s="229"/>
      <c r="K88" s="229"/>
      <c r="L88" s="229"/>
      <c r="M88" s="229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29"/>
      <c r="J89" s="229"/>
      <c r="K89" s="229"/>
      <c r="L89" s="229"/>
      <c r="M89" s="229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29"/>
      <c r="J90" s="229"/>
      <c r="K90" s="229"/>
      <c r="L90" s="229"/>
      <c r="M90" s="229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29"/>
      <c r="J91" s="229"/>
      <c r="K91" s="229"/>
      <c r="L91" s="229"/>
      <c r="M91" s="229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29"/>
      <c r="J92" s="229"/>
      <c r="K92" s="229"/>
      <c r="L92" s="229"/>
      <c r="M92" s="229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29"/>
      <c r="J93" s="229"/>
      <c r="K93" s="229"/>
      <c r="L93" s="229"/>
      <c r="M93" s="229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7" t="str">
        <f>A10</f>
        <v/>
      </c>
      <c r="B94" s="5"/>
      <c r="C94" s="5"/>
      <c r="D94" s="5"/>
      <c r="E94" s="5"/>
      <c r="F94" s="5"/>
      <c r="G94" s="5"/>
      <c r="H94" s="5"/>
      <c r="I94" s="229"/>
      <c r="J94" s="229"/>
      <c r="K94" s="229"/>
      <c r="L94" s="229"/>
      <c r="M94" s="229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29"/>
      <c r="J95" s="229"/>
      <c r="K95" s="229"/>
      <c r="L95" s="229"/>
      <c r="M95" s="229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29"/>
      <c r="J96" s="229"/>
      <c r="K96" s="229"/>
      <c r="L96" s="229"/>
      <c r="M96" s="229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29"/>
      <c r="J97" s="229"/>
      <c r="K97" s="229"/>
      <c r="L97" s="229"/>
      <c r="M97" s="229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29"/>
      <c r="J98" s="229"/>
      <c r="K98" s="229"/>
      <c r="L98" s="229"/>
      <c r="M98" s="229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29"/>
      <c r="J99" s="229"/>
      <c r="K99" s="229"/>
      <c r="L99" s="229"/>
      <c r="M99" s="229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29"/>
      <c r="J100" s="229"/>
      <c r="K100" s="229"/>
      <c r="L100" s="229"/>
      <c r="M100" s="229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29"/>
      <c r="J101" s="229"/>
      <c r="K101" s="229"/>
      <c r="L101" s="229"/>
      <c r="M101" s="229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29"/>
      <c r="J102" s="229"/>
      <c r="K102" s="229"/>
      <c r="L102" s="229"/>
      <c r="M102" s="229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29"/>
      <c r="J103" s="229"/>
      <c r="K103" s="229"/>
      <c r="L103" s="229"/>
      <c r="M103" s="229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29"/>
      <c r="J104" s="229"/>
      <c r="K104" s="229"/>
      <c r="L104" s="229"/>
      <c r="M104" s="229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29"/>
      <c r="J105" s="229"/>
      <c r="K105" s="229"/>
      <c r="L105" s="229"/>
      <c r="M105" s="229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29"/>
      <c r="J106" s="229"/>
      <c r="K106" s="229"/>
      <c r="L106" s="229"/>
      <c r="M106" s="229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29"/>
      <c r="J107" s="229"/>
      <c r="K107" s="229"/>
      <c r="L107" s="229"/>
      <c r="M107" s="229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29"/>
      <c r="J108" s="229"/>
      <c r="K108" s="229"/>
      <c r="L108" s="229"/>
      <c r="M108" s="229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29"/>
      <c r="J109" s="229"/>
      <c r="K109" s="229"/>
      <c r="L109" s="229"/>
      <c r="M109" s="229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29"/>
      <c r="J110" s="229"/>
      <c r="K110" s="229"/>
      <c r="L110" s="229"/>
      <c r="M110" s="229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29"/>
      <c r="J111" s="229"/>
      <c r="K111" s="229"/>
      <c r="L111" s="229"/>
      <c r="M111" s="229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7" t="str">
        <f>A11</f>
        <v/>
      </c>
      <c r="B112" s="5"/>
      <c r="C112" s="5"/>
      <c r="D112" s="5"/>
      <c r="E112" s="5"/>
      <c r="F112" s="5"/>
      <c r="G112" s="5"/>
      <c r="H112" s="5"/>
      <c r="I112" s="229"/>
      <c r="J112" s="229"/>
      <c r="K112" s="229"/>
      <c r="L112" s="229"/>
      <c r="M112" s="229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29"/>
      <c r="J113" s="229"/>
      <c r="K113" s="229"/>
      <c r="L113" s="229"/>
      <c r="M113" s="229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29"/>
      <c r="J114" s="229"/>
      <c r="K114" s="229"/>
      <c r="L114" s="229"/>
      <c r="M114" s="229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29"/>
      <c r="J115" s="229"/>
      <c r="K115" s="229"/>
      <c r="L115" s="229"/>
      <c r="M115" s="229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29"/>
      <c r="J116" s="229"/>
      <c r="K116" s="229"/>
      <c r="L116" s="229"/>
      <c r="M116" s="229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29"/>
      <c r="J117" s="229"/>
      <c r="K117" s="229"/>
      <c r="L117" s="229"/>
      <c r="M117" s="229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29"/>
      <c r="J118" s="229"/>
      <c r="K118" s="229"/>
      <c r="L118" s="229"/>
      <c r="M118" s="229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29"/>
      <c r="J119" s="229"/>
      <c r="K119" s="229"/>
      <c r="L119" s="229"/>
      <c r="M119" s="229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29"/>
      <c r="J120" s="229"/>
      <c r="K120" s="229"/>
      <c r="L120" s="229"/>
      <c r="M120" s="229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29"/>
      <c r="J121" s="229"/>
      <c r="K121" s="229"/>
      <c r="L121" s="229"/>
      <c r="M121" s="229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29"/>
      <c r="J122" s="229"/>
      <c r="K122" s="229"/>
      <c r="L122" s="229"/>
      <c r="M122" s="229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29"/>
      <c r="J123" s="229"/>
      <c r="K123" s="229"/>
      <c r="L123" s="229"/>
      <c r="M123" s="229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29"/>
      <c r="J124" s="229"/>
      <c r="K124" s="229"/>
      <c r="L124" s="229"/>
      <c r="M124" s="229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29"/>
      <c r="J125" s="229"/>
      <c r="K125" s="229"/>
      <c r="L125" s="229"/>
      <c r="M125" s="229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29"/>
      <c r="J126" s="229"/>
      <c r="K126" s="229"/>
      <c r="L126" s="229"/>
      <c r="M126" s="229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29"/>
      <c r="J127" s="229"/>
      <c r="K127" s="229"/>
      <c r="L127" s="229"/>
      <c r="M127" s="229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29"/>
      <c r="J128" s="229"/>
      <c r="K128" s="229"/>
      <c r="L128" s="229"/>
      <c r="M128" s="229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29"/>
      <c r="J129" s="229"/>
      <c r="K129" s="229"/>
      <c r="L129" s="229"/>
      <c r="M129" s="229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7" t="str">
        <f>A12</f>
        <v/>
      </c>
      <c r="B130" s="5"/>
      <c r="C130" s="5"/>
      <c r="D130" s="5"/>
      <c r="E130" s="5"/>
      <c r="F130" s="5"/>
      <c r="G130" s="5"/>
      <c r="H130" s="5"/>
      <c r="I130" s="229"/>
      <c r="J130" s="229"/>
      <c r="K130" s="229"/>
      <c r="L130" s="229"/>
      <c r="M130" s="229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29"/>
      <c r="J131" s="229"/>
      <c r="K131" s="229"/>
      <c r="L131" s="229"/>
      <c r="M131" s="229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29"/>
      <c r="J132" s="229"/>
      <c r="K132" s="229"/>
      <c r="L132" s="229"/>
      <c r="M132" s="229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29"/>
      <c r="J133" s="229"/>
      <c r="K133" s="229"/>
      <c r="L133" s="229"/>
      <c r="M133" s="229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29"/>
      <c r="J134" s="229"/>
      <c r="K134" s="229"/>
      <c r="L134" s="229"/>
      <c r="M134" s="229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29"/>
      <c r="J135" s="229"/>
      <c r="K135" s="229"/>
      <c r="L135" s="229"/>
      <c r="M135" s="229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29"/>
      <c r="J136" s="229"/>
      <c r="K136" s="229"/>
      <c r="L136" s="229"/>
      <c r="M136" s="229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29"/>
      <c r="J137" s="229"/>
      <c r="K137" s="229"/>
      <c r="L137" s="229"/>
      <c r="M137" s="229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29"/>
      <c r="J138" s="229"/>
      <c r="K138" s="229"/>
      <c r="L138" s="229"/>
      <c r="M138" s="229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29"/>
      <c r="J139" s="229"/>
      <c r="K139" s="229"/>
      <c r="L139" s="229"/>
      <c r="M139" s="229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29"/>
      <c r="J140" s="229"/>
      <c r="K140" s="229"/>
      <c r="L140" s="229"/>
      <c r="M140" s="229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29"/>
      <c r="J141" s="229"/>
      <c r="K141" s="229"/>
      <c r="L141" s="229"/>
      <c r="M141" s="229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29"/>
      <c r="J142" s="229"/>
      <c r="K142" s="229"/>
      <c r="L142" s="229"/>
      <c r="M142" s="229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29"/>
      <c r="J143" s="229"/>
      <c r="K143" s="229"/>
      <c r="L143" s="229"/>
      <c r="M143" s="229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29"/>
      <c r="J144" s="229"/>
      <c r="K144" s="229"/>
      <c r="L144" s="229"/>
      <c r="M144" s="229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29"/>
      <c r="J145" s="229"/>
      <c r="K145" s="229"/>
      <c r="L145" s="229"/>
      <c r="M145" s="229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29"/>
      <c r="J146" s="229"/>
      <c r="K146" s="229"/>
      <c r="L146" s="229"/>
      <c r="M146" s="229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29"/>
      <c r="J147" s="229"/>
      <c r="K147" s="229"/>
      <c r="L147" s="229"/>
      <c r="M147" s="229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7" t="str">
        <f>A13</f>
        <v/>
      </c>
      <c r="B148" s="5"/>
      <c r="C148" s="5"/>
      <c r="D148" s="5"/>
      <c r="E148" s="5"/>
      <c r="F148" s="5"/>
      <c r="G148" s="5"/>
      <c r="H148" s="5"/>
      <c r="I148" s="229"/>
      <c r="J148" s="229"/>
      <c r="K148" s="229"/>
      <c r="L148" s="229"/>
      <c r="M148" s="229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29"/>
      <c r="J149" s="229"/>
      <c r="K149" s="229"/>
      <c r="L149" s="229"/>
      <c r="M149" s="229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29"/>
      <c r="J150" s="229"/>
      <c r="K150" s="229"/>
      <c r="L150" s="229"/>
      <c r="M150" s="229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29"/>
      <c r="J151" s="229"/>
      <c r="K151" s="229"/>
      <c r="L151" s="229"/>
      <c r="M151" s="229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29"/>
      <c r="J152" s="229"/>
      <c r="K152" s="229"/>
      <c r="L152" s="229"/>
      <c r="M152" s="229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29"/>
      <c r="J153" s="229"/>
      <c r="K153" s="229"/>
      <c r="L153" s="229"/>
      <c r="M153" s="229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29"/>
      <c r="J154" s="229"/>
      <c r="K154" s="229"/>
      <c r="L154" s="229"/>
      <c r="M154" s="229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29"/>
      <c r="J155" s="229"/>
      <c r="K155" s="229"/>
      <c r="L155" s="229"/>
      <c r="M155" s="229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29"/>
      <c r="J156" s="229"/>
      <c r="K156" s="229"/>
      <c r="L156" s="229"/>
      <c r="M156" s="229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29"/>
      <c r="J157" s="229"/>
      <c r="K157" s="229"/>
      <c r="L157" s="229"/>
      <c r="M157" s="229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29"/>
      <c r="J158" s="229"/>
      <c r="K158" s="229"/>
      <c r="L158" s="229"/>
      <c r="M158" s="229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29"/>
      <c r="J159" s="229"/>
      <c r="K159" s="229"/>
      <c r="L159" s="229"/>
      <c r="M159" s="229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29"/>
      <c r="J160" s="229"/>
      <c r="K160" s="229"/>
      <c r="L160" s="229"/>
      <c r="M160" s="229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29"/>
      <c r="J161" s="229"/>
      <c r="K161" s="229"/>
      <c r="L161" s="229"/>
      <c r="M161" s="229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29"/>
      <c r="J162" s="229"/>
      <c r="K162" s="229"/>
      <c r="L162" s="229"/>
      <c r="M162" s="229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29"/>
      <c r="J163" s="229"/>
      <c r="K163" s="229"/>
      <c r="L163" s="229"/>
      <c r="M163" s="229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29"/>
      <c r="J164" s="229"/>
      <c r="K164" s="229"/>
      <c r="L164" s="229"/>
      <c r="M164" s="229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29"/>
      <c r="J165" s="229"/>
      <c r="K165" s="229"/>
      <c r="L165" s="229"/>
      <c r="M165" s="229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7" t="str">
        <f>A14</f>
        <v/>
      </c>
      <c r="B166" s="5"/>
      <c r="C166" s="5"/>
      <c r="D166" s="5"/>
      <c r="E166" s="5"/>
      <c r="F166" s="5"/>
      <c r="G166" s="5"/>
      <c r="H166" s="5"/>
      <c r="I166" s="229"/>
      <c r="J166" s="229"/>
      <c r="K166" s="229"/>
      <c r="L166" s="229"/>
      <c r="M166" s="229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29"/>
      <c r="J167" s="229"/>
      <c r="K167" s="229"/>
      <c r="L167" s="229"/>
      <c r="M167" s="229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29"/>
      <c r="J168" s="229"/>
      <c r="K168" s="229"/>
      <c r="L168" s="229"/>
      <c r="M168" s="229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29"/>
      <c r="J169" s="229"/>
      <c r="K169" s="229"/>
      <c r="L169" s="229"/>
      <c r="M169" s="229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29"/>
      <c r="J170" s="229"/>
      <c r="K170" s="229"/>
      <c r="L170" s="229"/>
      <c r="M170" s="229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29"/>
      <c r="J171" s="229"/>
      <c r="K171" s="229"/>
      <c r="L171" s="229"/>
      <c r="M171" s="229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29"/>
      <c r="J172" s="229"/>
      <c r="K172" s="229"/>
      <c r="L172" s="229"/>
      <c r="M172" s="229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29"/>
      <c r="J173" s="229"/>
      <c r="K173" s="229"/>
      <c r="L173" s="229"/>
      <c r="M173" s="229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29"/>
      <c r="J174" s="229"/>
      <c r="K174" s="229"/>
      <c r="L174" s="229"/>
      <c r="M174" s="229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29"/>
      <c r="J175" s="229"/>
      <c r="K175" s="229"/>
      <c r="L175" s="229"/>
      <c r="M175" s="229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29"/>
      <c r="J176" s="229"/>
      <c r="K176" s="229"/>
      <c r="L176" s="229"/>
      <c r="M176" s="229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29"/>
      <c r="J177" s="229"/>
      <c r="K177" s="229"/>
      <c r="L177" s="229"/>
      <c r="M177" s="229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29"/>
      <c r="J178" s="229"/>
      <c r="K178" s="229"/>
      <c r="L178" s="229"/>
      <c r="M178" s="229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29"/>
      <c r="J179" s="229"/>
      <c r="K179" s="229"/>
      <c r="L179" s="229"/>
      <c r="M179" s="229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29"/>
      <c r="J180" s="229"/>
      <c r="K180" s="229"/>
      <c r="L180" s="229"/>
      <c r="M180" s="229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29"/>
      <c r="J181" s="229"/>
      <c r="K181" s="229"/>
      <c r="L181" s="229"/>
      <c r="M181" s="229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29"/>
      <c r="J182" s="229"/>
      <c r="K182" s="229"/>
      <c r="L182" s="229"/>
      <c r="M182" s="229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29"/>
      <c r="J183" s="229"/>
      <c r="K183" s="229"/>
      <c r="L183" s="229"/>
      <c r="M183" s="229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7" t="str">
        <f>A15</f>
        <v/>
      </c>
      <c r="B184" s="5"/>
      <c r="C184" s="5"/>
      <c r="D184" s="5"/>
      <c r="E184" s="5"/>
      <c r="F184" s="5"/>
      <c r="G184" s="5"/>
      <c r="H184" s="5"/>
      <c r="I184" s="229"/>
      <c r="J184" s="229"/>
      <c r="K184" s="229"/>
      <c r="L184" s="229"/>
      <c r="M184" s="229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29"/>
      <c r="J185" s="229"/>
      <c r="K185" s="229"/>
      <c r="L185" s="229"/>
      <c r="M185" s="229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29"/>
      <c r="J186" s="229"/>
      <c r="K186" s="229"/>
      <c r="L186" s="229"/>
      <c r="M186" s="229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29"/>
      <c r="J187" s="229"/>
      <c r="K187" s="229"/>
      <c r="L187" s="229"/>
      <c r="M187" s="229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29"/>
      <c r="J188" s="229"/>
      <c r="K188" s="229"/>
      <c r="L188" s="229"/>
      <c r="M188" s="229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29"/>
      <c r="J189" s="229"/>
      <c r="K189" s="229"/>
      <c r="L189" s="229"/>
      <c r="M189" s="229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29"/>
      <c r="J190" s="229"/>
      <c r="K190" s="229"/>
      <c r="L190" s="229"/>
      <c r="M190" s="229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29"/>
      <c r="J191" s="229"/>
      <c r="K191" s="229"/>
      <c r="L191" s="229"/>
      <c r="M191" s="229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29"/>
      <c r="J192" s="229"/>
      <c r="K192" s="229"/>
      <c r="L192" s="229"/>
      <c r="M192" s="229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29"/>
      <c r="J193" s="229"/>
      <c r="K193" s="229"/>
      <c r="L193" s="229"/>
      <c r="M193" s="229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29"/>
      <c r="J194" s="229"/>
      <c r="K194" s="229"/>
      <c r="L194" s="229"/>
      <c r="M194" s="229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29"/>
      <c r="J195" s="229"/>
      <c r="K195" s="229"/>
      <c r="L195" s="229"/>
      <c r="M195" s="229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29"/>
      <c r="J196" s="229"/>
      <c r="K196" s="229"/>
      <c r="L196" s="229"/>
      <c r="M196" s="229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29"/>
      <c r="J197" s="229"/>
      <c r="K197" s="229"/>
      <c r="L197" s="229"/>
      <c r="M197" s="229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29"/>
      <c r="J198" s="229"/>
      <c r="K198" s="229"/>
      <c r="L198" s="229"/>
      <c r="M198" s="229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29"/>
      <c r="J199" s="229"/>
      <c r="K199" s="229"/>
      <c r="L199" s="229"/>
      <c r="M199" s="229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29"/>
      <c r="J200" s="229"/>
      <c r="K200" s="229"/>
      <c r="L200" s="229"/>
      <c r="M200" s="229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29"/>
      <c r="J201" s="229"/>
      <c r="K201" s="229"/>
      <c r="L201" s="229"/>
      <c r="M201" s="229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29"/>
      <c r="J202" s="229"/>
      <c r="K202" s="229"/>
      <c r="L202" s="229"/>
      <c r="M202" s="229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0"/>
      <c r="J203" s="70"/>
      <c r="K203" s="70"/>
      <c r="L203" s="70"/>
      <c r="M203" s="229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0"/>
      <c r="J204" s="70"/>
      <c r="K204" s="70"/>
      <c r="L204" s="70"/>
      <c r="M204" s="70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0"/>
      <c r="J205" s="70"/>
      <c r="K205" s="70"/>
      <c r="L205" s="70"/>
      <c r="M205" s="70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0"/>
      <c r="J206" s="70"/>
      <c r="K206" s="70"/>
      <c r="L206" s="70"/>
      <c r="M206" s="70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0"/>
      <c r="J207" s="70"/>
      <c r="K207" s="70"/>
      <c r="L207" s="70"/>
      <c r="M207" s="70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0"/>
      <c r="J208" s="70"/>
      <c r="K208" s="70"/>
      <c r="L208" s="70"/>
      <c r="M208" s="70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0"/>
      <c r="J209" s="70"/>
      <c r="K209" s="70"/>
      <c r="L209" s="70"/>
      <c r="M209" s="70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0"/>
      <c r="J210" s="70"/>
      <c r="K210" s="70"/>
      <c r="L210" s="70"/>
      <c r="M210" s="70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0"/>
      <c r="J211" s="70"/>
      <c r="K211" s="70"/>
      <c r="L211" s="70"/>
      <c r="M211" s="70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0"/>
      <c r="J212" s="70"/>
      <c r="K212" s="70"/>
      <c r="L212" s="70"/>
      <c r="M212" s="70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0"/>
      <c r="J213" s="70"/>
      <c r="K213" s="70"/>
      <c r="L213" s="70"/>
      <c r="M213" s="70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0"/>
      <c r="J214" s="70"/>
      <c r="K214" s="70"/>
      <c r="L214" s="70"/>
      <c r="M214" s="70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0"/>
      <c r="J215" s="70"/>
      <c r="K215" s="70"/>
      <c r="L215" s="70"/>
      <c r="M215" s="70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0"/>
      <c r="J216" s="70"/>
      <c r="K216" s="70"/>
      <c r="L216" s="70"/>
      <c r="M216" s="70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0"/>
      <c r="J217" s="70"/>
      <c r="K217" s="70"/>
      <c r="L217" s="70"/>
      <c r="M217" s="70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0"/>
      <c r="J218" s="70"/>
      <c r="K218" s="70"/>
      <c r="L218" s="70"/>
      <c r="M218" s="70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0"/>
      <c r="J219" s="70"/>
      <c r="K219" s="70"/>
      <c r="L219" s="70"/>
      <c r="M219" s="70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0"/>
      <c r="J220" s="70"/>
      <c r="K220" s="70"/>
      <c r="L220" s="70"/>
      <c r="M220" s="70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0"/>
      <c r="J221" s="70"/>
      <c r="K221" s="70"/>
      <c r="L221" s="70"/>
      <c r="M221" s="70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0"/>
      <c r="J222" s="70"/>
      <c r="K222" s="70"/>
      <c r="L222" s="70"/>
      <c r="M222" s="70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0"/>
      <c r="J223" s="70"/>
      <c r="K223" s="70"/>
      <c r="L223" s="70"/>
      <c r="M223" s="70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0"/>
      <c r="J224" s="70"/>
      <c r="K224" s="70"/>
      <c r="L224" s="70"/>
      <c r="M224" s="70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0"/>
      <c r="J225" s="70"/>
      <c r="K225" s="70"/>
      <c r="L225" s="70"/>
      <c r="M225" s="70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0"/>
      <c r="J226" s="70"/>
      <c r="K226" s="70"/>
      <c r="L226" s="70"/>
      <c r="M226" s="70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0"/>
      <c r="J227" s="70"/>
      <c r="K227" s="70"/>
      <c r="L227" s="70"/>
      <c r="M227" s="70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0"/>
      <c r="J228" s="70"/>
      <c r="K228" s="70"/>
      <c r="L228" s="70"/>
      <c r="M228" s="70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0"/>
      <c r="J229" s="70"/>
      <c r="K229" s="70"/>
      <c r="L229" s="70"/>
      <c r="M229" s="70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0"/>
      <c r="J230" s="70"/>
      <c r="K230" s="70"/>
      <c r="L230" s="70"/>
      <c r="M230" s="70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0"/>
      <c r="J231" s="70"/>
      <c r="K231" s="70"/>
      <c r="L231" s="70"/>
      <c r="M231" s="70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0"/>
      <c r="J232" s="70"/>
      <c r="K232" s="70"/>
      <c r="L232" s="70"/>
      <c r="M232" s="70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0"/>
      <c r="J233" s="70"/>
      <c r="K233" s="70"/>
      <c r="L233" s="70"/>
      <c r="M233" s="70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0"/>
      <c r="J234" s="70"/>
      <c r="K234" s="70"/>
      <c r="L234" s="70"/>
      <c r="M234" s="70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0"/>
      <c r="J235" s="70"/>
      <c r="K235" s="70"/>
      <c r="L235" s="70"/>
      <c r="M235" s="70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0"/>
      <c r="J236" s="70"/>
      <c r="K236" s="70"/>
      <c r="L236" s="70"/>
      <c r="M236" s="70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0"/>
      <c r="J237" s="70"/>
      <c r="K237" s="70"/>
      <c r="L237" s="70"/>
      <c r="M237" s="70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0"/>
      <c r="J238" s="70"/>
      <c r="K238" s="70"/>
      <c r="L238" s="70"/>
      <c r="M238" s="70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0"/>
      <c r="J239" s="70"/>
      <c r="K239" s="70"/>
      <c r="L239" s="70"/>
      <c r="M239" s="70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0"/>
      <c r="J240" s="70"/>
      <c r="K240" s="70"/>
      <c r="L240" s="70"/>
      <c r="M240" s="70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0"/>
      <c r="J241" s="70"/>
      <c r="K241" s="70"/>
      <c r="L241" s="70"/>
      <c r="M241" s="70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0"/>
      <c r="J242" s="70"/>
      <c r="K242" s="70"/>
      <c r="L242" s="70"/>
      <c r="M242" s="70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0"/>
      <c r="J243" s="70"/>
      <c r="K243" s="70"/>
      <c r="L243" s="70"/>
      <c r="M243" s="70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0"/>
      <c r="J244" s="70"/>
      <c r="K244" s="70"/>
      <c r="L244" s="70"/>
      <c r="M244" s="70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0"/>
      <c r="J245" s="70"/>
      <c r="K245" s="70"/>
      <c r="L245" s="70"/>
      <c r="M245" s="70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0"/>
      <c r="J246" s="70"/>
      <c r="K246" s="70"/>
      <c r="L246" s="70"/>
      <c r="M246" s="70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0"/>
      <c r="J247" s="70"/>
      <c r="K247" s="70"/>
      <c r="L247" s="70"/>
      <c r="M247" s="70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0"/>
      <c r="J248" s="70"/>
      <c r="K248" s="70"/>
      <c r="L248" s="70"/>
      <c r="M248" s="70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0"/>
      <c r="J249" s="70"/>
      <c r="K249" s="70"/>
      <c r="L249" s="70"/>
      <c r="M249" s="70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0"/>
      <c r="J250" s="70"/>
      <c r="K250" s="70"/>
      <c r="L250" s="70"/>
      <c r="M250" s="70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0"/>
      <c r="J251" s="70"/>
      <c r="K251" s="70"/>
      <c r="L251" s="70"/>
      <c r="M251" s="70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0"/>
      <c r="J252" s="70"/>
      <c r="K252" s="70"/>
      <c r="L252" s="70"/>
      <c r="M252" s="70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0"/>
      <c r="J253" s="70"/>
      <c r="K253" s="70"/>
      <c r="L253" s="70"/>
      <c r="M253" s="70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0"/>
      <c r="J254" s="70"/>
      <c r="K254" s="70"/>
      <c r="L254" s="70"/>
      <c r="M254" s="70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0"/>
      <c r="J255" s="70"/>
      <c r="K255" s="70"/>
      <c r="L255" s="70"/>
      <c r="M255" s="70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0"/>
      <c r="J256" s="70"/>
      <c r="K256" s="70"/>
      <c r="L256" s="70"/>
      <c r="M256" s="70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0"/>
      <c r="J257" s="70"/>
      <c r="K257" s="70"/>
      <c r="L257" s="70"/>
      <c r="M257" s="70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0"/>
      <c r="J258" s="70"/>
      <c r="K258" s="70"/>
      <c r="L258" s="70"/>
      <c r="M258" s="70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0"/>
      <c r="J259" s="70"/>
      <c r="K259" s="70"/>
      <c r="L259" s="70"/>
      <c r="M259" s="70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0"/>
      <c r="J260" s="70"/>
      <c r="K260" s="70"/>
      <c r="L260" s="70"/>
      <c r="M260" s="70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0"/>
      <c r="J261" s="70"/>
      <c r="K261" s="70"/>
      <c r="L261" s="70"/>
      <c r="M261" s="70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0"/>
      <c r="J262" s="70"/>
      <c r="K262" s="70"/>
      <c r="L262" s="70"/>
      <c r="M262" s="70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0"/>
      <c r="J263" s="70"/>
      <c r="K263" s="70"/>
      <c r="L263" s="70"/>
      <c r="M263" s="70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0"/>
      <c r="J264" s="70"/>
      <c r="K264" s="70"/>
      <c r="L264" s="70"/>
      <c r="M264" s="70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0"/>
      <c r="J265" s="70"/>
      <c r="K265" s="70"/>
      <c r="L265" s="70"/>
      <c r="M265" s="70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0"/>
      <c r="J266" s="70"/>
      <c r="K266" s="70"/>
      <c r="L266" s="70"/>
      <c r="M266" s="70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0"/>
      <c r="J267" s="70"/>
      <c r="K267" s="70"/>
      <c r="L267" s="70"/>
      <c r="M267" s="70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0"/>
      <c r="J268" s="70"/>
      <c r="K268" s="70"/>
      <c r="L268" s="70"/>
      <c r="M268" s="70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0"/>
      <c r="J269" s="70"/>
      <c r="K269" s="70"/>
      <c r="L269" s="70"/>
      <c r="M269" s="70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0"/>
      <c r="J270" s="70"/>
      <c r="K270" s="70"/>
      <c r="L270" s="70"/>
      <c r="M270" s="70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0"/>
      <c r="J271" s="70"/>
      <c r="K271" s="70"/>
      <c r="L271" s="70"/>
      <c r="M271" s="70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0"/>
      <c r="J272" s="70"/>
      <c r="K272" s="70"/>
      <c r="L272" s="70"/>
      <c r="M272" s="70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0"/>
      <c r="J273" s="70"/>
      <c r="K273" s="70"/>
      <c r="L273" s="70"/>
      <c r="M273" s="70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0"/>
      <c r="J274" s="70"/>
      <c r="K274" s="70"/>
      <c r="L274" s="70"/>
      <c r="M274" s="70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0"/>
      <c r="J275" s="70"/>
      <c r="K275" s="70"/>
      <c r="L275" s="70"/>
      <c r="M275" s="70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0"/>
      <c r="J276" s="70"/>
      <c r="K276" s="70"/>
      <c r="L276" s="70"/>
      <c r="M276" s="70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0"/>
      <c r="J277" s="70"/>
      <c r="K277" s="70"/>
      <c r="L277" s="70"/>
      <c r="M277" s="70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0"/>
      <c r="J278" s="70"/>
      <c r="K278" s="70"/>
      <c r="L278" s="70"/>
      <c r="M278" s="70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0"/>
      <c r="J279" s="70"/>
      <c r="K279" s="70"/>
      <c r="L279" s="70"/>
      <c r="M279" s="70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0"/>
      <c r="J280" s="70"/>
      <c r="K280" s="70"/>
      <c r="L280" s="70"/>
      <c r="M280" s="70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0"/>
      <c r="J281" s="70"/>
      <c r="K281" s="70"/>
      <c r="L281" s="70"/>
      <c r="M281" s="70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0"/>
      <c r="J282" s="70"/>
      <c r="K282" s="70"/>
      <c r="L282" s="70"/>
      <c r="M282" s="70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0"/>
      <c r="J283" s="70"/>
      <c r="K283" s="70"/>
      <c r="L283" s="70"/>
      <c r="M283" s="70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0"/>
      <c r="J284" s="70"/>
      <c r="K284" s="70"/>
      <c r="L284" s="70"/>
      <c r="M284" s="70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0"/>
      <c r="J285" s="70"/>
      <c r="K285" s="70"/>
      <c r="L285" s="70"/>
      <c r="M285" s="70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0"/>
      <c r="J286" s="70"/>
      <c r="K286" s="70"/>
      <c r="L286" s="70"/>
      <c r="M286" s="70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0"/>
      <c r="J287" s="70"/>
      <c r="K287" s="70"/>
      <c r="L287" s="70"/>
      <c r="M287" s="70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0"/>
      <c r="J288" s="70"/>
      <c r="K288" s="70"/>
      <c r="L288" s="70"/>
      <c r="M288" s="70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0"/>
      <c r="J289" s="70"/>
      <c r="K289" s="70"/>
      <c r="L289" s="70"/>
      <c r="M289" s="70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0"/>
      <c r="J290" s="70"/>
      <c r="K290" s="70"/>
      <c r="L290" s="70"/>
      <c r="M290" s="70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0"/>
      <c r="J291" s="70"/>
      <c r="K291" s="70"/>
      <c r="L291" s="70"/>
      <c r="M291" s="70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0"/>
      <c r="J292" s="70"/>
      <c r="K292" s="70"/>
      <c r="L292" s="70"/>
      <c r="M292" s="70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0"/>
      <c r="J293" s="70"/>
      <c r="K293" s="70"/>
      <c r="L293" s="70"/>
      <c r="M293" s="70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0"/>
      <c r="J294" s="70"/>
      <c r="K294" s="70"/>
      <c r="L294" s="70"/>
      <c r="M294" s="70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0"/>
      <c r="J295" s="70"/>
      <c r="K295" s="70"/>
      <c r="L295" s="70"/>
      <c r="M295" s="70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0"/>
      <c r="J296" s="70"/>
      <c r="K296" s="70"/>
      <c r="L296" s="70"/>
      <c r="M296" s="70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0"/>
      <c r="J297" s="70"/>
      <c r="K297" s="70"/>
      <c r="L297" s="70"/>
      <c r="M297" s="70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0"/>
      <c r="J298" s="70"/>
      <c r="K298" s="70"/>
      <c r="L298" s="70"/>
      <c r="M298" s="70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0"/>
      <c r="J299" s="70"/>
      <c r="K299" s="70"/>
      <c r="L299" s="70"/>
      <c r="M299" s="70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0"/>
      <c r="J300" s="70"/>
      <c r="K300" s="70"/>
      <c r="L300" s="70"/>
      <c r="M300" s="70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0"/>
      <c r="J301" s="70"/>
      <c r="K301" s="70"/>
      <c r="L301" s="70"/>
      <c r="M301" s="70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0"/>
      <c r="J302" s="70"/>
      <c r="K302" s="70"/>
      <c r="L302" s="70"/>
      <c r="M302" s="70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0"/>
      <c r="J303" s="70"/>
      <c r="K303" s="70"/>
      <c r="L303" s="70"/>
      <c r="M303" s="70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0"/>
      <c r="J304" s="70"/>
      <c r="K304" s="70"/>
      <c r="L304" s="70"/>
      <c r="M304" s="70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0"/>
      <c r="J305" s="70"/>
      <c r="K305" s="70"/>
      <c r="L305" s="70"/>
      <c r="M305" s="70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0"/>
      <c r="J306" s="70"/>
      <c r="K306" s="70"/>
      <c r="L306" s="70"/>
      <c r="M306" s="70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0"/>
      <c r="J307" s="70"/>
      <c r="K307" s="70"/>
      <c r="L307" s="70"/>
      <c r="M307" s="70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0"/>
      <c r="J308" s="70"/>
      <c r="K308" s="70"/>
      <c r="L308" s="70"/>
      <c r="M308" s="70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0"/>
      <c r="J309" s="70"/>
      <c r="K309" s="70"/>
      <c r="L309" s="70"/>
      <c r="M309" s="70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0"/>
      <c r="J310" s="70"/>
      <c r="K310" s="70"/>
      <c r="L310" s="70"/>
      <c r="M310" s="70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0"/>
      <c r="J311" s="70"/>
      <c r="K311" s="70"/>
      <c r="L311" s="70"/>
      <c r="M311" s="70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0"/>
      <c r="J312" s="70"/>
      <c r="K312" s="70"/>
      <c r="L312" s="70"/>
      <c r="M312" s="70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0"/>
      <c r="J313" s="70"/>
      <c r="K313" s="70"/>
      <c r="L313" s="70"/>
      <c r="M313" s="70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0"/>
      <c r="J314" s="70"/>
      <c r="K314" s="70"/>
      <c r="L314" s="70"/>
      <c r="M314" s="70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0"/>
      <c r="J315" s="70"/>
      <c r="K315" s="70"/>
      <c r="L315" s="70"/>
      <c r="M315" s="70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0"/>
      <c r="J316" s="70"/>
      <c r="K316" s="70"/>
      <c r="L316" s="70"/>
      <c r="M316" s="70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0"/>
      <c r="J317" s="70"/>
      <c r="K317" s="70"/>
      <c r="L317" s="70"/>
      <c r="M317" s="70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0"/>
      <c r="J318" s="70"/>
      <c r="K318" s="70"/>
      <c r="L318" s="70"/>
      <c r="M318" s="70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0"/>
      <c r="J319" s="70"/>
      <c r="K319" s="70"/>
      <c r="L319" s="70"/>
      <c r="M319" s="70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0"/>
      <c r="J320" s="70"/>
      <c r="K320" s="70"/>
      <c r="L320" s="70"/>
      <c r="M320" s="70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0"/>
      <c r="J321" s="70"/>
      <c r="K321" s="70"/>
      <c r="L321" s="70"/>
      <c r="M321" s="70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0"/>
      <c r="J322" s="70"/>
      <c r="K322" s="70"/>
      <c r="L322" s="70"/>
      <c r="M322" s="70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0"/>
      <c r="J323" s="70"/>
      <c r="K323" s="70"/>
      <c r="L323" s="70"/>
      <c r="M323" s="70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0"/>
      <c r="J324" s="70"/>
      <c r="K324" s="70"/>
      <c r="L324" s="70"/>
      <c r="M324" s="70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0"/>
      <c r="J325" s="70"/>
      <c r="K325" s="70"/>
      <c r="L325" s="70"/>
      <c r="M325" s="70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0"/>
      <c r="J326" s="70"/>
      <c r="K326" s="70"/>
      <c r="L326" s="70"/>
      <c r="M326" s="70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0"/>
      <c r="J327" s="70"/>
      <c r="K327" s="70"/>
      <c r="L327" s="70"/>
      <c r="M327" s="70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0"/>
      <c r="J328" s="70"/>
      <c r="K328" s="70"/>
      <c r="L328" s="70"/>
      <c r="M328" s="70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0"/>
      <c r="J329" s="70"/>
      <c r="K329" s="70"/>
      <c r="L329" s="70"/>
      <c r="M329" s="70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0"/>
      <c r="J330" s="70"/>
      <c r="K330" s="70"/>
      <c r="L330" s="70"/>
      <c r="M330" s="70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0"/>
      <c r="J331" s="70"/>
      <c r="K331" s="70"/>
      <c r="L331" s="70"/>
      <c r="M331" s="70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0"/>
      <c r="J332" s="70"/>
      <c r="K332" s="70"/>
      <c r="L332" s="70"/>
      <c r="M332" s="70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0"/>
      <c r="J333" s="70"/>
      <c r="K333" s="70"/>
      <c r="L333" s="70"/>
      <c r="M333" s="70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0"/>
      <c r="J334" s="70"/>
      <c r="K334" s="70"/>
      <c r="L334" s="70"/>
      <c r="M334" s="70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0"/>
      <c r="J335" s="70"/>
      <c r="K335" s="70"/>
      <c r="L335" s="70"/>
      <c r="M335" s="70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0"/>
      <c r="J336" s="70"/>
      <c r="K336" s="70"/>
      <c r="L336" s="70"/>
      <c r="M336" s="70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0"/>
      <c r="J337" s="70"/>
      <c r="K337" s="70"/>
      <c r="L337" s="70"/>
      <c r="M337" s="70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0"/>
      <c r="J338" s="70"/>
      <c r="K338" s="70"/>
      <c r="L338" s="70"/>
      <c r="M338" s="70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0"/>
      <c r="J339" s="70"/>
      <c r="K339" s="70"/>
      <c r="L339" s="70"/>
      <c r="M339" s="70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0"/>
      <c r="J340" s="70"/>
      <c r="K340" s="70"/>
      <c r="L340" s="70"/>
      <c r="M340" s="70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0"/>
      <c r="J341" s="70"/>
      <c r="K341" s="70"/>
      <c r="L341" s="70"/>
      <c r="M341" s="70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0"/>
      <c r="J342" s="70"/>
      <c r="K342" s="70"/>
      <c r="L342" s="70"/>
      <c r="M342" s="70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0"/>
      <c r="J343" s="70"/>
      <c r="K343" s="70"/>
      <c r="L343" s="70"/>
      <c r="M343" s="70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0"/>
      <c r="J344" s="70"/>
      <c r="K344" s="70"/>
      <c r="L344" s="70"/>
      <c r="M344" s="70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0"/>
      <c r="J345" s="70"/>
      <c r="K345" s="70"/>
      <c r="L345" s="70"/>
      <c r="M345" s="70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0"/>
      <c r="J346" s="70"/>
      <c r="K346" s="70"/>
      <c r="L346" s="70"/>
      <c r="M346" s="70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0"/>
      <c r="J347" s="70"/>
      <c r="K347" s="70"/>
      <c r="L347" s="70"/>
      <c r="M347" s="70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0"/>
      <c r="J348" s="70"/>
      <c r="K348" s="70"/>
      <c r="L348" s="70"/>
      <c r="M348" s="70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0"/>
      <c r="J349" s="70"/>
      <c r="K349" s="70"/>
      <c r="L349" s="70"/>
      <c r="M349" s="70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0"/>
      <c r="J350" s="70"/>
      <c r="K350" s="70"/>
      <c r="L350" s="70"/>
      <c r="M350" s="70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0"/>
      <c r="J351" s="70"/>
      <c r="K351" s="70"/>
      <c r="L351" s="70"/>
      <c r="M351" s="70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0"/>
      <c r="J352" s="70"/>
      <c r="K352" s="70"/>
      <c r="L352" s="70"/>
      <c r="M352" s="70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0"/>
      <c r="J353" s="70"/>
      <c r="K353" s="70"/>
      <c r="L353" s="70"/>
      <c r="M353" s="70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0"/>
      <c r="J354" s="70"/>
      <c r="K354" s="70"/>
      <c r="L354" s="70"/>
      <c r="M354" s="70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0"/>
      <c r="J355" s="70"/>
      <c r="K355" s="70"/>
      <c r="L355" s="70"/>
      <c r="M355" s="70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0"/>
      <c r="J356" s="70"/>
      <c r="K356" s="70"/>
      <c r="L356" s="70"/>
      <c r="M356" s="70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G4" zoomScaleNormal="100" workbookViewId="0">
      <selection activeCell="V28" sqref="V28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0"/>
      <c r="G1" s="70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6" t="s">
        <v>272</v>
      </c>
      <c r="C2" s="307"/>
      <c r="D2" s="307"/>
      <c r="E2" s="307"/>
      <c r="F2" s="307"/>
      <c r="G2" s="307"/>
      <c r="H2" s="307"/>
      <c r="I2" s="307"/>
      <c r="J2" s="307"/>
      <c r="K2" s="307"/>
      <c r="L2" s="307"/>
      <c r="M2" s="307"/>
      <c r="N2" s="307"/>
      <c r="O2" s="307"/>
      <c r="P2" s="308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0" customFormat="1" x14ac:dyDescent="0.25">
      <c r="A3" s="97"/>
      <c r="B3" s="97"/>
      <c r="C3" s="97"/>
      <c r="D3" s="97"/>
      <c r="E3" s="97"/>
      <c r="F3" s="178"/>
      <c r="G3" s="178"/>
      <c r="H3" s="179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</row>
    <row r="4" spans="1:42" s="200" customFormat="1" x14ac:dyDescent="0.25">
      <c r="A4" s="97"/>
      <c r="B4" s="97"/>
      <c r="C4" s="97"/>
      <c r="D4" s="97"/>
      <c r="E4" s="97"/>
      <c r="G4" s="178"/>
      <c r="H4" s="338" t="s">
        <v>315</v>
      </c>
      <c r="I4" s="338"/>
      <c r="K4" s="335" t="s">
        <v>253</v>
      </c>
      <c r="L4" s="336"/>
      <c r="M4" s="266">
        <v>4.4999999999999998E-2</v>
      </c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</row>
    <row r="5" spans="1:42" s="200" customFormat="1" x14ac:dyDescent="0.25">
      <c r="A5" s="97"/>
      <c r="B5" s="97"/>
      <c r="C5" s="97"/>
      <c r="D5" s="97"/>
      <c r="E5" s="97"/>
      <c r="G5" s="178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97"/>
      <c r="AN5" s="97"/>
      <c r="AO5" s="97"/>
      <c r="AP5" s="97"/>
    </row>
    <row r="6" spans="1:42" s="200" customFormat="1" ht="15.75" thickBot="1" x14ac:dyDescent="0.3">
      <c r="A6" s="97"/>
      <c r="B6" s="97"/>
      <c r="C6" s="97"/>
      <c r="D6" s="97"/>
      <c r="E6" s="97"/>
      <c r="F6" s="227"/>
      <c r="G6" s="178"/>
      <c r="H6" s="180"/>
      <c r="I6" s="180"/>
      <c r="J6" s="180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</row>
    <row r="7" spans="1:42" s="200" customFormat="1" ht="27.75" customHeight="1" thickBot="1" x14ac:dyDescent="0.45">
      <c r="A7" s="273"/>
      <c r="B7" s="274"/>
      <c r="C7" s="274"/>
      <c r="D7" s="274"/>
      <c r="E7" s="275"/>
      <c r="F7" s="275" t="s">
        <v>192</v>
      </c>
      <c r="G7" s="276"/>
      <c r="H7" s="274"/>
      <c r="I7" s="274"/>
      <c r="J7" s="277"/>
      <c r="K7" s="271"/>
      <c r="L7" s="272"/>
      <c r="M7" s="272"/>
      <c r="N7" s="278" t="s">
        <v>191</v>
      </c>
      <c r="O7" s="278"/>
      <c r="P7" s="279"/>
      <c r="Q7" s="280"/>
      <c r="R7" s="327" t="s">
        <v>310</v>
      </c>
      <c r="S7" s="328"/>
      <c r="T7" s="328"/>
      <c r="U7" s="328"/>
      <c r="V7" s="329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97"/>
      <c r="AN7" s="97"/>
      <c r="AO7" s="97"/>
      <c r="AP7" s="97"/>
    </row>
    <row r="8" spans="1:42" x14ac:dyDescent="0.25">
      <c r="A8" s="25"/>
      <c r="C8" s="25"/>
      <c r="D8" s="25"/>
      <c r="E8" s="25"/>
      <c r="F8" s="219"/>
      <c r="G8" s="219"/>
      <c r="H8" s="5"/>
      <c r="I8" s="5"/>
      <c r="J8" s="212"/>
      <c r="K8" s="223"/>
      <c r="L8" s="25"/>
      <c r="M8" s="25"/>
      <c r="N8" s="25"/>
      <c r="O8" s="25"/>
      <c r="P8" s="25"/>
      <c r="Q8" s="263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58" t="s">
        <v>311</v>
      </c>
      <c r="C9" s="25"/>
      <c r="D9" s="25"/>
      <c r="E9" s="25"/>
      <c r="F9" s="259"/>
      <c r="G9" s="258" t="s">
        <v>314</v>
      </c>
      <c r="J9" s="212"/>
      <c r="K9" s="223"/>
      <c r="O9" s="25"/>
      <c r="P9" s="25"/>
      <c r="Q9" s="263"/>
      <c r="R9" s="25"/>
      <c r="S9" s="5"/>
      <c r="T9" s="183" t="s">
        <v>262</v>
      </c>
      <c r="U9" s="186" t="s">
        <v>249</v>
      </c>
      <c r="V9" s="183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58" t="s">
        <v>317</v>
      </c>
      <c r="C10" s="25"/>
      <c r="D10" s="25"/>
      <c r="E10" s="25"/>
      <c r="F10" s="259"/>
      <c r="G10" s="258" t="s">
        <v>316</v>
      </c>
      <c r="J10" s="212"/>
      <c r="K10" s="223"/>
      <c r="O10" s="25"/>
      <c r="P10" s="25"/>
      <c r="Q10" s="263"/>
      <c r="R10" s="25"/>
      <c r="S10" s="183" t="str">
        <f>B14</f>
        <v>Cèdre de l'Atlas</v>
      </c>
      <c r="T10" s="18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1073.3775350824558</v>
      </c>
      <c r="U10" s="188">
        <f>'Données projet'!D9</f>
        <v>2</v>
      </c>
      <c r="V10" s="187">
        <f>U10*T10</f>
        <v>2146.7550701649116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58" t="s">
        <v>312</v>
      </c>
      <c r="B11" s="25"/>
      <c r="C11" s="25"/>
      <c r="D11" s="25"/>
      <c r="E11" s="25"/>
      <c r="F11" s="259"/>
      <c r="G11" s="258" t="s">
        <v>313</v>
      </c>
      <c r="J11" s="212"/>
      <c r="K11" s="223"/>
      <c r="M11" s="5"/>
      <c r="N11" s="5"/>
      <c r="O11" s="25"/>
      <c r="P11" s="25"/>
      <c r="Q11" s="263"/>
      <c r="R11" s="25"/>
      <c r="S11" s="183" t="str">
        <f>B45</f>
        <v/>
      </c>
      <c r="T11" s="270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88">
        <f>'Données projet'!D10</f>
        <v>0</v>
      </c>
      <c r="V11" s="187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59"/>
      <c r="G12" s="1"/>
      <c r="J12" s="212"/>
      <c r="K12" s="223"/>
      <c r="L12" s="215"/>
      <c r="M12" s="25"/>
      <c r="N12" s="25"/>
      <c r="O12" s="25"/>
      <c r="P12" s="25"/>
      <c r="Q12" s="263"/>
      <c r="R12" s="25"/>
      <c r="S12" s="183" t="str">
        <f>B76</f>
        <v/>
      </c>
      <c r="T12" s="270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88">
        <f>'Données projet'!D11</f>
        <v>0</v>
      </c>
      <c r="V12" s="187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59"/>
      <c r="J13" s="25"/>
      <c r="K13" s="223"/>
      <c r="L13" s="182" t="s">
        <v>257</v>
      </c>
      <c r="M13" s="25"/>
      <c r="N13" s="25"/>
      <c r="O13" s="25"/>
      <c r="P13" s="25"/>
      <c r="Q13" s="263"/>
      <c r="R13" s="25"/>
      <c r="S13" s="183" t="str">
        <f>B107</f>
        <v/>
      </c>
      <c r="T13" s="270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88">
        <f>'Données projet'!D12</f>
        <v>0</v>
      </c>
      <c r="V13" s="187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4" t="str">
        <f>IF('Données projet'!$B$9="","",'Données projet'!$B$9)</f>
        <v>Cèdre de l'Atlas</v>
      </c>
      <c r="C14" s="5"/>
      <c r="D14" s="5"/>
      <c r="E14" s="5"/>
      <c r="F14" s="259"/>
      <c r="G14" s="219"/>
      <c r="H14" s="183" t="s">
        <v>178</v>
      </c>
      <c r="I14" s="183" t="s">
        <v>290</v>
      </c>
      <c r="J14" s="213"/>
      <c r="K14" s="181"/>
      <c r="L14" s="215"/>
      <c r="M14" s="25"/>
      <c r="N14" s="25"/>
      <c r="O14" s="5"/>
      <c r="P14" s="5"/>
      <c r="Q14" s="264"/>
      <c r="R14" s="5"/>
      <c r="S14" s="183" t="str">
        <f>B138</f>
        <v/>
      </c>
      <c r="T14" s="270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88">
        <f>'Données projet'!D13</f>
        <v>0</v>
      </c>
      <c r="V14" s="187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59"/>
      <c r="G15" s="339" t="s">
        <v>318</v>
      </c>
      <c r="H15" s="201"/>
      <c r="I15" s="202"/>
      <c r="J15" s="214"/>
      <c r="K15" s="223"/>
      <c r="L15" s="215"/>
      <c r="M15" s="25"/>
      <c r="N15" s="25"/>
      <c r="O15" s="25"/>
      <c r="P15" s="25"/>
      <c r="Q15" s="263"/>
      <c r="R15" s="25"/>
      <c r="S15" s="183" t="str">
        <f>B169</f>
        <v/>
      </c>
      <c r="T15" s="270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88">
        <f>'Données projet'!D14</f>
        <v>0</v>
      </c>
      <c r="V15" s="187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5" t="s">
        <v>180</v>
      </c>
      <c r="B16" s="51" t="s">
        <v>256</v>
      </c>
      <c r="C16" s="51" t="s">
        <v>255</v>
      </c>
      <c r="D16" s="255" t="s">
        <v>252</v>
      </c>
      <c r="E16" s="255" t="s">
        <v>320</v>
      </c>
      <c r="F16" s="259"/>
      <c r="G16" s="339"/>
      <c r="H16" s="201"/>
      <c r="I16" s="202"/>
      <c r="J16" s="214"/>
      <c r="K16" s="223"/>
      <c r="L16" s="335" t="s">
        <v>254</v>
      </c>
      <c r="M16" s="336"/>
      <c r="N16" s="2"/>
      <c r="O16" s="25"/>
      <c r="P16" s="25"/>
      <c r="Q16" s="263"/>
      <c r="R16" s="25"/>
      <c r="S16" s="183" t="str">
        <f>B200</f>
        <v/>
      </c>
      <c r="T16" s="270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88">
        <f>'Données projet'!D15</f>
        <v>0</v>
      </c>
      <c r="V16" s="187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08">
        <v>0</v>
      </c>
      <c r="B17" s="211" t="s">
        <v>132</v>
      </c>
      <c r="C17" s="210" t="s">
        <v>132</v>
      </c>
      <c r="D17" s="209" t="s">
        <v>132</v>
      </c>
      <c r="E17" s="204"/>
      <c r="F17" s="259"/>
      <c r="G17" s="339"/>
      <c r="J17" s="214"/>
      <c r="K17" s="223"/>
      <c r="L17" s="293" t="s">
        <v>289</v>
      </c>
      <c r="M17" s="295"/>
      <c r="N17" s="185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3"/>
      <c r="R17" s="25"/>
      <c r="S17" s="183" t="str">
        <f>B231</f>
        <v/>
      </c>
      <c r="T17" s="270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88">
        <f>'Données projet'!D16</f>
        <v>0</v>
      </c>
      <c r="V17" s="187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08">
        <v>1</v>
      </c>
      <c r="B18" s="211" t="s">
        <v>132</v>
      </c>
      <c r="C18" s="210" t="s">
        <v>132</v>
      </c>
      <c r="D18" s="209" t="s">
        <v>132</v>
      </c>
      <c r="E18" s="204"/>
      <c r="F18" s="259"/>
      <c r="G18" s="339"/>
      <c r="J18" s="214"/>
      <c r="K18" s="223"/>
      <c r="L18" s="293" t="s">
        <v>255</v>
      </c>
      <c r="M18" s="295"/>
      <c r="N18" s="203"/>
      <c r="O18" s="25"/>
      <c r="P18" s="25"/>
      <c r="Q18" s="263"/>
      <c r="R18" s="25"/>
      <c r="S18" s="183" t="str">
        <f>B262</f>
        <v/>
      </c>
      <c r="T18" s="270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88">
        <f>'Données projet'!D17</f>
        <v>0</v>
      </c>
      <c r="V18" s="187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08">
        <v>2</v>
      </c>
      <c r="B19" s="211" t="s">
        <v>132</v>
      </c>
      <c r="C19" s="210" t="s">
        <v>132</v>
      </c>
      <c r="D19" s="209" t="s">
        <v>132</v>
      </c>
      <c r="E19" s="204"/>
      <c r="F19" s="259"/>
      <c r="G19" s="339"/>
      <c r="H19" s="230" t="s">
        <v>178</v>
      </c>
      <c r="I19" s="230" t="s">
        <v>287</v>
      </c>
      <c r="J19" s="258"/>
      <c r="K19" s="181"/>
      <c r="L19" s="335" t="s">
        <v>288</v>
      </c>
      <c r="M19" s="336"/>
      <c r="N19" s="189">
        <f>N17*N18</f>
        <v>0</v>
      </c>
      <c r="O19" s="25"/>
      <c r="P19" s="5"/>
      <c r="Q19" s="264"/>
      <c r="R19" s="5"/>
      <c r="S19" s="183" t="str">
        <f>B293</f>
        <v/>
      </c>
      <c r="T19" s="270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88">
        <f>'Données projet'!D18</f>
        <v>0</v>
      </c>
      <c r="V19" s="187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08">
        <v>3</v>
      </c>
      <c r="B20" s="211" t="s">
        <v>132</v>
      </c>
      <c r="C20" s="210" t="s">
        <v>132</v>
      </c>
      <c r="D20" s="209" t="s">
        <v>132</v>
      </c>
      <c r="E20" s="204"/>
      <c r="F20" s="259"/>
      <c r="G20" s="339"/>
      <c r="H20" s="201">
        <v>0</v>
      </c>
      <c r="I20" s="202">
        <v>3980</v>
      </c>
      <c r="J20" s="5"/>
      <c r="K20" s="181"/>
      <c r="O20" s="25"/>
      <c r="P20" s="5"/>
      <c r="Q20" s="264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08">
        <v>4</v>
      </c>
      <c r="B21" s="211" t="s">
        <v>132</v>
      </c>
      <c r="C21" s="210" t="s">
        <v>132</v>
      </c>
      <c r="D21" s="209" t="s">
        <v>132</v>
      </c>
      <c r="E21" s="204"/>
      <c r="F21" s="259"/>
      <c r="H21" s="201">
        <v>1</v>
      </c>
      <c r="I21" s="202">
        <v>1525</v>
      </c>
      <c r="K21" s="181"/>
      <c r="O21" s="25"/>
      <c r="P21" s="5"/>
      <c r="Q21" s="264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08">
        <v>5</v>
      </c>
      <c r="B22" s="211" t="s">
        <v>132</v>
      </c>
      <c r="C22" s="210" t="s">
        <v>132</v>
      </c>
      <c r="D22" s="209" t="s">
        <v>132</v>
      </c>
      <c r="E22" s="204"/>
      <c r="F22" s="259"/>
      <c r="H22" s="201">
        <v>2</v>
      </c>
      <c r="I22" s="202">
        <v>1525</v>
      </c>
      <c r="K22" s="181"/>
      <c r="O22" s="25"/>
      <c r="P22" s="5"/>
      <c r="Q22" s="264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0">
        <f>'Données projet'!A36</f>
        <v>20</v>
      </c>
      <c r="B23" s="191">
        <f>'Données projet'!D36</f>
        <v>0</v>
      </c>
      <c r="C23" s="204"/>
      <c r="D23" s="192">
        <f>B23*C23</f>
        <v>0</v>
      </c>
      <c r="E23" s="204"/>
      <c r="F23" s="259"/>
      <c r="H23" s="201">
        <v>3</v>
      </c>
      <c r="I23" s="202">
        <v>1525</v>
      </c>
      <c r="K23" s="223"/>
      <c r="L23" s="337" t="s">
        <v>260</v>
      </c>
      <c r="M23" s="337"/>
      <c r="N23" s="337"/>
      <c r="O23" s="25"/>
      <c r="P23" s="25"/>
      <c r="Q23" s="263"/>
      <c r="R23" s="25"/>
      <c r="S23" s="183" t="s">
        <v>264</v>
      </c>
      <c r="T23" s="332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-14197.586210557911</v>
      </c>
      <c r="U23" s="332"/>
      <c r="V23" s="332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0">
        <f>'Données projet'!A37</f>
        <v>30</v>
      </c>
      <c r="B24" s="191">
        <f>'Données projet'!D37</f>
        <v>0</v>
      </c>
      <c r="C24" s="204"/>
      <c r="D24" s="192">
        <f t="shared" ref="D24:D42" si="2">B24*C24</f>
        <v>0</v>
      </c>
      <c r="E24" s="204"/>
      <c r="F24" s="262"/>
      <c r="H24" s="201"/>
      <c r="I24" s="202"/>
      <c r="K24" s="223"/>
      <c r="O24" s="25"/>
      <c r="P24" s="25"/>
      <c r="Q24" s="263"/>
      <c r="R24" s="25"/>
      <c r="S24" s="183" t="s">
        <v>261</v>
      </c>
      <c r="T24" s="333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3"/>
      <c r="V24" s="333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0">
        <f>'Données projet'!A38</f>
        <v>40</v>
      </c>
      <c r="B25" s="191">
        <f>'Données projet'!D38</f>
        <v>88</v>
      </c>
      <c r="C25" s="204">
        <v>15</v>
      </c>
      <c r="D25" s="192">
        <f t="shared" si="2"/>
        <v>1320</v>
      </c>
      <c r="E25" s="204"/>
      <c r="F25" s="262"/>
      <c r="G25" s="1"/>
      <c r="H25" s="201"/>
      <c r="I25" s="202"/>
      <c r="K25" s="223"/>
      <c r="L25" s="269" t="s">
        <v>285</v>
      </c>
      <c r="M25" s="269"/>
      <c r="N25" s="269"/>
      <c r="O25" s="269"/>
      <c r="P25" s="203">
        <v>0</v>
      </c>
      <c r="Q25" s="263"/>
      <c r="R25" s="25"/>
      <c r="S25" s="196" t="s">
        <v>266</v>
      </c>
      <c r="T25" s="334">
        <f ca="1">T23-T24</f>
        <v>-14197.586210557911</v>
      </c>
      <c r="U25" s="334"/>
      <c r="V25" s="334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0">
        <f>'Données projet'!A39</f>
        <v>50</v>
      </c>
      <c r="B26" s="191">
        <f>'Données projet'!D39</f>
        <v>0</v>
      </c>
      <c r="C26" s="204"/>
      <c r="D26" s="192">
        <f t="shared" si="2"/>
        <v>0</v>
      </c>
      <c r="E26" s="204"/>
      <c r="F26" s="262"/>
      <c r="G26" s="257"/>
      <c r="H26" s="201"/>
      <c r="I26" s="202"/>
      <c r="K26" s="223"/>
      <c r="L26" s="321" t="s">
        <v>258</v>
      </c>
      <c r="M26" s="322"/>
      <c r="N26" s="322"/>
      <c r="O26" s="322"/>
      <c r="P26" s="323"/>
      <c r="Q26" s="263"/>
      <c r="R26" s="25"/>
      <c r="S26" s="196" t="s">
        <v>265</v>
      </c>
      <c r="T26" s="331" t="str">
        <f ca="1">IF(T25&lt;0,"Votre projet est additionnel","Votre projet n'est pas additionnel")</f>
        <v>Votre projet est additionnel</v>
      </c>
      <c r="U26" s="331"/>
      <c r="V26" s="331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0">
        <f>'Données projet'!A40</f>
        <v>60</v>
      </c>
      <c r="B27" s="191">
        <f>'Données projet'!D40</f>
        <v>102</v>
      </c>
      <c r="C27" s="204">
        <v>18</v>
      </c>
      <c r="D27" s="192">
        <f t="shared" si="2"/>
        <v>1836</v>
      </c>
      <c r="E27" s="204"/>
      <c r="F27" s="262"/>
      <c r="G27" s="257"/>
      <c r="H27" s="201"/>
      <c r="I27" s="202"/>
      <c r="K27" s="223"/>
      <c r="L27" s="324"/>
      <c r="M27" s="325"/>
      <c r="N27" s="325"/>
      <c r="O27" s="325"/>
      <c r="P27" s="326"/>
      <c r="Q27" s="263"/>
      <c r="R27" s="25"/>
      <c r="S27" s="330" t="s">
        <v>267</v>
      </c>
      <c r="T27" s="330"/>
      <c r="U27" s="330"/>
      <c r="V27" s="330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0">
        <f>'Données projet'!A41</f>
        <v>70</v>
      </c>
      <c r="B28" s="191">
        <f>'Données projet'!D41</f>
        <v>113</v>
      </c>
      <c r="C28" s="204">
        <v>20</v>
      </c>
      <c r="D28" s="192">
        <f t="shared" si="2"/>
        <v>2260</v>
      </c>
      <c r="E28" s="204"/>
      <c r="F28" s="262"/>
      <c r="G28" s="220"/>
      <c r="H28" s="201"/>
      <c r="I28" s="202"/>
      <c r="K28" s="223"/>
      <c r="Q28" s="263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0">
        <f>'Données projet'!A42</f>
        <v>80</v>
      </c>
      <c r="B29" s="191">
        <f>'Données projet'!D42</f>
        <v>124</v>
      </c>
      <c r="C29" s="204">
        <v>25</v>
      </c>
      <c r="D29" s="192">
        <f t="shared" si="2"/>
        <v>3100</v>
      </c>
      <c r="E29" s="204"/>
      <c r="F29" s="262"/>
      <c r="G29" s="216"/>
      <c r="H29" s="201"/>
      <c r="I29" s="202"/>
      <c r="K29" s="223"/>
      <c r="O29" s="25"/>
      <c r="P29" s="25"/>
      <c r="Q29" s="263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0">
        <f>'Données projet'!A43</f>
        <v>90</v>
      </c>
      <c r="B30" s="191">
        <f>'Données projet'!D43</f>
        <v>135</v>
      </c>
      <c r="C30" s="204">
        <v>30</v>
      </c>
      <c r="D30" s="192">
        <f t="shared" si="2"/>
        <v>4050</v>
      </c>
      <c r="E30" s="204"/>
      <c r="F30" s="262"/>
      <c r="G30" s="216"/>
      <c r="H30" s="201"/>
      <c r="I30" s="202"/>
      <c r="K30" s="193"/>
      <c r="L30" s="183" t="s">
        <v>259</v>
      </c>
      <c r="M30" s="194">
        <f ca="1">SUM(OFFSET($P$33,0,0,MIN('Données projet'!$E$9:$E$18)+1,1))</f>
        <v>0</v>
      </c>
      <c r="O30" s="5"/>
      <c r="P30" s="5"/>
      <c r="Q30" s="264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0">
        <f>'Données projet'!A44</f>
        <v>100</v>
      </c>
      <c r="B31" s="191">
        <f>'Données projet'!D44</f>
        <v>723</v>
      </c>
      <c r="C31" s="204">
        <v>50</v>
      </c>
      <c r="D31" s="192">
        <f t="shared" si="2"/>
        <v>36150</v>
      </c>
      <c r="E31" s="204"/>
      <c r="F31" s="262"/>
      <c r="G31" s="216"/>
      <c r="H31" s="201"/>
      <c r="I31" s="202"/>
      <c r="K31" s="181"/>
      <c r="Q31" s="263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0">
        <f>'Données projet'!A45</f>
        <v>0</v>
      </c>
      <c r="B32" s="191">
        <f>'Données projet'!D45</f>
        <v>0</v>
      </c>
      <c r="C32" s="204"/>
      <c r="D32" s="192">
        <f t="shared" si="2"/>
        <v>0</v>
      </c>
      <c r="E32" s="204"/>
      <c r="F32" s="262"/>
      <c r="G32" s="216"/>
      <c r="H32" s="201"/>
      <c r="I32" s="202"/>
      <c r="K32" s="181"/>
      <c r="N32" s="5"/>
      <c r="O32" s="268" t="s">
        <v>178</v>
      </c>
      <c r="P32" s="268" t="s">
        <v>252</v>
      </c>
      <c r="Q32" s="263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0">
        <f>'Données projet'!A46</f>
        <v>0</v>
      </c>
      <c r="B33" s="191">
        <f>'Données projet'!D46</f>
        <v>0</v>
      </c>
      <c r="C33" s="204"/>
      <c r="D33" s="192">
        <f t="shared" si="2"/>
        <v>0</v>
      </c>
      <c r="E33" s="204"/>
      <c r="F33" s="262"/>
      <c r="G33" s="216"/>
      <c r="H33" s="201"/>
      <c r="I33" s="202"/>
      <c r="K33" s="181"/>
      <c r="L33" s="5"/>
      <c r="M33" s="5"/>
      <c r="N33" s="5"/>
      <c r="O33" s="205">
        <v>0</v>
      </c>
      <c r="P33" s="195">
        <f t="shared" ref="P33:P64" si="3">$P$25/(1+$M$4)^O33</f>
        <v>0</v>
      </c>
      <c r="Q33" s="263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0">
        <f>'Données projet'!A47</f>
        <v>0</v>
      </c>
      <c r="B34" s="191">
        <f>'Données projet'!D47</f>
        <v>0</v>
      </c>
      <c r="C34" s="204"/>
      <c r="D34" s="192">
        <f t="shared" si="2"/>
        <v>0</v>
      </c>
      <c r="E34" s="204"/>
      <c r="F34" s="262"/>
      <c r="G34" s="216"/>
      <c r="H34" s="201"/>
      <c r="I34" s="202"/>
      <c r="K34" s="181"/>
      <c r="L34" s="282"/>
      <c r="M34" s="282"/>
      <c r="N34" s="283"/>
      <c r="O34" s="205">
        <f>IF(O33+1&lt;=MIN('Données projet'!$E$9:$E$18),O33+1,"STOP")</f>
        <v>1</v>
      </c>
      <c r="P34" s="195">
        <f t="shared" si="3"/>
        <v>0</v>
      </c>
      <c r="Q34" s="263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0">
        <f>'Données projet'!A48</f>
        <v>0</v>
      </c>
      <c r="B35" s="191">
        <f>'Données projet'!D48</f>
        <v>0</v>
      </c>
      <c r="C35" s="204"/>
      <c r="D35" s="192">
        <f t="shared" si="2"/>
        <v>0</v>
      </c>
      <c r="E35" s="204"/>
      <c r="F35" s="262"/>
      <c r="G35" s="216"/>
      <c r="H35" s="201"/>
      <c r="I35" s="202"/>
      <c r="K35" s="181"/>
      <c r="L35" s="282"/>
      <c r="M35" s="282"/>
      <c r="N35" s="283"/>
      <c r="O35" s="205">
        <f>IF(O34+1&lt;=MIN('Données projet'!$E$9:$E$18),O34+1,"STOP")</f>
        <v>2</v>
      </c>
      <c r="P35" s="195">
        <f t="shared" si="3"/>
        <v>0</v>
      </c>
      <c r="Q35" s="263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0">
        <f>'Données projet'!A49</f>
        <v>0</v>
      </c>
      <c r="B36" s="191">
        <f>'Données projet'!D49</f>
        <v>0</v>
      </c>
      <c r="C36" s="204"/>
      <c r="D36" s="192">
        <f t="shared" si="2"/>
        <v>0</v>
      </c>
      <c r="E36" s="204"/>
      <c r="F36" s="262"/>
      <c r="G36" s="216"/>
      <c r="H36" s="201"/>
      <c r="I36" s="202"/>
      <c r="K36" s="181"/>
      <c r="L36" s="25"/>
      <c r="M36" s="25"/>
      <c r="N36" s="25"/>
      <c r="O36" s="205">
        <f>IF(O35+1&lt;=MIN('Données projet'!$E$9:$E$18),O35+1,"STOP")</f>
        <v>3</v>
      </c>
      <c r="P36" s="195">
        <f t="shared" si="3"/>
        <v>0</v>
      </c>
      <c r="Q36" s="263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0">
        <f>'Données projet'!A50</f>
        <v>0</v>
      </c>
      <c r="B37" s="191">
        <f>'Données projet'!D50</f>
        <v>0</v>
      </c>
      <c r="C37" s="204"/>
      <c r="D37" s="192">
        <f t="shared" si="2"/>
        <v>0</v>
      </c>
      <c r="E37" s="204"/>
      <c r="F37" s="262"/>
      <c r="G37" s="216"/>
      <c r="H37" s="201"/>
      <c r="I37" s="202"/>
      <c r="K37" s="181"/>
      <c r="L37" s="25"/>
      <c r="M37" s="25"/>
      <c r="N37" s="25"/>
      <c r="O37" s="205">
        <f>IF(O36+1&lt;=MIN('Données projet'!$E$9:$E$18),O36+1,"STOP")</f>
        <v>4</v>
      </c>
      <c r="P37" s="195">
        <f t="shared" si="3"/>
        <v>0</v>
      </c>
      <c r="Q37" s="263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0">
        <f>'Données projet'!A51</f>
        <v>0</v>
      </c>
      <c r="B38" s="191">
        <f>'Données projet'!D51</f>
        <v>0</v>
      </c>
      <c r="C38" s="204"/>
      <c r="D38" s="192">
        <f t="shared" si="2"/>
        <v>0</v>
      </c>
      <c r="E38" s="204"/>
      <c r="F38" s="262"/>
      <c r="G38" s="216"/>
      <c r="H38" s="201"/>
      <c r="I38" s="202"/>
      <c r="K38" s="181"/>
      <c r="L38" s="25"/>
      <c r="M38" s="25"/>
      <c r="N38" s="25"/>
      <c r="O38" s="205">
        <f>IF(O37+1&lt;=MIN('Données projet'!$E$9:$E$18),O37+1,"STOP")</f>
        <v>5</v>
      </c>
      <c r="P38" s="195">
        <f t="shared" si="3"/>
        <v>0</v>
      </c>
      <c r="Q38" s="263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0">
        <f>'Données projet'!A52</f>
        <v>0</v>
      </c>
      <c r="B39" s="191">
        <f>'Données projet'!D52</f>
        <v>0</v>
      </c>
      <c r="C39" s="204"/>
      <c r="D39" s="192">
        <f t="shared" si="2"/>
        <v>0</v>
      </c>
      <c r="E39" s="204"/>
      <c r="F39" s="262"/>
      <c r="G39" s="216"/>
      <c r="H39" s="201"/>
      <c r="I39" s="202"/>
      <c r="K39" s="223"/>
      <c r="L39" s="25"/>
      <c r="M39" s="25"/>
      <c r="N39" s="25"/>
      <c r="O39" s="205">
        <f>IF(O38+1&lt;=MIN('Données projet'!$E$9:$E$18),O38+1,"STOP")</f>
        <v>6</v>
      </c>
      <c r="P39" s="195">
        <f t="shared" si="3"/>
        <v>0</v>
      </c>
      <c r="Q39" s="263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0">
        <f>'Données projet'!A53</f>
        <v>0</v>
      </c>
      <c r="B40" s="191">
        <f>'Données projet'!D53</f>
        <v>0</v>
      </c>
      <c r="C40" s="204"/>
      <c r="D40" s="192">
        <f t="shared" si="2"/>
        <v>0</v>
      </c>
      <c r="E40" s="204"/>
      <c r="F40" s="262"/>
      <c r="G40" s="216"/>
      <c r="H40" s="201"/>
      <c r="I40" s="202"/>
      <c r="K40" s="223"/>
      <c r="L40" s="25"/>
      <c r="M40" s="25"/>
      <c r="N40" s="25"/>
      <c r="O40" s="205">
        <f>IF(O39+1&lt;=MIN('Données projet'!$E$9:$E$18),O39+1,"STOP")</f>
        <v>7</v>
      </c>
      <c r="P40" s="195">
        <f t="shared" si="3"/>
        <v>0</v>
      </c>
      <c r="Q40" s="263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0">
        <f>'Données projet'!A54</f>
        <v>0</v>
      </c>
      <c r="B41" s="191">
        <f>'Données projet'!D54</f>
        <v>0</v>
      </c>
      <c r="C41" s="204"/>
      <c r="D41" s="192">
        <f t="shared" si="2"/>
        <v>0</v>
      </c>
      <c r="E41" s="204"/>
      <c r="F41" s="262"/>
      <c r="G41" s="216"/>
      <c r="H41" s="201"/>
      <c r="I41" s="202"/>
      <c r="K41" s="223"/>
      <c r="L41" s="25"/>
      <c r="M41" s="25"/>
      <c r="N41" s="25"/>
      <c r="O41" s="205">
        <f>IF(O40+1&lt;=MIN('Données projet'!$E$9:$E$18),O40+1,"STOP")</f>
        <v>8</v>
      </c>
      <c r="P41" s="195">
        <f t="shared" si="3"/>
        <v>0</v>
      </c>
      <c r="Q41" s="263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0">
        <f>'Données projet'!A55</f>
        <v>0</v>
      </c>
      <c r="B42" s="191">
        <f>'Données projet'!D55</f>
        <v>0</v>
      </c>
      <c r="C42" s="204"/>
      <c r="D42" s="192">
        <f t="shared" si="2"/>
        <v>0</v>
      </c>
      <c r="E42" s="204"/>
      <c r="F42" s="262"/>
      <c r="G42" s="216"/>
      <c r="H42" s="201"/>
      <c r="I42" s="202"/>
      <c r="K42" s="223"/>
      <c r="L42" s="25"/>
      <c r="M42" s="25"/>
      <c r="N42" s="25"/>
      <c r="O42" s="205">
        <f>IF(O41+1&lt;=MIN('Données projet'!$E$9:$E$18),O41+1,"STOP")</f>
        <v>9</v>
      </c>
      <c r="P42" s="195">
        <f t="shared" si="3"/>
        <v>0</v>
      </c>
      <c r="Q42" s="263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7"/>
      <c r="B43" s="197"/>
      <c r="C43" s="197"/>
      <c r="D43" s="254"/>
      <c r="E43" s="254"/>
      <c r="F43" s="267"/>
      <c r="G43" s="216"/>
      <c r="H43" s="201"/>
      <c r="I43" s="202"/>
      <c r="K43" s="223"/>
      <c r="L43" s="25"/>
      <c r="M43" s="25"/>
      <c r="N43" s="25"/>
      <c r="O43" s="205">
        <f>IF(O42+1&lt;=MIN('Données projet'!$E$9:$E$18),O42+1,"STOP")</f>
        <v>10</v>
      </c>
      <c r="P43" s="195">
        <f t="shared" si="3"/>
        <v>0</v>
      </c>
      <c r="Q43" s="264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59"/>
      <c r="G44" s="216"/>
      <c r="H44" s="201"/>
      <c r="I44" s="202"/>
      <c r="K44" s="223"/>
      <c r="L44" s="25"/>
      <c r="M44" s="25"/>
      <c r="N44" s="25"/>
      <c r="O44" s="205">
        <f>IF(O43+1&lt;=MIN('Données projet'!$E$9:$E$18),O43+1,"STOP")</f>
        <v>11</v>
      </c>
      <c r="P44" s="195">
        <f t="shared" si="3"/>
        <v>0</v>
      </c>
      <c r="Q44" s="264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4" t="str">
        <f>IF('Données projet'!$B$10="","",'Données projet'!$B$10)</f>
        <v/>
      </c>
      <c r="C45" s="5"/>
      <c r="D45" s="5"/>
      <c r="E45" s="5"/>
      <c r="F45" s="259"/>
      <c r="G45" s="216"/>
      <c r="H45" s="201"/>
      <c r="I45" s="202"/>
      <c r="J45" s="25"/>
      <c r="K45" s="223"/>
      <c r="L45" s="25"/>
      <c r="M45" s="25"/>
      <c r="N45" s="25"/>
      <c r="O45" s="205">
        <f>IF(O44+1&lt;=MIN('Données projet'!$E$9:$E$18),O44+1,"STOP")</f>
        <v>12</v>
      </c>
      <c r="P45" s="195">
        <f t="shared" si="3"/>
        <v>0</v>
      </c>
      <c r="Q45" s="264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59"/>
      <c r="G46" s="216"/>
      <c r="H46" s="201"/>
      <c r="I46" s="202"/>
      <c r="J46" s="25"/>
      <c r="K46" s="223"/>
      <c r="L46" s="218"/>
      <c r="M46" s="218"/>
      <c r="N46" s="218"/>
      <c r="O46" s="205">
        <f>IF(O45+1&lt;=MIN('Données projet'!$E$9:$E$18),O45+1,"STOP")</f>
        <v>13</v>
      </c>
      <c r="P46" s="198">
        <f t="shared" si="3"/>
        <v>0</v>
      </c>
      <c r="Q46" s="264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5" t="s">
        <v>180</v>
      </c>
      <c r="B47" s="51" t="s">
        <v>256</v>
      </c>
      <c r="C47" s="51" t="s">
        <v>255</v>
      </c>
      <c r="D47" s="255" t="s">
        <v>252</v>
      </c>
      <c r="E47" s="255" t="s">
        <v>320</v>
      </c>
      <c r="F47" s="260"/>
      <c r="G47" s="216"/>
      <c r="H47" s="201"/>
      <c r="I47" s="202"/>
      <c r="J47" s="25"/>
      <c r="K47" s="223"/>
      <c r="L47" s="5"/>
      <c r="M47" s="5"/>
      <c r="N47" s="5"/>
      <c r="O47" s="205">
        <f>IF(O46+1&lt;=MIN('Données projet'!$E$9:$E$18),O46+1,"STOP")</f>
        <v>14</v>
      </c>
      <c r="P47" s="195">
        <f t="shared" si="3"/>
        <v>0</v>
      </c>
      <c r="Q47" s="264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08">
        <v>0</v>
      </c>
      <c r="B48" s="211" t="s">
        <v>132</v>
      </c>
      <c r="C48" s="210" t="s">
        <v>132</v>
      </c>
      <c r="D48" s="209" t="s">
        <v>132</v>
      </c>
      <c r="E48" s="204"/>
      <c r="F48" s="260"/>
      <c r="G48" s="216"/>
      <c r="H48" s="201"/>
      <c r="I48" s="202"/>
      <c r="J48" s="25"/>
      <c r="K48" s="223"/>
      <c r="L48" s="5"/>
      <c r="M48" s="5"/>
      <c r="N48" s="5"/>
      <c r="O48" s="205">
        <f>IF(O47+1&lt;=MIN('Données projet'!$E$9:$E$18),O47+1,"STOP")</f>
        <v>15</v>
      </c>
      <c r="P48" s="195">
        <f t="shared" si="3"/>
        <v>0</v>
      </c>
      <c r="Q48" s="264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6" customFormat="1" ht="17.25" customHeight="1" x14ac:dyDescent="0.25">
      <c r="A49" s="208">
        <v>1</v>
      </c>
      <c r="B49" s="211" t="s">
        <v>132</v>
      </c>
      <c r="C49" s="210" t="s">
        <v>132</v>
      </c>
      <c r="D49" s="209" t="s">
        <v>132</v>
      </c>
      <c r="E49" s="204"/>
      <c r="F49" s="260"/>
      <c r="G49" s="217"/>
      <c r="H49" s="201"/>
      <c r="I49" s="202"/>
      <c r="J49" s="218"/>
      <c r="K49" s="225"/>
      <c r="L49" s="5"/>
      <c r="M49" s="5"/>
      <c r="N49" s="5"/>
      <c r="O49" s="205">
        <f>IF(O48+1&lt;=MIN('Données projet'!$E$9:$E$18),O48+1,"STOP")</f>
        <v>16</v>
      </c>
      <c r="P49" s="195">
        <f t="shared" si="3"/>
        <v>0</v>
      </c>
      <c r="Q49" s="265"/>
      <c r="R49" s="197"/>
      <c r="S49" s="197"/>
      <c r="T49" s="197"/>
      <c r="U49" s="197"/>
      <c r="V49" s="197"/>
      <c r="W49" s="197"/>
      <c r="X49" s="197"/>
      <c r="Y49" s="197"/>
      <c r="Z49" s="197"/>
      <c r="AA49" s="197"/>
      <c r="AB49" s="197"/>
      <c r="AC49" s="197"/>
      <c r="AD49" s="197"/>
      <c r="AE49" s="197"/>
      <c r="AF49" s="197"/>
      <c r="AG49" s="197"/>
      <c r="AH49" s="197"/>
      <c r="AI49" s="197"/>
      <c r="AJ49" s="197"/>
      <c r="AK49" s="197"/>
      <c r="AL49" s="197"/>
      <c r="AM49" s="197"/>
      <c r="AN49" s="197"/>
      <c r="AO49" s="197"/>
      <c r="AP49" s="197"/>
      <c r="AQ49" s="197"/>
      <c r="AR49" s="197"/>
      <c r="AS49" s="197"/>
      <c r="AT49" s="197"/>
      <c r="AU49" s="197"/>
      <c r="AV49" s="197"/>
      <c r="AW49" s="197"/>
      <c r="AX49" s="197"/>
      <c r="AY49" s="197"/>
      <c r="AZ49" s="197"/>
      <c r="BA49" s="197"/>
      <c r="BB49" s="197"/>
      <c r="BC49" s="197"/>
      <c r="BD49" s="197"/>
    </row>
    <row r="50" spans="1:56" x14ac:dyDescent="0.25">
      <c r="A50" s="208">
        <v>2</v>
      </c>
      <c r="B50" s="211" t="s">
        <v>132</v>
      </c>
      <c r="C50" s="210" t="s">
        <v>132</v>
      </c>
      <c r="D50" s="209" t="s">
        <v>132</v>
      </c>
      <c r="E50" s="204"/>
      <c r="F50" s="260"/>
      <c r="G50" s="219"/>
      <c r="H50" s="201"/>
      <c r="I50" s="202"/>
      <c r="J50" s="25"/>
      <c r="K50" s="181"/>
      <c r="L50" s="5"/>
      <c r="M50" s="5"/>
      <c r="N50" s="5"/>
      <c r="O50" s="205">
        <f>IF(O49+1&lt;=MIN('Données projet'!$E$9:$E$18),O49+1,"STOP")</f>
        <v>17</v>
      </c>
      <c r="P50" s="195">
        <f t="shared" si="3"/>
        <v>0</v>
      </c>
      <c r="Q50" s="264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08">
        <v>3</v>
      </c>
      <c r="B51" s="211" t="s">
        <v>132</v>
      </c>
      <c r="C51" s="210" t="s">
        <v>132</v>
      </c>
      <c r="D51" s="209" t="s">
        <v>132</v>
      </c>
      <c r="E51" s="204"/>
      <c r="F51" s="260"/>
      <c r="G51" s="219"/>
      <c r="H51" s="201"/>
      <c r="I51" s="202"/>
      <c r="J51" s="25"/>
      <c r="K51" s="181"/>
      <c r="L51" s="5"/>
      <c r="M51" s="5"/>
      <c r="N51" s="5"/>
      <c r="O51" s="205">
        <f>IF(O50+1&lt;=MIN('Données projet'!$E$9:$E$18),O50+1,"STOP")</f>
        <v>18</v>
      </c>
      <c r="P51" s="195">
        <f t="shared" si="3"/>
        <v>0</v>
      </c>
      <c r="Q51" s="264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08">
        <v>4</v>
      </c>
      <c r="B52" s="211" t="s">
        <v>132</v>
      </c>
      <c r="C52" s="210" t="s">
        <v>132</v>
      </c>
      <c r="D52" s="209" t="s">
        <v>132</v>
      </c>
      <c r="E52" s="204"/>
      <c r="F52" s="260"/>
      <c r="G52" s="219"/>
      <c r="H52" s="201"/>
      <c r="I52" s="202"/>
      <c r="J52" s="25"/>
      <c r="K52" s="181"/>
      <c r="L52" s="5"/>
      <c r="M52" s="5"/>
      <c r="N52" s="5"/>
      <c r="O52" s="205">
        <f>IF(O51+1&lt;=MIN('Données projet'!$E$9:$E$18),O51+1,"STOP")</f>
        <v>19</v>
      </c>
      <c r="P52" s="195">
        <f t="shared" si="3"/>
        <v>0</v>
      </c>
      <c r="Q52" s="264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08">
        <v>5</v>
      </c>
      <c r="B53" s="211" t="s">
        <v>132</v>
      </c>
      <c r="C53" s="210" t="s">
        <v>132</v>
      </c>
      <c r="D53" s="209" t="s">
        <v>132</v>
      </c>
      <c r="E53" s="204"/>
      <c r="F53" s="260"/>
      <c r="G53" s="220"/>
      <c r="H53" s="201"/>
      <c r="I53" s="202"/>
      <c r="J53" s="25"/>
      <c r="K53" s="181"/>
      <c r="L53" s="5"/>
      <c r="M53" s="5"/>
      <c r="N53" s="5"/>
      <c r="O53" s="205">
        <f>IF(O52+1&lt;=MIN('Données projet'!$E$9:$E$18),O52+1,"STOP")</f>
        <v>20</v>
      </c>
      <c r="P53" s="195">
        <f t="shared" si="3"/>
        <v>0</v>
      </c>
      <c r="Q53" s="264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0">
        <f>'Données projet'!A62</f>
        <v>0</v>
      </c>
      <c r="B54" s="191">
        <f>'Données projet'!D62</f>
        <v>0</v>
      </c>
      <c r="C54" s="202"/>
      <c r="D54" s="189">
        <f>B54*C54</f>
        <v>0</v>
      </c>
      <c r="E54" s="204"/>
      <c r="F54" s="261"/>
      <c r="G54" s="220"/>
      <c r="H54" s="201"/>
      <c r="I54" s="202"/>
      <c r="J54" s="25"/>
      <c r="K54" s="181"/>
      <c r="L54" s="5"/>
      <c r="M54" s="5"/>
      <c r="N54" s="5"/>
      <c r="O54" s="205">
        <f>IF(O53+1&lt;=MIN('Données projet'!$E$9:$E$18),O53+1,"STOP")</f>
        <v>21</v>
      </c>
      <c r="P54" s="195">
        <f t="shared" si="3"/>
        <v>0</v>
      </c>
      <c r="Q54" s="264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0">
        <f>'Données projet'!A63</f>
        <v>0</v>
      </c>
      <c r="B55" s="191">
        <f>'Données projet'!D63</f>
        <v>0</v>
      </c>
      <c r="C55" s="202"/>
      <c r="D55" s="189">
        <f t="shared" ref="D55:D73" si="4">B55*C55</f>
        <v>0</v>
      </c>
      <c r="E55" s="204"/>
      <c r="F55" s="261"/>
      <c r="G55" s="220"/>
      <c r="H55" s="201"/>
      <c r="I55" s="202"/>
      <c r="J55" s="25"/>
      <c r="K55" s="181"/>
      <c r="L55" s="5"/>
      <c r="M55" s="5"/>
      <c r="N55" s="5"/>
      <c r="O55" s="205">
        <f>IF(O54+1&lt;=MIN('Données projet'!$E$9:$E$18),O54+1,"STOP")</f>
        <v>22</v>
      </c>
      <c r="P55" s="195">
        <f t="shared" si="3"/>
        <v>0</v>
      </c>
      <c r="Q55" s="264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0">
        <f>'Données projet'!A64</f>
        <v>0</v>
      </c>
      <c r="B56" s="191">
        <f>'Données projet'!D64</f>
        <v>0</v>
      </c>
      <c r="C56" s="202"/>
      <c r="D56" s="189">
        <f t="shared" si="4"/>
        <v>0</v>
      </c>
      <c r="E56" s="204"/>
      <c r="F56" s="261"/>
      <c r="G56" s="220"/>
      <c r="H56" s="201"/>
      <c r="I56" s="202"/>
      <c r="J56" s="25"/>
      <c r="K56" s="181"/>
      <c r="L56" s="5"/>
      <c r="M56" s="5"/>
      <c r="N56" s="5"/>
      <c r="O56" s="205">
        <f>IF(O55+1&lt;=MIN('Données projet'!$E$9:$E$18),O55+1,"STOP")</f>
        <v>23</v>
      </c>
      <c r="P56" s="195">
        <f t="shared" si="3"/>
        <v>0</v>
      </c>
      <c r="Q56" s="264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0">
        <f>'Données projet'!A65</f>
        <v>0</v>
      </c>
      <c r="B57" s="191">
        <f>'Données projet'!D65</f>
        <v>0</v>
      </c>
      <c r="C57" s="202"/>
      <c r="D57" s="189">
        <f t="shared" si="4"/>
        <v>0</v>
      </c>
      <c r="E57" s="204"/>
      <c r="F57" s="261"/>
      <c r="G57" s="220"/>
      <c r="H57" s="201"/>
      <c r="I57" s="202"/>
      <c r="J57" s="25"/>
      <c r="K57" s="181"/>
      <c r="L57" s="5"/>
      <c r="M57" s="5"/>
      <c r="N57" s="5"/>
      <c r="O57" s="205">
        <f>IF(O56+1&lt;=MIN('Données projet'!$E$9:$E$18),O56+1,"STOP")</f>
        <v>24</v>
      </c>
      <c r="P57" s="195">
        <f t="shared" si="3"/>
        <v>0</v>
      </c>
      <c r="Q57" s="264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0">
        <f>'Données projet'!A66</f>
        <v>0</v>
      </c>
      <c r="B58" s="191">
        <f>'Données projet'!D66</f>
        <v>0</v>
      </c>
      <c r="C58" s="202"/>
      <c r="D58" s="189">
        <f t="shared" si="4"/>
        <v>0</v>
      </c>
      <c r="E58" s="204"/>
      <c r="F58" s="261"/>
      <c r="G58" s="220"/>
      <c r="H58" s="201"/>
      <c r="I58" s="202"/>
      <c r="J58" s="25"/>
      <c r="K58" s="181"/>
      <c r="L58" s="5"/>
      <c r="M58" s="5"/>
      <c r="N58" s="5"/>
      <c r="O58" s="205">
        <f>IF(O57+1&lt;=MIN('Données projet'!$E$9:$E$18),O57+1,"STOP")</f>
        <v>25</v>
      </c>
      <c r="P58" s="195">
        <f t="shared" si="3"/>
        <v>0</v>
      </c>
      <c r="Q58" s="264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0">
        <f>'Données projet'!A67</f>
        <v>0</v>
      </c>
      <c r="B59" s="191">
        <f>'Données projet'!D67</f>
        <v>0</v>
      </c>
      <c r="C59" s="202"/>
      <c r="D59" s="189">
        <f t="shared" si="4"/>
        <v>0</v>
      </c>
      <c r="E59" s="204"/>
      <c r="F59" s="261"/>
      <c r="G59" s="220"/>
      <c r="H59" s="201"/>
      <c r="I59" s="202"/>
      <c r="J59" s="25"/>
      <c r="K59" s="181"/>
      <c r="L59" s="5"/>
      <c r="M59" s="5"/>
      <c r="N59" s="5"/>
      <c r="O59" s="205">
        <f>IF(O58+1&lt;=MIN('Données projet'!$E$9:$E$18),O58+1,"STOP")</f>
        <v>26</v>
      </c>
      <c r="P59" s="195">
        <f t="shared" si="3"/>
        <v>0</v>
      </c>
      <c r="Q59" s="264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0">
        <f>'Données projet'!A68</f>
        <v>0</v>
      </c>
      <c r="B60" s="191">
        <f>'Données projet'!D68</f>
        <v>0</v>
      </c>
      <c r="C60" s="202"/>
      <c r="D60" s="189">
        <f t="shared" si="4"/>
        <v>0</v>
      </c>
      <c r="E60" s="204"/>
      <c r="F60" s="261"/>
      <c r="G60" s="221"/>
      <c r="H60" s="201"/>
      <c r="I60" s="202"/>
      <c r="J60" s="25"/>
      <c r="K60" s="181"/>
      <c r="L60" s="5"/>
      <c r="M60" s="5"/>
      <c r="N60" s="5"/>
      <c r="O60" s="205">
        <f>IF(O59+1&lt;=MIN('Données projet'!$E$9:$E$18),O59+1,"STOP")</f>
        <v>27</v>
      </c>
      <c r="P60" s="195">
        <f t="shared" si="3"/>
        <v>0</v>
      </c>
      <c r="Q60" s="264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0">
        <f>'Données projet'!A69</f>
        <v>0</v>
      </c>
      <c r="B61" s="191">
        <f>'Données projet'!D69</f>
        <v>0</v>
      </c>
      <c r="C61" s="202"/>
      <c r="D61" s="189">
        <f t="shared" si="4"/>
        <v>0</v>
      </c>
      <c r="E61" s="204"/>
      <c r="F61" s="261"/>
      <c r="G61" s="221"/>
      <c r="H61" s="201"/>
      <c r="I61" s="202"/>
      <c r="J61" s="25"/>
      <c r="K61" s="181"/>
      <c r="L61" s="5"/>
      <c r="M61" s="5"/>
      <c r="N61" s="5"/>
      <c r="O61" s="205">
        <f>IF(O60+1&lt;=MIN('Données projet'!$E$9:$E$18),O60+1,"STOP")</f>
        <v>28</v>
      </c>
      <c r="P61" s="195">
        <f t="shared" si="3"/>
        <v>0</v>
      </c>
      <c r="Q61" s="264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0">
        <f>'Données projet'!A70</f>
        <v>0</v>
      </c>
      <c r="B62" s="191">
        <f>'Données projet'!D70</f>
        <v>0</v>
      </c>
      <c r="C62" s="202"/>
      <c r="D62" s="189">
        <f t="shared" si="4"/>
        <v>0</v>
      </c>
      <c r="E62" s="204"/>
      <c r="F62" s="261"/>
      <c r="G62" s="221"/>
      <c r="H62" s="201"/>
      <c r="I62" s="202"/>
      <c r="J62" s="25"/>
      <c r="K62" s="181"/>
      <c r="L62" s="5"/>
      <c r="M62" s="5"/>
      <c r="N62" s="5"/>
      <c r="O62" s="205">
        <f>IF(O61+1&lt;=MIN('Données projet'!$E$9:$E$18),O61+1,"STOP")</f>
        <v>29</v>
      </c>
      <c r="P62" s="195">
        <f t="shared" si="3"/>
        <v>0</v>
      </c>
      <c r="Q62" s="264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0">
        <f>'Données projet'!A71</f>
        <v>0</v>
      </c>
      <c r="B63" s="191">
        <f>'Données projet'!D71</f>
        <v>0</v>
      </c>
      <c r="C63" s="202"/>
      <c r="D63" s="189">
        <f t="shared" si="4"/>
        <v>0</v>
      </c>
      <c r="E63" s="204"/>
      <c r="F63" s="261"/>
      <c r="G63" s="221"/>
      <c r="H63" s="201"/>
      <c r="I63" s="202"/>
      <c r="J63" s="25"/>
      <c r="K63" s="181"/>
      <c r="L63" s="5"/>
      <c r="M63" s="5"/>
      <c r="N63" s="5"/>
      <c r="O63" s="205">
        <f>IF(O62+1&lt;=MIN('Données projet'!$E$9:$E$18),O62+1,"STOP")</f>
        <v>30</v>
      </c>
      <c r="P63" s="195">
        <f t="shared" si="3"/>
        <v>0</v>
      </c>
      <c r="Q63" s="264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0">
        <f>'Données projet'!A72</f>
        <v>0</v>
      </c>
      <c r="B64" s="191">
        <f>'Données projet'!D72</f>
        <v>0</v>
      </c>
      <c r="C64" s="202"/>
      <c r="D64" s="189">
        <f t="shared" si="4"/>
        <v>0</v>
      </c>
      <c r="E64" s="204"/>
      <c r="F64" s="261"/>
      <c r="G64" s="221"/>
      <c r="H64" s="201"/>
      <c r="I64" s="202"/>
      <c r="J64" s="222"/>
      <c r="K64" s="181"/>
      <c r="L64" s="5"/>
      <c r="M64" s="5"/>
      <c r="N64" s="5"/>
      <c r="O64" s="205">
        <f>IF(O63+1&lt;=MIN('Données projet'!$E$9:$E$18),O63+1,"STOP")</f>
        <v>31</v>
      </c>
      <c r="P64" s="195">
        <f t="shared" si="3"/>
        <v>0</v>
      </c>
      <c r="Q64" s="264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0">
        <f>'Données projet'!A73</f>
        <v>0</v>
      </c>
      <c r="B65" s="191">
        <f>'Données projet'!D73</f>
        <v>0</v>
      </c>
      <c r="C65" s="202"/>
      <c r="D65" s="189">
        <f t="shared" si="4"/>
        <v>0</v>
      </c>
      <c r="E65" s="204"/>
      <c r="F65" s="261"/>
      <c r="G65" s="221"/>
      <c r="H65" s="201"/>
      <c r="I65" s="202"/>
      <c r="J65" s="199"/>
      <c r="K65" s="181"/>
      <c r="L65" s="5"/>
      <c r="M65" s="5"/>
      <c r="N65" s="5"/>
      <c r="O65" s="205">
        <f>IF(O64+1&lt;=MIN('Données projet'!$E$9:$E$18),O64+1,"STOP")</f>
        <v>32</v>
      </c>
      <c r="P65" s="195">
        <f t="shared" ref="P65:P96" si="5">$P$25/(1+$M$4)^O65</f>
        <v>0</v>
      </c>
      <c r="Q65" s="264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0">
        <f>'Données projet'!A74</f>
        <v>0</v>
      </c>
      <c r="B66" s="191">
        <f>'Données projet'!D74</f>
        <v>0</v>
      </c>
      <c r="C66" s="202"/>
      <c r="D66" s="189">
        <f t="shared" si="4"/>
        <v>0</v>
      </c>
      <c r="E66" s="204"/>
      <c r="F66" s="261"/>
      <c r="G66" s="221"/>
      <c r="H66" s="201"/>
      <c r="I66" s="202"/>
      <c r="J66" s="199"/>
      <c r="K66" s="181"/>
      <c r="L66" s="5"/>
      <c r="M66" s="5"/>
      <c r="N66" s="5"/>
      <c r="O66" s="205">
        <f>IF(O65+1&lt;=MIN('Données projet'!$E$9:$E$18),O65+1,"STOP")</f>
        <v>33</v>
      </c>
      <c r="P66" s="195">
        <f t="shared" si="5"/>
        <v>0</v>
      </c>
      <c r="Q66" s="264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0">
        <f>'Données projet'!A75</f>
        <v>0</v>
      </c>
      <c r="B67" s="191">
        <f>'Données projet'!D75</f>
        <v>0</v>
      </c>
      <c r="C67" s="202"/>
      <c r="D67" s="189">
        <f t="shared" si="4"/>
        <v>0</v>
      </c>
      <c r="E67" s="204"/>
      <c r="F67" s="261"/>
      <c r="G67" s="221"/>
      <c r="H67" s="201"/>
      <c r="I67" s="202"/>
      <c r="J67" s="199"/>
      <c r="K67" s="181"/>
      <c r="L67" s="5"/>
      <c r="M67" s="5"/>
      <c r="N67" s="5"/>
      <c r="O67" s="205">
        <f>IF(O66+1&lt;=MIN('Données projet'!$E$9:$E$18),O66+1,"STOP")</f>
        <v>34</v>
      </c>
      <c r="P67" s="195">
        <f t="shared" si="5"/>
        <v>0</v>
      </c>
      <c r="Q67" s="264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0">
        <f>'Données projet'!A76</f>
        <v>0</v>
      </c>
      <c r="B68" s="191">
        <f>'Données projet'!D76</f>
        <v>0</v>
      </c>
      <c r="C68" s="202"/>
      <c r="D68" s="189">
        <f t="shared" si="4"/>
        <v>0</v>
      </c>
      <c r="E68" s="204"/>
      <c r="F68" s="261"/>
      <c r="G68" s="221"/>
      <c r="H68" s="201"/>
      <c r="I68" s="202"/>
      <c r="J68" s="199"/>
      <c r="K68" s="181"/>
      <c r="L68" s="5"/>
      <c r="M68" s="5"/>
      <c r="N68" s="5"/>
      <c r="O68" s="205">
        <f>IF(O67+1&lt;=MIN('Données projet'!$E$9:$E$18),O67+1,"STOP")</f>
        <v>35</v>
      </c>
      <c r="P68" s="195">
        <f t="shared" si="5"/>
        <v>0</v>
      </c>
      <c r="Q68" s="264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0">
        <f>'Données projet'!A77</f>
        <v>0</v>
      </c>
      <c r="B69" s="191">
        <f>'Données projet'!D77</f>
        <v>0</v>
      </c>
      <c r="C69" s="202"/>
      <c r="D69" s="189">
        <f t="shared" si="4"/>
        <v>0</v>
      </c>
      <c r="E69" s="204"/>
      <c r="F69" s="261"/>
      <c r="G69" s="221"/>
      <c r="H69" s="201"/>
      <c r="I69" s="202"/>
      <c r="J69" s="199"/>
      <c r="K69" s="181"/>
      <c r="L69" s="5"/>
      <c r="M69" s="5"/>
      <c r="N69" s="5"/>
      <c r="O69" s="205">
        <f>IF(O68+1&lt;=MIN('Données projet'!$E$9:$E$18),O68+1,"STOP")</f>
        <v>36</v>
      </c>
      <c r="P69" s="195">
        <f t="shared" si="5"/>
        <v>0</v>
      </c>
      <c r="Q69" s="264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0">
        <f>'Données projet'!A78</f>
        <v>0</v>
      </c>
      <c r="B70" s="191">
        <f>'Données projet'!D78</f>
        <v>0</v>
      </c>
      <c r="C70" s="202"/>
      <c r="D70" s="189">
        <f t="shared" si="4"/>
        <v>0</v>
      </c>
      <c r="E70" s="204"/>
      <c r="F70" s="261"/>
      <c r="G70" s="221"/>
      <c r="H70" s="201"/>
      <c r="I70" s="202"/>
      <c r="J70" s="199"/>
      <c r="K70" s="181"/>
      <c r="L70" s="5"/>
      <c r="M70" s="5"/>
      <c r="N70" s="5"/>
      <c r="O70" s="205">
        <f>IF(O69+1&lt;=MIN('Données projet'!$E$9:$E$18),O69+1,"STOP")</f>
        <v>37</v>
      </c>
      <c r="P70" s="195">
        <f t="shared" si="5"/>
        <v>0</v>
      </c>
      <c r="Q70" s="264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0">
        <f>'Données projet'!A79</f>
        <v>0</v>
      </c>
      <c r="B71" s="191">
        <f>'Données projet'!D79</f>
        <v>0</v>
      </c>
      <c r="C71" s="202"/>
      <c r="D71" s="189">
        <f t="shared" si="4"/>
        <v>0</v>
      </c>
      <c r="E71" s="204"/>
      <c r="F71" s="261"/>
      <c r="G71" s="221"/>
      <c r="H71" s="201"/>
      <c r="I71" s="202"/>
      <c r="J71" s="199"/>
      <c r="K71" s="181"/>
      <c r="L71" s="5"/>
      <c r="M71" s="5"/>
      <c r="N71" s="5"/>
      <c r="O71" s="205">
        <f>IF(O70+1&lt;=MIN('Données projet'!$E$9:$E$18),O70+1,"STOP")</f>
        <v>38</v>
      </c>
      <c r="P71" s="195">
        <f t="shared" si="5"/>
        <v>0</v>
      </c>
      <c r="Q71" s="264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0">
        <f>'Données projet'!A80</f>
        <v>0</v>
      </c>
      <c r="B72" s="191">
        <f>'Données projet'!D80</f>
        <v>0</v>
      </c>
      <c r="C72" s="202"/>
      <c r="D72" s="189">
        <f t="shared" si="4"/>
        <v>0</v>
      </c>
      <c r="E72" s="204"/>
      <c r="F72" s="261"/>
      <c r="G72" s="221"/>
      <c r="H72" s="201"/>
      <c r="I72" s="202"/>
      <c r="J72" s="5"/>
      <c r="K72" s="181"/>
      <c r="L72" s="5"/>
      <c r="M72" s="5"/>
      <c r="N72" s="5"/>
      <c r="O72" s="205">
        <f>IF(O71+1&lt;=MIN('Données projet'!$E$9:$E$18),O71+1,"STOP")</f>
        <v>39</v>
      </c>
      <c r="P72" s="195">
        <f t="shared" si="5"/>
        <v>0</v>
      </c>
      <c r="Q72" s="264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0">
        <f>'Données projet'!A81</f>
        <v>0</v>
      </c>
      <c r="B73" s="191">
        <f>'Données projet'!D81</f>
        <v>0</v>
      </c>
      <c r="C73" s="202"/>
      <c r="D73" s="189">
        <f t="shared" si="4"/>
        <v>0</v>
      </c>
      <c r="E73" s="204"/>
      <c r="F73" s="261"/>
      <c r="G73" s="221"/>
      <c r="H73" s="201"/>
      <c r="I73" s="202"/>
      <c r="J73" s="5"/>
      <c r="K73" s="181"/>
      <c r="L73" s="5"/>
      <c r="M73" s="5"/>
      <c r="N73" s="5"/>
      <c r="O73" s="205">
        <f>IF(O72+1&lt;=MIN('Données projet'!$E$9:$E$18),O72+1,"STOP")</f>
        <v>40</v>
      </c>
      <c r="P73" s="195">
        <f t="shared" si="5"/>
        <v>0</v>
      </c>
      <c r="Q73" s="264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59"/>
      <c r="G74" s="221"/>
      <c r="H74" s="201"/>
      <c r="I74" s="202"/>
      <c r="J74" s="5"/>
      <c r="K74" s="181"/>
      <c r="L74" s="5"/>
      <c r="M74" s="5"/>
      <c r="N74" s="5"/>
      <c r="O74" s="205">
        <f>IF(O73+1&lt;=MIN('Données projet'!$E$9:$E$18),O73+1,"STOP")</f>
        <v>41</v>
      </c>
      <c r="P74" s="195">
        <f t="shared" si="5"/>
        <v>0</v>
      </c>
      <c r="Q74" s="264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59"/>
      <c r="G75" s="221"/>
      <c r="H75" s="201"/>
      <c r="I75" s="202"/>
      <c r="J75" s="5"/>
      <c r="K75" s="181"/>
      <c r="L75" s="5"/>
      <c r="M75" s="5"/>
      <c r="N75" s="5"/>
      <c r="O75" s="205">
        <f>IF(O74+1&lt;=MIN('Données projet'!$E$9:$E$18),O74+1,"STOP")</f>
        <v>42</v>
      </c>
      <c r="P75" s="195">
        <f t="shared" si="5"/>
        <v>0</v>
      </c>
      <c r="Q75" s="264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4" t="str">
        <f>IF('Données projet'!B11="","",'Données projet'!B11)</f>
        <v/>
      </c>
      <c r="C76" s="5"/>
      <c r="D76" s="5"/>
      <c r="E76" s="5"/>
      <c r="F76" s="259"/>
      <c r="G76" s="221"/>
      <c r="H76" s="201"/>
      <c r="I76" s="202"/>
      <c r="J76" s="5"/>
      <c r="K76" s="181"/>
      <c r="L76" s="5"/>
      <c r="M76" s="5"/>
      <c r="N76" s="5"/>
      <c r="O76" s="205">
        <f>IF(O75+1&lt;=MIN('Données projet'!$E$9:$E$18),O75+1,"STOP")</f>
        <v>43</v>
      </c>
      <c r="P76" s="195">
        <f t="shared" si="5"/>
        <v>0</v>
      </c>
      <c r="Q76" s="264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59"/>
      <c r="G77" s="221"/>
      <c r="H77" s="201"/>
      <c r="I77" s="202"/>
      <c r="J77" s="5"/>
      <c r="K77" s="181"/>
      <c r="L77" s="5"/>
      <c r="M77" s="5"/>
      <c r="N77" s="5"/>
      <c r="O77" s="205">
        <f>IF(O76+1&lt;=MIN('Données projet'!$E$9:$E$18),O76+1,"STOP")</f>
        <v>44</v>
      </c>
      <c r="P77" s="195">
        <f t="shared" si="5"/>
        <v>0</v>
      </c>
      <c r="Q77" s="264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5" t="s">
        <v>180</v>
      </c>
      <c r="B78" s="51" t="s">
        <v>256</v>
      </c>
      <c r="C78" s="51" t="s">
        <v>255</v>
      </c>
      <c r="D78" s="255" t="s">
        <v>252</v>
      </c>
      <c r="E78" s="255" t="s">
        <v>320</v>
      </c>
      <c r="F78" s="260"/>
      <c r="G78" s="221"/>
      <c r="H78" s="201"/>
      <c r="I78" s="202"/>
      <c r="J78" s="5"/>
      <c r="K78" s="181"/>
      <c r="L78" s="5"/>
      <c r="M78" s="5"/>
      <c r="N78" s="5"/>
      <c r="O78" s="205">
        <f>IF(O77+1&lt;=MIN('Données projet'!$E$9:$E$18),O77+1,"STOP")</f>
        <v>45</v>
      </c>
      <c r="P78" s="195">
        <f t="shared" si="5"/>
        <v>0</v>
      </c>
      <c r="Q78" s="264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08">
        <v>0</v>
      </c>
      <c r="B79" s="211" t="s">
        <v>132</v>
      </c>
      <c r="C79" s="210" t="s">
        <v>132</v>
      </c>
      <c r="D79" s="209" t="s">
        <v>132</v>
      </c>
      <c r="E79" s="204"/>
      <c r="F79" s="260"/>
      <c r="G79" s="221"/>
      <c r="H79" s="201"/>
      <c r="I79" s="202"/>
      <c r="J79" s="5"/>
      <c r="K79" s="181"/>
      <c r="L79" s="5"/>
      <c r="M79" s="5"/>
      <c r="N79" s="5"/>
      <c r="O79" s="205">
        <f>IF(O78+1&lt;=MIN('Données projet'!$E$9:$E$18),O78+1,"STOP")</f>
        <v>46</v>
      </c>
      <c r="P79" s="195">
        <f t="shared" si="5"/>
        <v>0</v>
      </c>
      <c r="Q79" s="264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08">
        <v>1</v>
      </c>
      <c r="B80" s="211" t="s">
        <v>132</v>
      </c>
      <c r="C80" s="210" t="s">
        <v>132</v>
      </c>
      <c r="D80" s="209" t="s">
        <v>132</v>
      </c>
      <c r="E80" s="204"/>
      <c r="F80" s="260"/>
      <c r="G80" s="219"/>
      <c r="H80" s="201"/>
      <c r="I80" s="202"/>
      <c r="J80" s="5"/>
      <c r="K80" s="181"/>
      <c r="L80" s="5"/>
      <c r="M80" s="5"/>
      <c r="N80" s="5"/>
      <c r="O80" s="205">
        <f>IF(O79+1&lt;=MIN('Données projet'!$E$9:$E$18),O79+1,"STOP")</f>
        <v>47</v>
      </c>
      <c r="P80" s="195">
        <f t="shared" si="5"/>
        <v>0</v>
      </c>
      <c r="Q80" s="264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08">
        <v>2</v>
      </c>
      <c r="B81" s="211" t="s">
        <v>132</v>
      </c>
      <c r="C81" s="210" t="s">
        <v>132</v>
      </c>
      <c r="D81" s="209" t="s">
        <v>132</v>
      </c>
      <c r="E81" s="204"/>
      <c r="F81" s="260"/>
      <c r="G81" s="219"/>
      <c r="H81" s="201"/>
      <c r="I81" s="202"/>
      <c r="J81" s="5"/>
      <c r="K81" s="181"/>
      <c r="L81" s="5"/>
      <c r="M81" s="5"/>
      <c r="N81" s="5"/>
      <c r="O81" s="205">
        <f>IF(O80+1&lt;=MIN('Données projet'!$E$9:$E$18),O80+1,"STOP")</f>
        <v>48</v>
      </c>
      <c r="P81" s="195">
        <f t="shared" si="5"/>
        <v>0</v>
      </c>
      <c r="Q81" s="264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08">
        <v>3</v>
      </c>
      <c r="B82" s="211" t="s">
        <v>132</v>
      </c>
      <c r="C82" s="210" t="s">
        <v>132</v>
      </c>
      <c r="D82" s="209" t="s">
        <v>132</v>
      </c>
      <c r="E82" s="204"/>
      <c r="F82" s="260"/>
      <c r="G82" s="219"/>
      <c r="H82" s="201"/>
      <c r="I82" s="202"/>
      <c r="J82" s="5"/>
      <c r="K82" s="181"/>
      <c r="L82" s="5"/>
      <c r="M82" s="5"/>
      <c r="N82" s="5"/>
      <c r="O82" s="205">
        <f>IF(O81+1&lt;=MIN('Données projet'!$E$9:$E$18),O81+1,"STOP")</f>
        <v>49</v>
      </c>
      <c r="P82" s="195">
        <f t="shared" si="5"/>
        <v>0</v>
      </c>
      <c r="Q82" s="264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08">
        <v>4</v>
      </c>
      <c r="B83" s="211" t="s">
        <v>132</v>
      </c>
      <c r="C83" s="210" t="s">
        <v>132</v>
      </c>
      <c r="D83" s="209" t="s">
        <v>132</v>
      </c>
      <c r="E83" s="204"/>
      <c r="F83" s="260"/>
      <c r="G83" s="219"/>
      <c r="H83" s="201"/>
      <c r="I83" s="202"/>
      <c r="J83" s="5"/>
      <c r="K83" s="181"/>
      <c r="L83" s="5"/>
      <c r="M83" s="5"/>
      <c r="N83" s="5"/>
      <c r="O83" s="205">
        <f>IF(O82+1&lt;=MIN('Données projet'!$E$9:$E$18),O82+1,"STOP")</f>
        <v>50</v>
      </c>
      <c r="P83" s="195">
        <f t="shared" si="5"/>
        <v>0</v>
      </c>
      <c r="Q83" s="264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08">
        <v>5</v>
      </c>
      <c r="B84" s="211" t="s">
        <v>132</v>
      </c>
      <c r="C84" s="210" t="s">
        <v>132</v>
      </c>
      <c r="D84" s="209" t="s">
        <v>132</v>
      </c>
      <c r="E84" s="204"/>
      <c r="F84" s="260"/>
      <c r="G84" s="220"/>
      <c r="H84" s="201"/>
      <c r="I84" s="202"/>
      <c r="J84" s="5"/>
      <c r="K84" s="181"/>
      <c r="L84" s="5"/>
      <c r="M84" s="5"/>
      <c r="N84" s="5"/>
      <c r="O84" s="205">
        <f>IF(O83+1&lt;=MIN('Données projet'!$E$9:$E$18),O83+1,"STOP")</f>
        <v>51</v>
      </c>
      <c r="P84" s="195">
        <f t="shared" si="5"/>
        <v>0</v>
      </c>
      <c r="Q84" s="264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0">
        <f>'Données projet'!A88</f>
        <v>0</v>
      </c>
      <c r="B85" s="191">
        <f>'Données projet'!D88</f>
        <v>0</v>
      </c>
      <c r="C85" s="202"/>
      <c r="D85" s="189">
        <f>B85*C85</f>
        <v>0</v>
      </c>
      <c r="E85" s="204"/>
      <c r="F85" s="261"/>
      <c r="G85" s="220"/>
      <c r="H85" s="201"/>
      <c r="I85" s="202"/>
      <c r="J85" s="5"/>
      <c r="K85" s="181"/>
      <c r="L85" s="5"/>
      <c r="M85" s="5"/>
      <c r="N85" s="5"/>
      <c r="O85" s="205">
        <f>IF(O84+1&lt;=MIN('Données projet'!$E$9:$E$18),O84+1,"STOP")</f>
        <v>52</v>
      </c>
      <c r="P85" s="195">
        <f t="shared" si="5"/>
        <v>0</v>
      </c>
      <c r="Q85" s="264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0">
        <f>'Données projet'!A89</f>
        <v>0</v>
      </c>
      <c r="B86" s="191">
        <f>'Données projet'!D89</f>
        <v>0</v>
      </c>
      <c r="C86" s="202"/>
      <c r="D86" s="189">
        <f t="shared" ref="D86:D104" si="6">B86*C86</f>
        <v>0</v>
      </c>
      <c r="E86" s="204"/>
      <c r="F86" s="261"/>
      <c r="G86" s="220"/>
      <c r="H86" s="201"/>
      <c r="I86" s="202"/>
      <c r="J86" s="5"/>
      <c r="K86" s="181"/>
      <c r="L86" s="5"/>
      <c r="M86" s="5"/>
      <c r="N86" s="5"/>
      <c r="O86" s="205">
        <f>IF(O85+1&lt;=MIN('Données projet'!$E$9:$E$18),O85+1,"STOP")</f>
        <v>53</v>
      </c>
      <c r="P86" s="195">
        <f t="shared" si="5"/>
        <v>0</v>
      </c>
      <c r="Q86" s="264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0">
        <f>'Données projet'!A90</f>
        <v>0</v>
      </c>
      <c r="B87" s="191">
        <f>'Données projet'!D90</f>
        <v>0</v>
      </c>
      <c r="C87" s="202"/>
      <c r="D87" s="189">
        <f t="shared" si="6"/>
        <v>0</v>
      </c>
      <c r="E87" s="204"/>
      <c r="F87" s="261"/>
      <c r="G87" s="220"/>
      <c r="H87" s="201"/>
      <c r="I87" s="202"/>
      <c r="J87" s="5"/>
      <c r="K87" s="181"/>
      <c r="L87" s="5"/>
      <c r="M87" s="5"/>
      <c r="N87" s="5"/>
      <c r="O87" s="205">
        <f>IF(O86+1&lt;=MIN('Données projet'!$E$9:$E$18),O86+1,"STOP")</f>
        <v>54</v>
      </c>
      <c r="P87" s="195">
        <f t="shared" si="5"/>
        <v>0</v>
      </c>
      <c r="Q87" s="264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0">
        <f>'Données projet'!A91</f>
        <v>0</v>
      </c>
      <c r="B88" s="191">
        <f>'Données projet'!D91</f>
        <v>0</v>
      </c>
      <c r="C88" s="202"/>
      <c r="D88" s="189">
        <f t="shared" si="6"/>
        <v>0</v>
      </c>
      <c r="E88" s="204"/>
      <c r="F88" s="261"/>
      <c r="G88" s="220"/>
      <c r="H88" s="201"/>
      <c r="I88" s="202"/>
      <c r="J88" s="5"/>
      <c r="K88" s="181"/>
      <c r="L88" s="5"/>
      <c r="M88" s="5"/>
      <c r="N88" s="5"/>
      <c r="O88" s="205">
        <f>IF(O87+1&lt;=MIN('Données projet'!$E$9:$E$18),O87+1,"STOP")</f>
        <v>55</v>
      </c>
      <c r="P88" s="195">
        <f t="shared" si="5"/>
        <v>0</v>
      </c>
      <c r="Q88" s="264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0">
        <f>'Données projet'!A92</f>
        <v>0</v>
      </c>
      <c r="B89" s="191">
        <f>'Données projet'!D92</f>
        <v>0</v>
      </c>
      <c r="C89" s="202"/>
      <c r="D89" s="189">
        <f t="shared" si="6"/>
        <v>0</v>
      </c>
      <c r="E89" s="204"/>
      <c r="F89" s="261"/>
      <c r="G89" s="220"/>
      <c r="H89" s="201"/>
      <c r="I89" s="202"/>
      <c r="J89" s="5"/>
      <c r="K89" s="181"/>
      <c r="L89" s="5"/>
      <c r="M89" s="5"/>
      <c r="N89" s="5"/>
      <c r="O89" s="205">
        <f>IF(O88+1&lt;=MIN('Données projet'!$E$9:$E$18),O88+1,"STOP")</f>
        <v>56</v>
      </c>
      <c r="P89" s="195">
        <f t="shared" si="5"/>
        <v>0</v>
      </c>
      <c r="Q89" s="264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0">
        <f>'Données projet'!A93</f>
        <v>0</v>
      </c>
      <c r="B90" s="191">
        <f>'Données projet'!D93</f>
        <v>0</v>
      </c>
      <c r="C90" s="202"/>
      <c r="D90" s="189">
        <f t="shared" si="6"/>
        <v>0</v>
      </c>
      <c r="E90" s="204"/>
      <c r="F90" s="261"/>
      <c r="G90" s="220"/>
      <c r="H90" s="201"/>
      <c r="I90" s="202"/>
      <c r="J90" s="5"/>
      <c r="K90" s="181"/>
      <c r="L90" s="5"/>
      <c r="M90" s="5"/>
      <c r="N90" s="5"/>
      <c r="O90" s="205">
        <f>IF(O89+1&lt;=MIN('Données projet'!$E$9:$E$18),O89+1,"STOP")</f>
        <v>57</v>
      </c>
      <c r="P90" s="195">
        <f t="shared" si="5"/>
        <v>0</v>
      </c>
      <c r="Q90" s="264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0">
        <f>'Données projet'!A94</f>
        <v>0</v>
      </c>
      <c r="B91" s="191">
        <f>'Données projet'!D94</f>
        <v>0</v>
      </c>
      <c r="C91" s="202"/>
      <c r="D91" s="189">
        <f t="shared" si="6"/>
        <v>0</v>
      </c>
      <c r="E91" s="204"/>
      <c r="F91" s="261"/>
      <c r="G91" s="221"/>
      <c r="H91" s="201"/>
      <c r="I91" s="202"/>
      <c r="J91" s="5"/>
      <c r="K91" s="181"/>
      <c r="L91" s="5"/>
      <c r="M91" s="5"/>
      <c r="N91" s="5"/>
      <c r="O91" s="205">
        <f>IF(O90+1&lt;=MIN('Données projet'!$E$9:$E$18),O90+1,"STOP")</f>
        <v>58</v>
      </c>
      <c r="P91" s="195">
        <f t="shared" si="5"/>
        <v>0</v>
      </c>
      <c r="Q91" s="264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0">
        <f>'Données projet'!A95</f>
        <v>0</v>
      </c>
      <c r="B92" s="191">
        <f>'Données projet'!D95</f>
        <v>0</v>
      </c>
      <c r="C92" s="202"/>
      <c r="D92" s="189">
        <f t="shared" si="6"/>
        <v>0</v>
      </c>
      <c r="E92" s="204"/>
      <c r="F92" s="261"/>
      <c r="G92" s="221"/>
      <c r="H92" s="201"/>
      <c r="I92" s="202"/>
      <c r="J92" s="5"/>
      <c r="K92" s="181"/>
      <c r="L92" s="5"/>
      <c r="M92" s="5"/>
      <c r="N92" s="5"/>
      <c r="O92" s="205">
        <f>IF(O91+1&lt;=MIN('Données projet'!$E$9:$E$18),O91+1,"STOP")</f>
        <v>59</v>
      </c>
      <c r="P92" s="195">
        <f t="shared" si="5"/>
        <v>0</v>
      </c>
      <c r="Q92" s="264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0">
        <f>'Données projet'!A96</f>
        <v>0</v>
      </c>
      <c r="B93" s="191">
        <f>'Données projet'!D96</f>
        <v>0</v>
      </c>
      <c r="C93" s="202"/>
      <c r="D93" s="189">
        <f t="shared" si="6"/>
        <v>0</v>
      </c>
      <c r="E93" s="204"/>
      <c r="F93" s="261"/>
      <c r="G93" s="221"/>
      <c r="H93" s="201"/>
      <c r="I93" s="202"/>
      <c r="J93" s="5"/>
      <c r="K93" s="181"/>
      <c r="L93" s="5"/>
      <c r="M93" s="5"/>
      <c r="N93" s="5"/>
      <c r="O93" s="205">
        <f>IF(O92+1&lt;=MIN('Données projet'!$E$9:$E$18),O92+1,"STOP")</f>
        <v>60</v>
      </c>
      <c r="P93" s="195">
        <f t="shared" si="5"/>
        <v>0</v>
      </c>
      <c r="Q93" s="264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0">
        <f>'Données projet'!A97</f>
        <v>0</v>
      </c>
      <c r="B94" s="191">
        <f>'Données projet'!D97</f>
        <v>0</v>
      </c>
      <c r="C94" s="202"/>
      <c r="D94" s="189">
        <f t="shared" si="6"/>
        <v>0</v>
      </c>
      <c r="E94" s="204"/>
      <c r="F94" s="261"/>
      <c r="G94" s="221"/>
      <c r="H94" s="201"/>
      <c r="I94" s="202"/>
      <c r="J94" s="5"/>
      <c r="K94" s="181"/>
      <c r="L94" s="5"/>
      <c r="M94" s="5"/>
      <c r="N94" s="5"/>
      <c r="O94" s="205">
        <f>IF(O93+1&lt;=MIN('Données projet'!$E$9:$E$18),O93+1,"STOP")</f>
        <v>61</v>
      </c>
      <c r="P94" s="195">
        <f t="shared" si="5"/>
        <v>0</v>
      </c>
      <c r="Q94" s="264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0">
        <f>'Données projet'!A98</f>
        <v>0</v>
      </c>
      <c r="B95" s="191">
        <f>'Données projet'!D98</f>
        <v>0</v>
      </c>
      <c r="C95" s="202"/>
      <c r="D95" s="189">
        <f t="shared" si="6"/>
        <v>0</v>
      </c>
      <c r="E95" s="204"/>
      <c r="F95" s="261"/>
      <c r="G95" s="221"/>
      <c r="H95" s="201"/>
      <c r="I95" s="202"/>
      <c r="J95" s="5"/>
      <c r="K95" s="181"/>
      <c r="L95" s="5"/>
      <c r="M95" s="5"/>
      <c r="N95" s="5"/>
      <c r="O95" s="205">
        <f>IF(O94+1&lt;=MIN('Données projet'!$E$9:$E$18),O94+1,"STOP")</f>
        <v>62</v>
      </c>
      <c r="P95" s="195">
        <f t="shared" si="5"/>
        <v>0</v>
      </c>
      <c r="Q95" s="264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0">
        <f>'Données projet'!A99</f>
        <v>0</v>
      </c>
      <c r="B96" s="191">
        <f>'Données projet'!D99</f>
        <v>0</v>
      </c>
      <c r="C96" s="202"/>
      <c r="D96" s="189">
        <f t="shared" si="6"/>
        <v>0</v>
      </c>
      <c r="E96" s="204"/>
      <c r="F96" s="261"/>
      <c r="G96" s="221"/>
      <c r="H96" s="201"/>
      <c r="I96" s="202"/>
      <c r="J96" s="5"/>
      <c r="K96" s="181"/>
      <c r="L96" s="5"/>
      <c r="M96" s="5"/>
      <c r="N96" s="5"/>
      <c r="O96" s="205">
        <f>IF(O95+1&lt;=MIN('Données projet'!$E$9:$E$18),O95+1,"STOP")</f>
        <v>63</v>
      </c>
      <c r="P96" s="195">
        <f t="shared" si="5"/>
        <v>0</v>
      </c>
      <c r="Q96" s="264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0">
        <f>'Données projet'!A100</f>
        <v>0</v>
      </c>
      <c r="B97" s="191">
        <f>'Données projet'!D100</f>
        <v>0</v>
      </c>
      <c r="C97" s="202"/>
      <c r="D97" s="189">
        <f t="shared" si="6"/>
        <v>0</v>
      </c>
      <c r="E97" s="204"/>
      <c r="F97" s="261"/>
      <c r="G97" s="221"/>
      <c r="H97" s="201"/>
      <c r="I97" s="202"/>
      <c r="J97" s="5"/>
      <c r="K97" s="181"/>
      <c r="L97" s="5"/>
      <c r="M97" s="5"/>
      <c r="N97" s="5"/>
      <c r="O97" s="205">
        <f>IF(O96+1&lt;=MIN('Données projet'!$E$9:$E$18),O96+1,"STOP")</f>
        <v>64</v>
      </c>
      <c r="P97" s="195">
        <f t="shared" ref="P97:P128" si="7">$P$25/(1+$M$4)^O97</f>
        <v>0</v>
      </c>
      <c r="Q97" s="264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0">
        <f>'Données projet'!A101</f>
        <v>0</v>
      </c>
      <c r="B98" s="191">
        <f>'Données projet'!D101</f>
        <v>0</v>
      </c>
      <c r="C98" s="202"/>
      <c r="D98" s="189">
        <f t="shared" si="6"/>
        <v>0</v>
      </c>
      <c r="E98" s="204"/>
      <c r="F98" s="261"/>
      <c r="G98" s="221"/>
      <c r="H98" s="201"/>
      <c r="I98" s="202"/>
      <c r="J98" s="5"/>
      <c r="K98" s="181"/>
      <c r="L98" s="5"/>
      <c r="M98" s="5"/>
      <c r="N98" s="5"/>
      <c r="O98" s="205">
        <f>IF(O97+1&lt;=MIN('Données projet'!$E$9:$E$18),O97+1,"STOP")</f>
        <v>65</v>
      </c>
      <c r="P98" s="195">
        <f t="shared" si="7"/>
        <v>0</v>
      </c>
      <c r="Q98" s="264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0">
        <f>'Données projet'!A102</f>
        <v>0</v>
      </c>
      <c r="B99" s="191">
        <f>'Données projet'!D102</f>
        <v>0</v>
      </c>
      <c r="C99" s="202"/>
      <c r="D99" s="189">
        <f t="shared" si="6"/>
        <v>0</v>
      </c>
      <c r="E99" s="204"/>
      <c r="F99" s="261"/>
      <c r="G99" s="221"/>
      <c r="H99" s="201"/>
      <c r="I99" s="202"/>
      <c r="J99" s="5"/>
      <c r="K99" s="181"/>
      <c r="L99" s="5"/>
      <c r="M99" s="5"/>
      <c r="N99" s="5"/>
      <c r="O99" s="205">
        <f>IF(O98+1&lt;=MIN('Données projet'!$E$9:$E$18),O98+1,"STOP")</f>
        <v>66</v>
      </c>
      <c r="P99" s="195">
        <f t="shared" si="7"/>
        <v>0</v>
      </c>
      <c r="Q99" s="264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0">
        <f>'Données projet'!A103</f>
        <v>0</v>
      </c>
      <c r="B100" s="191">
        <f>'Données projet'!D103</f>
        <v>0</v>
      </c>
      <c r="C100" s="202"/>
      <c r="D100" s="189">
        <f t="shared" si="6"/>
        <v>0</v>
      </c>
      <c r="E100" s="204"/>
      <c r="F100" s="261"/>
      <c r="G100" s="221"/>
      <c r="H100" s="201"/>
      <c r="I100" s="202"/>
      <c r="J100" s="5"/>
      <c r="K100" s="181"/>
      <c r="L100" s="5"/>
      <c r="M100" s="5"/>
      <c r="N100" s="5"/>
      <c r="O100" s="205">
        <f>IF(O99+1&lt;=MIN('Données projet'!$E$9:$E$18),O99+1,"STOP")</f>
        <v>67</v>
      </c>
      <c r="P100" s="195">
        <f t="shared" si="7"/>
        <v>0</v>
      </c>
      <c r="Q100" s="264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0">
        <f>'Données projet'!A104</f>
        <v>0</v>
      </c>
      <c r="B101" s="191">
        <f>'Données projet'!D104</f>
        <v>0</v>
      </c>
      <c r="C101" s="202"/>
      <c r="D101" s="189">
        <f t="shared" si="6"/>
        <v>0</v>
      </c>
      <c r="E101" s="204"/>
      <c r="F101" s="261"/>
      <c r="G101" s="221"/>
      <c r="H101" s="201"/>
      <c r="I101" s="202"/>
      <c r="J101" s="5"/>
      <c r="K101" s="181"/>
      <c r="L101" s="5"/>
      <c r="M101" s="5"/>
      <c r="N101" s="5"/>
      <c r="O101" s="205">
        <f>IF(O100+1&lt;=MIN('Données projet'!$E$9:$E$18),O100+1,"STOP")</f>
        <v>68</v>
      </c>
      <c r="P101" s="195">
        <f t="shared" si="7"/>
        <v>0</v>
      </c>
      <c r="Q101" s="264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0">
        <f>'Données projet'!A105</f>
        <v>0</v>
      </c>
      <c r="B102" s="191">
        <f>'Données projet'!D105</f>
        <v>0</v>
      </c>
      <c r="C102" s="202"/>
      <c r="D102" s="189">
        <f t="shared" si="6"/>
        <v>0</v>
      </c>
      <c r="E102" s="204"/>
      <c r="F102" s="261"/>
      <c r="G102" s="221"/>
      <c r="H102" s="201"/>
      <c r="I102" s="202"/>
      <c r="J102" s="5"/>
      <c r="K102" s="181"/>
      <c r="L102" s="5"/>
      <c r="M102" s="5"/>
      <c r="N102" s="5"/>
      <c r="O102" s="205">
        <f>IF(O101+1&lt;=MIN('Données projet'!$E$9:$E$18),O101+1,"STOP")</f>
        <v>69</v>
      </c>
      <c r="P102" s="195">
        <f t="shared" si="7"/>
        <v>0</v>
      </c>
      <c r="Q102" s="264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0">
        <f>'Données projet'!A106</f>
        <v>0</v>
      </c>
      <c r="B103" s="191">
        <f>'Données projet'!D106</f>
        <v>0</v>
      </c>
      <c r="C103" s="202"/>
      <c r="D103" s="189">
        <f t="shared" si="6"/>
        <v>0</v>
      </c>
      <c r="E103" s="204"/>
      <c r="F103" s="261"/>
      <c r="G103" s="221"/>
      <c r="H103" s="201"/>
      <c r="I103" s="202"/>
      <c r="J103" s="5"/>
      <c r="K103" s="181"/>
      <c r="L103" s="5"/>
      <c r="M103" s="5"/>
      <c r="N103" s="5"/>
      <c r="O103" s="205">
        <f>IF(O102+1&lt;=MIN('Données projet'!$E$9:$E$18),O102+1,"STOP")</f>
        <v>70</v>
      </c>
      <c r="P103" s="195">
        <f t="shared" si="7"/>
        <v>0</v>
      </c>
      <c r="Q103" s="264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0">
        <f>'Données projet'!A107</f>
        <v>0</v>
      </c>
      <c r="B104" s="191">
        <f>'Données projet'!D107</f>
        <v>0</v>
      </c>
      <c r="C104" s="202"/>
      <c r="D104" s="189">
        <f t="shared" si="6"/>
        <v>0</v>
      </c>
      <c r="E104" s="204"/>
      <c r="F104" s="261"/>
      <c r="G104" s="221"/>
      <c r="H104" s="201"/>
      <c r="I104" s="202"/>
      <c r="J104" s="5"/>
      <c r="K104" s="181"/>
      <c r="L104" s="5"/>
      <c r="M104" s="5"/>
      <c r="N104" s="5"/>
      <c r="O104" s="205">
        <f>IF(O103+1&lt;=MIN('Données projet'!$E$9:$E$18),O103+1,"STOP")</f>
        <v>71</v>
      </c>
      <c r="P104" s="195">
        <f t="shared" si="7"/>
        <v>0</v>
      </c>
      <c r="Q104" s="264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59"/>
      <c r="G105" s="221"/>
      <c r="H105" s="201"/>
      <c r="I105" s="202"/>
      <c r="J105" s="5"/>
      <c r="K105" s="181"/>
      <c r="L105" s="5"/>
      <c r="M105" s="5"/>
      <c r="N105" s="5"/>
      <c r="O105" s="205">
        <f>IF(O104+1&lt;=MIN('Données projet'!$E$9:$E$18),O104+1,"STOP")</f>
        <v>72</v>
      </c>
      <c r="P105" s="195">
        <f t="shared" si="7"/>
        <v>0</v>
      </c>
      <c r="Q105" s="264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59"/>
      <c r="G106" s="221"/>
      <c r="H106" s="201"/>
      <c r="I106" s="202"/>
      <c r="J106" s="5"/>
      <c r="K106" s="181"/>
      <c r="L106" s="5"/>
      <c r="M106" s="5"/>
      <c r="N106" s="5"/>
      <c r="O106" s="205">
        <f>IF(O105+1&lt;=MIN('Données projet'!$E$9:$E$18),O105+1,"STOP")</f>
        <v>73</v>
      </c>
      <c r="P106" s="195">
        <f t="shared" si="7"/>
        <v>0</v>
      </c>
      <c r="Q106" s="264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4" t="str">
        <f>IF('Données projet'!B12="","",'Données projet'!B12)</f>
        <v/>
      </c>
      <c r="C107" s="5"/>
      <c r="D107" s="5"/>
      <c r="E107" s="5"/>
      <c r="F107" s="259"/>
      <c r="G107" s="221"/>
      <c r="H107" s="201"/>
      <c r="I107" s="202"/>
      <c r="J107" s="5"/>
      <c r="K107" s="181"/>
      <c r="L107" s="5"/>
      <c r="M107" s="5"/>
      <c r="N107" s="5"/>
      <c r="O107" s="205">
        <f>IF(O106+1&lt;=MIN('Données projet'!$E$9:$E$18),O106+1,"STOP")</f>
        <v>74</v>
      </c>
      <c r="P107" s="195">
        <f t="shared" si="7"/>
        <v>0</v>
      </c>
      <c r="Q107" s="264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59"/>
      <c r="G108" s="221"/>
      <c r="H108" s="201"/>
      <c r="I108" s="202"/>
      <c r="J108" s="5"/>
      <c r="K108" s="181"/>
      <c r="L108" s="5"/>
      <c r="M108" s="5"/>
      <c r="N108" s="5"/>
      <c r="O108" s="205">
        <f>IF(O107+1&lt;=MIN('Données projet'!$E$9:$E$18),O107+1,"STOP")</f>
        <v>75</v>
      </c>
      <c r="P108" s="195">
        <f t="shared" si="7"/>
        <v>0</v>
      </c>
      <c r="Q108" s="264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5" t="s">
        <v>180</v>
      </c>
      <c r="B109" s="51" t="s">
        <v>256</v>
      </c>
      <c r="C109" s="51" t="s">
        <v>255</v>
      </c>
      <c r="D109" s="255" t="s">
        <v>252</v>
      </c>
      <c r="E109" s="255" t="s">
        <v>320</v>
      </c>
      <c r="F109" s="260"/>
      <c r="G109" s="221"/>
      <c r="H109" s="201"/>
      <c r="I109" s="202"/>
      <c r="J109" s="5"/>
      <c r="K109" s="181"/>
      <c r="L109" s="5"/>
      <c r="M109" s="5"/>
      <c r="N109" s="5"/>
      <c r="O109" s="205">
        <f>IF(O108+1&lt;=MIN('Données projet'!$E$9:$E$18),O108+1,"STOP")</f>
        <v>76</v>
      </c>
      <c r="P109" s="195">
        <f t="shared" si="7"/>
        <v>0</v>
      </c>
      <c r="Q109" s="264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08">
        <v>0</v>
      </c>
      <c r="B110" s="211" t="s">
        <v>132</v>
      </c>
      <c r="C110" s="210" t="s">
        <v>132</v>
      </c>
      <c r="D110" s="209" t="s">
        <v>132</v>
      </c>
      <c r="E110" s="204"/>
      <c r="F110" s="260"/>
      <c r="G110" s="221"/>
      <c r="H110" s="201"/>
      <c r="I110" s="202"/>
      <c r="J110" s="5"/>
      <c r="K110" s="181"/>
      <c r="L110" s="5"/>
      <c r="M110" s="5"/>
      <c r="N110" s="5"/>
      <c r="O110" s="205">
        <f>IF(O109+1&lt;=MIN('Données projet'!$E$9:$E$18),O109+1,"STOP")</f>
        <v>77</v>
      </c>
      <c r="P110" s="195">
        <f t="shared" si="7"/>
        <v>0</v>
      </c>
      <c r="Q110" s="264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08">
        <v>1</v>
      </c>
      <c r="B111" s="211" t="s">
        <v>132</v>
      </c>
      <c r="C111" s="210" t="s">
        <v>132</v>
      </c>
      <c r="D111" s="209" t="s">
        <v>132</v>
      </c>
      <c r="E111" s="204"/>
      <c r="F111" s="260"/>
      <c r="G111" s="219"/>
      <c r="H111" s="201"/>
      <c r="I111" s="202"/>
      <c r="J111" s="5"/>
      <c r="K111" s="181"/>
      <c r="L111" s="5"/>
      <c r="M111" s="5"/>
      <c r="N111" s="5"/>
      <c r="O111" s="205">
        <f>IF(O110+1&lt;=MIN('Données projet'!$E$9:$E$18),O110+1,"STOP")</f>
        <v>78</v>
      </c>
      <c r="P111" s="195">
        <f t="shared" si="7"/>
        <v>0</v>
      </c>
      <c r="Q111" s="264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08">
        <v>2</v>
      </c>
      <c r="B112" s="211" t="s">
        <v>132</v>
      </c>
      <c r="C112" s="210" t="s">
        <v>132</v>
      </c>
      <c r="D112" s="209" t="s">
        <v>132</v>
      </c>
      <c r="E112" s="204"/>
      <c r="F112" s="260"/>
      <c r="G112" s="219"/>
      <c r="H112" s="201"/>
      <c r="I112" s="202"/>
      <c r="J112" s="5"/>
      <c r="K112" s="181"/>
      <c r="L112" s="5"/>
      <c r="M112" s="5"/>
      <c r="N112" s="5"/>
      <c r="O112" s="205">
        <f>IF(O111+1&lt;=MIN('Données projet'!$E$9:$E$18),O111+1,"STOP")</f>
        <v>79</v>
      </c>
      <c r="P112" s="195">
        <f t="shared" si="7"/>
        <v>0</v>
      </c>
      <c r="Q112" s="264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08">
        <v>3</v>
      </c>
      <c r="B113" s="211" t="s">
        <v>132</v>
      </c>
      <c r="C113" s="210" t="s">
        <v>132</v>
      </c>
      <c r="D113" s="209" t="s">
        <v>132</v>
      </c>
      <c r="E113" s="204"/>
      <c r="F113" s="260"/>
      <c r="G113" s="219"/>
      <c r="H113" s="201"/>
      <c r="I113" s="202"/>
      <c r="J113" s="5"/>
      <c r="K113" s="181"/>
      <c r="L113" s="5"/>
      <c r="M113" s="5"/>
      <c r="N113" s="5"/>
      <c r="O113" s="205">
        <f>IF(O112+1&lt;=MIN('Données projet'!$E$9:$E$18),O112+1,"STOP")</f>
        <v>80</v>
      </c>
      <c r="P113" s="195">
        <f t="shared" si="7"/>
        <v>0</v>
      </c>
      <c r="Q113" s="264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08">
        <v>4</v>
      </c>
      <c r="B114" s="211" t="s">
        <v>132</v>
      </c>
      <c r="C114" s="210" t="s">
        <v>132</v>
      </c>
      <c r="D114" s="209" t="s">
        <v>132</v>
      </c>
      <c r="E114" s="204"/>
      <c r="F114" s="260"/>
      <c r="G114" s="219"/>
      <c r="H114" s="201"/>
      <c r="I114" s="202"/>
      <c r="J114" s="5"/>
      <c r="K114" s="181"/>
      <c r="L114" s="5"/>
      <c r="M114" s="5"/>
      <c r="N114" s="5"/>
      <c r="O114" s="205">
        <f>IF(O113+1&lt;=MIN('Données projet'!$E$9:$E$18),O113+1,"STOP")</f>
        <v>81</v>
      </c>
      <c r="P114" s="195">
        <f t="shared" si="7"/>
        <v>0</v>
      </c>
      <c r="Q114" s="264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08">
        <v>5</v>
      </c>
      <c r="B115" s="211" t="s">
        <v>132</v>
      </c>
      <c r="C115" s="210" t="s">
        <v>132</v>
      </c>
      <c r="D115" s="209" t="s">
        <v>132</v>
      </c>
      <c r="E115" s="204"/>
      <c r="F115" s="260"/>
      <c r="G115" s="220"/>
      <c r="H115" s="201"/>
      <c r="I115" s="202"/>
      <c r="J115" s="5"/>
      <c r="K115" s="181"/>
      <c r="L115" s="5"/>
      <c r="M115" s="5"/>
      <c r="N115" s="5"/>
      <c r="O115" s="205">
        <f>IF(O114+1&lt;=MIN('Données projet'!$E$9:$E$18),O114+1,"STOP")</f>
        <v>82</v>
      </c>
      <c r="P115" s="195">
        <f t="shared" si="7"/>
        <v>0</v>
      </c>
      <c r="Q115" s="264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0">
        <f>'Données projet'!A114</f>
        <v>0</v>
      </c>
      <c r="B116" s="191">
        <f>'Données projet'!D114</f>
        <v>0</v>
      </c>
      <c r="C116" s="202"/>
      <c r="D116" s="189">
        <f>B116*C116</f>
        <v>0</v>
      </c>
      <c r="E116" s="204"/>
      <c r="F116" s="261"/>
      <c r="G116" s="220"/>
      <c r="H116" s="201"/>
      <c r="I116" s="202"/>
      <c r="J116" s="5"/>
      <c r="K116" s="181"/>
      <c r="L116" s="5"/>
      <c r="M116" s="5"/>
      <c r="N116" s="5"/>
      <c r="O116" s="205">
        <f>IF(O115+1&lt;=MIN('Données projet'!$E$9:$E$18),O115+1,"STOP")</f>
        <v>83</v>
      </c>
      <c r="P116" s="195">
        <f t="shared" si="7"/>
        <v>0</v>
      </c>
      <c r="Q116" s="264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0">
        <f>'Données projet'!A115</f>
        <v>0</v>
      </c>
      <c r="B117" s="191">
        <f>'Données projet'!D115</f>
        <v>0</v>
      </c>
      <c r="C117" s="202"/>
      <c r="D117" s="189">
        <f t="shared" ref="D117:D135" si="8">B117*C117</f>
        <v>0</v>
      </c>
      <c r="E117" s="204"/>
      <c r="F117" s="261"/>
      <c r="G117" s="220"/>
      <c r="H117" s="201"/>
      <c r="I117" s="202"/>
      <c r="J117" s="5"/>
      <c r="K117" s="181"/>
      <c r="L117" s="5"/>
      <c r="M117" s="5"/>
      <c r="N117" s="5"/>
      <c r="O117" s="205">
        <f>IF(O116+1&lt;=MIN('Données projet'!$E$9:$E$18),O116+1,"STOP")</f>
        <v>84</v>
      </c>
      <c r="P117" s="195">
        <f t="shared" si="7"/>
        <v>0</v>
      </c>
      <c r="Q117" s="264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0">
        <f>'Données projet'!A116</f>
        <v>0</v>
      </c>
      <c r="B118" s="191">
        <f>'Données projet'!D116</f>
        <v>0</v>
      </c>
      <c r="C118" s="202"/>
      <c r="D118" s="189">
        <f t="shared" si="8"/>
        <v>0</v>
      </c>
      <c r="E118" s="204"/>
      <c r="F118" s="261"/>
      <c r="G118" s="220"/>
      <c r="H118" s="201"/>
      <c r="I118" s="202"/>
      <c r="J118" s="5"/>
      <c r="K118" s="181"/>
      <c r="L118" s="5"/>
      <c r="M118" s="5"/>
      <c r="N118" s="5"/>
      <c r="O118" s="205">
        <f>IF(O117+1&lt;=MIN('Données projet'!$E$9:$E$18),O117+1,"STOP")</f>
        <v>85</v>
      </c>
      <c r="P118" s="195">
        <f t="shared" si="7"/>
        <v>0</v>
      </c>
      <c r="Q118" s="264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0">
        <f>'Données projet'!A117</f>
        <v>0</v>
      </c>
      <c r="B119" s="191">
        <f>'Données projet'!D117</f>
        <v>0</v>
      </c>
      <c r="C119" s="202"/>
      <c r="D119" s="189">
        <f t="shared" si="8"/>
        <v>0</v>
      </c>
      <c r="E119" s="204"/>
      <c r="F119" s="261"/>
      <c r="G119" s="220"/>
      <c r="H119" s="201"/>
      <c r="I119" s="202"/>
      <c r="J119" s="5"/>
      <c r="K119" s="181"/>
      <c r="L119" s="5"/>
      <c r="M119" s="5"/>
      <c r="N119" s="5"/>
      <c r="O119" s="205">
        <f>IF(O118+1&lt;=MIN('Données projet'!$E$9:$E$18),O118+1,"STOP")</f>
        <v>86</v>
      </c>
      <c r="P119" s="195">
        <f t="shared" si="7"/>
        <v>0</v>
      </c>
      <c r="Q119" s="264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0">
        <f>'Données projet'!A118</f>
        <v>0</v>
      </c>
      <c r="B120" s="191">
        <f>'Données projet'!D118</f>
        <v>0</v>
      </c>
      <c r="C120" s="202"/>
      <c r="D120" s="189">
        <f t="shared" si="8"/>
        <v>0</v>
      </c>
      <c r="E120" s="204"/>
      <c r="F120" s="261"/>
      <c r="G120" s="220"/>
      <c r="H120" s="201"/>
      <c r="I120" s="202"/>
      <c r="J120" s="5"/>
      <c r="K120" s="181"/>
      <c r="L120" s="5"/>
      <c r="M120" s="5"/>
      <c r="N120" s="5"/>
      <c r="O120" s="205">
        <f>IF(O119+1&lt;=MIN('Données projet'!$E$9:$E$18),O119+1,"STOP")</f>
        <v>87</v>
      </c>
      <c r="P120" s="195">
        <f t="shared" si="7"/>
        <v>0</v>
      </c>
      <c r="Q120" s="264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0">
        <f>'Données projet'!A119</f>
        <v>0</v>
      </c>
      <c r="B121" s="191">
        <f>'Données projet'!D119</f>
        <v>0</v>
      </c>
      <c r="C121" s="202"/>
      <c r="D121" s="189">
        <f t="shared" si="8"/>
        <v>0</v>
      </c>
      <c r="E121" s="204"/>
      <c r="F121" s="261"/>
      <c r="G121" s="220"/>
      <c r="H121" s="201"/>
      <c r="I121" s="202"/>
      <c r="J121" s="5"/>
      <c r="K121" s="181"/>
      <c r="L121" s="5"/>
      <c r="M121" s="5"/>
      <c r="N121" s="5"/>
      <c r="O121" s="205">
        <f>IF(O120+1&lt;=MIN('Données projet'!$E$9:$E$18),O120+1,"STOP")</f>
        <v>88</v>
      </c>
      <c r="P121" s="195">
        <f t="shared" si="7"/>
        <v>0</v>
      </c>
      <c r="Q121" s="264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0">
        <f>'Données projet'!A120</f>
        <v>0</v>
      </c>
      <c r="B122" s="191">
        <f>'Données projet'!D120</f>
        <v>0</v>
      </c>
      <c r="C122" s="202"/>
      <c r="D122" s="189">
        <f t="shared" si="8"/>
        <v>0</v>
      </c>
      <c r="E122" s="204"/>
      <c r="F122" s="261"/>
      <c r="G122" s="221"/>
      <c r="H122" s="201"/>
      <c r="I122" s="202"/>
      <c r="J122" s="5"/>
      <c r="K122" s="181"/>
      <c r="L122" s="5"/>
      <c r="M122" s="5"/>
      <c r="N122" s="5"/>
      <c r="O122" s="205">
        <f>IF(O121+1&lt;=MIN('Données projet'!$E$9:$E$18),O121+1,"STOP")</f>
        <v>89</v>
      </c>
      <c r="P122" s="195">
        <f t="shared" si="7"/>
        <v>0</v>
      </c>
      <c r="Q122" s="264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0">
        <f>'Données projet'!A121</f>
        <v>0</v>
      </c>
      <c r="B123" s="191">
        <f>'Données projet'!D121</f>
        <v>0</v>
      </c>
      <c r="C123" s="202"/>
      <c r="D123" s="189">
        <f t="shared" si="8"/>
        <v>0</v>
      </c>
      <c r="E123" s="204"/>
      <c r="F123" s="261"/>
      <c r="G123" s="221"/>
      <c r="H123" s="201"/>
      <c r="I123" s="202"/>
      <c r="J123" s="5"/>
      <c r="K123" s="181"/>
      <c r="L123" s="5"/>
      <c r="M123" s="5"/>
      <c r="N123" s="5"/>
      <c r="O123" s="205">
        <f>IF(O122+1&lt;=MIN('Données projet'!$E$9:$E$18),O122+1,"STOP")</f>
        <v>90</v>
      </c>
      <c r="P123" s="195">
        <f t="shared" si="7"/>
        <v>0</v>
      </c>
      <c r="Q123" s="264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0">
        <f>'Données projet'!A122</f>
        <v>0</v>
      </c>
      <c r="B124" s="191">
        <f>'Données projet'!D122</f>
        <v>0</v>
      </c>
      <c r="C124" s="202"/>
      <c r="D124" s="189">
        <f t="shared" si="8"/>
        <v>0</v>
      </c>
      <c r="E124" s="204"/>
      <c r="F124" s="261"/>
      <c r="G124" s="221"/>
      <c r="H124" s="201"/>
      <c r="I124" s="202"/>
      <c r="J124" s="5"/>
      <c r="K124" s="181"/>
      <c r="L124" s="5"/>
      <c r="M124" s="5"/>
      <c r="N124" s="5"/>
      <c r="O124" s="205">
        <f>IF(O123+1&lt;=MIN('Données projet'!$E$9:$E$18),O123+1,"STOP")</f>
        <v>91</v>
      </c>
      <c r="P124" s="195">
        <f t="shared" si="7"/>
        <v>0</v>
      </c>
      <c r="Q124" s="264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0">
        <f>'Données projet'!A123</f>
        <v>0</v>
      </c>
      <c r="B125" s="191">
        <f>'Données projet'!D123</f>
        <v>0</v>
      </c>
      <c r="C125" s="202"/>
      <c r="D125" s="189">
        <f t="shared" si="8"/>
        <v>0</v>
      </c>
      <c r="E125" s="204"/>
      <c r="F125" s="261"/>
      <c r="G125" s="221"/>
      <c r="H125" s="201"/>
      <c r="I125" s="202"/>
      <c r="J125" s="5"/>
      <c r="K125" s="181"/>
      <c r="L125" s="5"/>
      <c r="M125" s="5"/>
      <c r="N125" s="5"/>
      <c r="O125" s="205">
        <f>IF(O124+1&lt;=MIN('Données projet'!$E$9:$E$18),O124+1,"STOP")</f>
        <v>92</v>
      </c>
      <c r="P125" s="195">
        <f t="shared" si="7"/>
        <v>0</v>
      </c>
      <c r="Q125" s="264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0">
        <f>'Données projet'!A124</f>
        <v>0</v>
      </c>
      <c r="B126" s="191">
        <f>'Données projet'!D124</f>
        <v>0</v>
      </c>
      <c r="C126" s="202"/>
      <c r="D126" s="189">
        <f t="shared" si="8"/>
        <v>0</v>
      </c>
      <c r="E126" s="204"/>
      <c r="F126" s="261"/>
      <c r="G126" s="221"/>
      <c r="H126" s="201"/>
      <c r="I126" s="202"/>
      <c r="J126" s="5"/>
      <c r="K126" s="181"/>
      <c r="L126" s="5"/>
      <c r="M126" s="5"/>
      <c r="N126" s="5"/>
      <c r="O126" s="205">
        <f>IF(O125+1&lt;=MIN('Données projet'!$E$9:$E$18),O125+1,"STOP")</f>
        <v>93</v>
      </c>
      <c r="P126" s="195">
        <f t="shared" si="7"/>
        <v>0</v>
      </c>
      <c r="Q126" s="264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0">
        <f>'Données projet'!A125</f>
        <v>0</v>
      </c>
      <c r="B127" s="191">
        <f>'Données projet'!D125</f>
        <v>0</v>
      </c>
      <c r="C127" s="202"/>
      <c r="D127" s="189">
        <f t="shared" si="8"/>
        <v>0</v>
      </c>
      <c r="E127" s="204"/>
      <c r="F127" s="261"/>
      <c r="G127" s="221"/>
      <c r="H127" s="201"/>
      <c r="I127" s="202"/>
      <c r="J127" s="5"/>
      <c r="K127" s="181"/>
      <c r="L127" s="5"/>
      <c r="M127" s="5"/>
      <c r="N127" s="5"/>
      <c r="O127" s="205">
        <f>IF(O126+1&lt;=MIN('Données projet'!$E$9:$E$18),O126+1,"STOP")</f>
        <v>94</v>
      </c>
      <c r="P127" s="195">
        <f t="shared" si="7"/>
        <v>0</v>
      </c>
      <c r="Q127" s="264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0">
        <f>'Données projet'!A126</f>
        <v>0</v>
      </c>
      <c r="B128" s="191">
        <f>'Données projet'!D126</f>
        <v>0</v>
      </c>
      <c r="C128" s="202"/>
      <c r="D128" s="189">
        <f t="shared" si="8"/>
        <v>0</v>
      </c>
      <c r="E128" s="204"/>
      <c r="F128" s="261"/>
      <c r="G128" s="221"/>
      <c r="H128" s="201"/>
      <c r="I128" s="202"/>
      <c r="J128" s="5"/>
      <c r="K128" s="181"/>
      <c r="L128" s="5"/>
      <c r="M128" s="5"/>
      <c r="N128" s="5"/>
      <c r="O128" s="205">
        <f>IF(O127+1&lt;=MIN('Données projet'!$E$9:$E$18),O127+1,"STOP")</f>
        <v>95</v>
      </c>
      <c r="P128" s="195">
        <f t="shared" si="7"/>
        <v>0</v>
      </c>
      <c r="Q128" s="264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0">
        <f>'Données projet'!A127</f>
        <v>0</v>
      </c>
      <c r="B129" s="191">
        <f>'Données projet'!D127</f>
        <v>0</v>
      </c>
      <c r="C129" s="202"/>
      <c r="D129" s="189">
        <f t="shared" si="8"/>
        <v>0</v>
      </c>
      <c r="E129" s="204"/>
      <c r="F129" s="261"/>
      <c r="G129" s="221"/>
      <c r="H129" s="201"/>
      <c r="I129" s="202"/>
      <c r="J129" s="5"/>
      <c r="K129" s="181"/>
      <c r="L129" s="5"/>
      <c r="M129" s="5"/>
      <c r="N129" s="5"/>
      <c r="O129" s="205">
        <f>IF(O128+1&lt;=MIN('Données projet'!$E$9:$E$18),O128+1,"STOP")</f>
        <v>96</v>
      </c>
      <c r="P129" s="195">
        <f t="shared" ref="P129:P132" si="9">$P$25/(1+$M$4)^O129</f>
        <v>0</v>
      </c>
      <c r="Q129" s="264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0">
        <f>'Données projet'!A128</f>
        <v>0</v>
      </c>
      <c r="B130" s="191">
        <f>'Données projet'!D128</f>
        <v>0</v>
      </c>
      <c r="C130" s="202"/>
      <c r="D130" s="189">
        <f t="shared" si="8"/>
        <v>0</v>
      </c>
      <c r="E130" s="204"/>
      <c r="F130" s="261"/>
      <c r="G130" s="221"/>
      <c r="H130" s="201"/>
      <c r="I130" s="202"/>
      <c r="J130" s="5"/>
      <c r="K130" s="181"/>
      <c r="L130" s="5"/>
      <c r="M130" s="5"/>
      <c r="N130" s="5"/>
      <c r="O130" s="205">
        <f>IF(O129+1&lt;=MIN('Données projet'!$E$9:$E$18),O129+1,"STOP")</f>
        <v>97</v>
      </c>
      <c r="P130" s="195">
        <f t="shared" si="9"/>
        <v>0</v>
      </c>
      <c r="Q130" s="264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0">
        <f>'Données projet'!A129</f>
        <v>0</v>
      </c>
      <c r="B131" s="191">
        <f>'Données projet'!D129</f>
        <v>0</v>
      </c>
      <c r="C131" s="202"/>
      <c r="D131" s="189">
        <f t="shared" si="8"/>
        <v>0</v>
      </c>
      <c r="E131" s="204"/>
      <c r="F131" s="261"/>
      <c r="G131" s="221"/>
      <c r="H131" s="201"/>
      <c r="I131" s="202"/>
      <c r="J131" s="5"/>
      <c r="K131" s="181"/>
      <c r="L131" s="5"/>
      <c r="M131" s="5"/>
      <c r="N131" s="5"/>
      <c r="O131" s="205">
        <f>IF(O130+1&lt;=MIN('Données projet'!$E$9:$E$18),O130+1,"STOP")</f>
        <v>98</v>
      </c>
      <c r="P131" s="195">
        <f t="shared" si="9"/>
        <v>0</v>
      </c>
      <c r="Q131" s="264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0">
        <f>'Données projet'!A130</f>
        <v>0</v>
      </c>
      <c r="B132" s="191">
        <f>'Données projet'!D130</f>
        <v>0</v>
      </c>
      <c r="C132" s="202"/>
      <c r="D132" s="189">
        <f t="shared" si="8"/>
        <v>0</v>
      </c>
      <c r="E132" s="204"/>
      <c r="F132" s="261"/>
      <c r="G132" s="221"/>
      <c r="H132" s="201"/>
      <c r="I132" s="202"/>
      <c r="J132" s="5"/>
      <c r="K132" s="181"/>
      <c r="L132" s="5"/>
      <c r="M132" s="5"/>
      <c r="N132" s="5"/>
      <c r="O132" s="205">
        <f>IF(O131+1&lt;=MIN('Données projet'!$E$9:$E$18),O131+1,"STOP")</f>
        <v>99</v>
      </c>
      <c r="P132" s="195">
        <f t="shared" si="9"/>
        <v>0</v>
      </c>
      <c r="Q132" s="264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0">
        <f>'Données projet'!A131</f>
        <v>0</v>
      </c>
      <c r="B133" s="191">
        <f>'Données projet'!D131</f>
        <v>0</v>
      </c>
      <c r="C133" s="202"/>
      <c r="D133" s="189">
        <f t="shared" si="8"/>
        <v>0</v>
      </c>
      <c r="E133" s="204"/>
      <c r="F133" s="261"/>
      <c r="G133" s="221"/>
      <c r="H133" s="201"/>
      <c r="I133" s="202"/>
      <c r="J133" s="5"/>
      <c r="K133" s="181"/>
      <c r="Q133" s="264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0">
        <f>'Données projet'!A132</f>
        <v>0</v>
      </c>
      <c r="B134" s="191">
        <f>'Données projet'!D132</f>
        <v>0</v>
      </c>
      <c r="C134" s="202"/>
      <c r="D134" s="189">
        <f t="shared" si="8"/>
        <v>0</v>
      </c>
      <c r="E134" s="204"/>
      <c r="F134" s="261"/>
      <c r="G134" s="221"/>
      <c r="H134" s="201"/>
      <c r="I134" s="202"/>
      <c r="J134" s="5"/>
      <c r="K134" s="181"/>
      <c r="Q134" s="264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0">
        <f>'Données projet'!A133</f>
        <v>0</v>
      </c>
      <c r="B135" s="191">
        <f>'Données projet'!D133</f>
        <v>0</v>
      </c>
      <c r="C135" s="202"/>
      <c r="D135" s="189">
        <f t="shared" si="8"/>
        <v>0</v>
      </c>
      <c r="E135" s="204"/>
      <c r="F135" s="261"/>
      <c r="G135" s="221"/>
      <c r="H135" s="201"/>
      <c r="I135" s="202"/>
      <c r="J135" s="5"/>
      <c r="K135" s="181"/>
      <c r="Q135" s="264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59"/>
      <c r="G136" s="221"/>
      <c r="H136" s="201"/>
      <c r="I136" s="202"/>
      <c r="J136" s="5"/>
      <c r="K136" s="181"/>
      <c r="L136" s="5"/>
      <c r="M136" s="5"/>
      <c r="N136" s="5"/>
      <c r="Q136" s="264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59"/>
      <c r="G137" s="221"/>
      <c r="H137" s="201"/>
      <c r="I137" s="202"/>
      <c r="J137" s="5"/>
      <c r="K137" s="181"/>
      <c r="L137" s="5"/>
      <c r="M137" s="5"/>
      <c r="N137" s="5"/>
      <c r="Q137" s="264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4" t="str">
        <f>IF('Données projet'!B13="","",'Données projet'!B13)</f>
        <v/>
      </c>
      <c r="C138" s="5"/>
      <c r="D138" s="5"/>
      <c r="E138" s="5"/>
      <c r="F138" s="259"/>
      <c r="G138" s="221"/>
      <c r="H138" s="201"/>
      <c r="I138" s="202"/>
      <c r="J138" s="5"/>
      <c r="K138" s="181"/>
      <c r="L138" s="5"/>
      <c r="M138" s="5"/>
      <c r="N138" s="5"/>
      <c r="Q138" s="264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59"/>
      <c r="G139" s="221"/>
      <c r="H139" s="201"/>
      <c r="I139" s="202"/>
      <c r="J139" s="5"/>
      <c r="K139" s="181"/>
      <c r="L139" s="5"/>
      <c r="M139" s="5"/>
      <c r="N139" s="5"/>
      <c r="Q139" s="264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5" t="s">
        <v>180</v>
      </c>
      <c r="B140" s="51" t="s">
        <v>256</v>
      </c>
      <c r="C140" s="51" t="s">
        <v>255</v>
      </c>
      <c r="D140" s="255" t="s">
        <v>252</v>
      </c>
      <c r="E140" s="255" t="s">
        <v>320</v>
      </c>
      <c r="F140" s="260"/>
      <c r="G140" s="221"/>
      <c r="H140" s="201"/>
      <c r="I140" s="202"/>
      <c r="J140" s="5"/>
      <c r="K140" s="181"/>
      <c r="L140" s="5"/>
      <c r="M140" s="5"/>
      <c r="N140" s="5"/>
      <c r="Q140" s="264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08">
        <v>0</v>
      </c>
      <c r="B141" s="211" t="s">
        <v>132</v>
      </c>
      <c r="C141" s="210" t="s">
        <v>132</v>
      </c>
      <c r="D141" s="209" t="s">
        <v>132</v>
      </c>
      <c r="E141" s="204"/>
      <c r="F141" s="260"/>
      <c r="G141" s="221"/>
      <c r="H141" s="201"/>
      <c r="I141" s="202"/>
      <c r="J141" s="5"/>
      <c r="K141" s="181"/>
      <c r="L141" s="5"/>
      <c r="M141" s="5"/>
      <c r="N141" s="5"/>
      <c r="Q141" s="264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08">
        <v>1</v>
      </c>
      <c r="B142" s="211" t="s">
        <v>132</v>
      </c>
      <c r="C142" s="210" t="s">
        <v>132</v>
      </c>
      <c r="D142" s="209" t="s">
        <v>132</v>
      </c>
      <c r="E142" s="204"/>
      <c r="F142" s="260"/>
      <c r="G142" s="219"/>
      <c r="H142" s="201"/>
      <c r="I142" s="202"/>
      <c r="J142" s="5"/>
      <c r="K142" s="181"/>
      <c r="L142" s="5"/>
      <c r="M142" s="5"/>
      <c r="N142" s="5"/>
      <c r="Q142" s="264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08">
        <v>2</v>
      </c>
      <c r="B143" s="211" t="s">
        <v>132</v>
      </c>
      <c r="C143" s="210" t="s">
        <v>132</v>
      </c>
      <c r="D143" s="209" t="s">
        <v>132</v>
      </c>
      <c r="E143" s="204"/>
      <c r="F143" s="260"/>
      <c r="G143" s="219"/>
      <c r="H143" s="201"/>
      <c r="I143" s="202"/>
      <c r="J143" s="5"/>
      <c r="K143" s="181"/>
      <c r="L143" s="5"/>
      <c r="M143" s="5"/>
      <c r="N143" s="5"/>
      <c r="Q143" s="264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08">
        <v>3</v>
      </c>
      <c r="B144" s="211" t="s">
        <v>132</v>
      </c>
      <c r="C144" s="210" t="s">
        <v>132</v>
      </c>
      <c r="D144" s="209" t="s">
        <v>132</v>
      </c>
      <c r="E144" s="204"/>
      <c r="F144" s="260"/>
      <c r="G144" s="219"/>
      <c r="H144" s="201"/>
      <c r="I144" s="202"/>
      <c r="J144" s="5"/>
      <c r="K144" s="181"/>
      <c r="L144" s="5"/>
      <c r="M144" s="5"/>
      <c r="N144" s="5"/>
      <c r="Q144" s="264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08">
        <v>4</v>
      </c>
      <c r="B145" s="211" t="s">
        <v>132</v>
      </c>
      <c r="C145" s="210" t="s">
        <v>132</v>
      </c>
      <c r="D145" s="209" t="s">
        <v>132</v>
      </c>
      <c r="E145" s="204"/>
      <c r="F145" s="260"/>
      <c r="G145" s="219"/>
      <c r="H145" s="201"/>
      <c r="I145" s="202"/>
      <c r="J145" s="5"/>
      <c r="K145" s="181"/>
      <c r="L145" s="5"/>
      <c r="M145" s="5"/>
      <c r="N145" s="5"/>
      <c r="Q145" s="264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08">
        <v>5</v>
      </c>
      <c r="B146" s="211" t="s">
        <v>132</v>
      </c>
      <c r="C146" s="210" t="s">
        <v>132</v>
      </c>
      <c r="D146" s="209" t="s">
        <v>132</v>
      </c>
      <c r="E146" s="204"/>
      <c r="F146" s="260"/>
      <c r="G146" s="220"/>
      <c r="H146" s="201"/>
      <c r="I146" s="202"/>
      <c r="J146" s="5"/>
      <c r="K146" s="181"/>
      <c r="L146" s="5"/>
      <c r="M146" s="5"/>
      <c r="N146" s="5"/>
      <c r="Q146" s="264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5">
        <f>'Données projet'!D140</f>
        <v>0</v>
      </c>
      <c r="C147" s="202"/>
      <c r="D147" s="192">
        <f>B147*C147</f>
        <v>0</v>
      </c>
      <c r="E147" s="204"/>
      <c r="F147" s="262"/>
      <c r="G147" s="220"/>
      <c r="H147" s="201"/>
      <c r="I147" s="202"/>
      <c r="J147" s="5"/>
      <c r="K147" s="181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5">
        <f>'Données projet'!D141</f>
        <v>0</v>
      </c>
      <c r="C148" s="202"/>
      <c r="D148" s="192">
        <f t="shared" ref="D148:D166" si="10">B148*C148</f>
        <v>0</v>
      </c>
      <c r="E148" s="204"/>
      <c r="F148" s="262"/>
      <c r="G148" s="220"/>
      <c r="H148" s="201"/>
      <c r="I148" s="202"/>
      <c r="J148" s="5"/>
      <c r="K148" s="181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5">
        <f>'Données projet'!D142</f>
        <v>0</v>
      </c>
      <c r="C149" s="202"/>
      <c r="D149" s="192">
        <f t="shared" si="10"/>
        <v>0</v>
      </c>
      <c r="E149" s="204"/>
      <c r="F149" s="262"/>
      <c r="G149" s="220"/>
      <c r="H149" s="201"/>
      <c r="I149" s="202"/>
      <c r="J149" s="5"/>
      <c r="K149" s="181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5">
        <f>'Données projet'!D143</f>
        <v>0</v>
      </c>
      <c r="C150" s="202"/>
      <c r="D150" s="192">
        <f t="shared" si="10"/>
        <v>0</v>
      </c>
      <c r="E150" s="204"/>
      <c r="F150" s="262"/>
      <c r="G150" s="220"/>
      <c r="H150" s="201"/>
      <c r="I150" s="202"/>
      <c r="J150" s="5"/>
      <c r="K150" s="181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5">
        <f>'Données projet'!D144</f>
        <v>0</v>
      </c>
      <c r="C151" s="202"/>
      <c r="D151" s="192">
        <f t="shared" si="10"/>
        <v>0</v>
      </c>
      <c r="E151" s="204"/>
      <c r="F151" s="262"/>
      <c r="G151" s="220"/>
      <c r="H151" s="201"/>
      <c r="I151" s="202"/>
      <c r="J151" s="5"/>
      <c r="K151" s="181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5">
        <f>'Données projet'!D145</f>
        <v>0</v>
      </c>
      <c r="C152" s="202"/>
      <c r="D152" s="192">
        <f t="shared" si="10"/>
        <v>0</v>
      </c>
      <c r="E152" s="204"/>
      <c r="F152" s="262"/>
      <c r="G152" s="220"/>
      <c r="H152" s="201"/>
      <c r="I152" s="202"/>
      <c r="J152" s="5"/>
      <c r="K152" s="181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5">
        <f>'Données projet'!D146</f>
        <v>0</v>
      </c>
      <c r="C153" s="202"/>
      <c r="D153" s="192">
        <f t="shared" si="10"/>
        <v>0</v>
      </c>
      <c r="E153" s="204"/>
      <c r="F153" s="262"/>
      <c r="G153" s="216"/>
      <c r="H153" s="201"/>
      <c r="I153" s="202"/>
      <c r="J153" s="5"/>
      <c r="K153" s="181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5">
        <f>'Données projet'!D147</f>
        <v>0</v>
      </c>
      <c r="C154" s="202"/>
      <c r="D154" s="192">
        <f t="shared" si="10"/>
        <v>0</v>
      </c>
      <c r="E154" s="204"/>
      <c r="F154" s="262"/>
      <c r="G154" s="216"/>
      <c r="H154" s="201"/>
      <c r="I154" s="202"/>
      <c r="J154" s="5"/>
      <c r="K154" s="181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5">
        <f>'Données projet'!D148</f>
        <v>0</v>
      </c>
      <c r="C155" s="202"/>
      <c r="D155" s="192">
        <f t="shared" si="10"/>
        <v>0</v>
      </c>
      <c r="E155" s="204"/>
      <c r="F155" s="262"/>
      <c r="G155" s="216"/>
      <c r="H155" s="201"/>
      <c r="I155" s="202"/>
      <c r="J155" s="5"/>
      <c r="K155" s="181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5">
        <f>'Données projet'!D149</f>
        <v>0</v>
      </c>
      <c r="C156" s="202"/>
      <c r="D156" s="192">
        <f t="shared" si="10"/>
        <v>0</v>
      </c>
      <c r="E156" s="204"/>
      <c r="F156" s="262"/>
      <c r="G156" s="216"/>
      <c r="H156" s="201"/>
      <c r="I156" s="202"/>
      <c r="J156" s="5"/>
      <c r="K156" s="181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5">
        <f>'Données projet'!D150</f>
        <v>0</v>
      </c>
      <c r="C157" s="202"/>
      <c r="D157" s="192">
        <f t="shared" si="10"/>
        <v>0</v>
      </c>
      <c r="E157" s="204"/>
      <c r="F157" s="262"/>
      <c r="G157" s="216"/>
      <c r="H157" s="201"/>
      <c r="I157" s="202"/>
      <c r="J157" s="5"/>
      <c r="K157" s="181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5">
        <f>'Données projet'!D151</f>
        <v>0</v>
      </c>
      <c r="C158" s="202"/>
      <c r="D158" s="192">
        <f t="shared" si="10"/>
        <v>0</v>
      </c>
      <c r="E158" s="204"/>
      <c r="F158" s="262"/>
      <c r="G158" s="216"/>
      <c r="H158" s="201"/>
      <c r="I158" s="202"/>
      <c r="J158" s="5"/>
      <c r="K158" s="181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5">
        <f>'Données projet'!D152</f>
        <v>0</v>
      </c>
      <c r="C159" s="202"/>
      <c r="D159" s="192">
        <f t="shared" si="10"/>
        <v>0</v>
      </c>
      <c r="E159" s="204"/>
      <c r="F159" s="262"/>
      <c r="G159" s="216"/>
      <c r="H159" s="201"/>
      <c r="I159" s="202"/>
      <c r="J159" s="5"/>
      <c r="K159" s="181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5">
        <f>'Données projet'!D153</f>
        <v>0</v>
      </c>
      <c r="C160" s="202"/>
      <c r="D160" s="192">
        <f t="shared" si="10"/>
        <v>0</v>
      </c>
      <c r="E160" s="204"/>
      <c r="F160" s="262"/>
      <c r="G160" s="216"/>
      <c r="H160" s="201"/>
      <c r="I160" s="202"/>
      <c r="J160" s="5"/>
      <c r="K160" s="181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5">
        <f>'Données projet'!D154</f>
        <v>0</v>
      </c>
      <c r="C161" s="202"/>
      <c r="D161" s="192">
        <f t="shared" si="10"/>
        <v>0</v>
      </c>
      <c r="E161" s="204"/>
      <c r="F161" s="262"/>
      <c r="G161" s="216"/>
      <c r="H161" s="201"/>
      <c r="I161" s="202"/>
      <c r="J161" s="5"/>
      <c r="K161" s="181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5">
        <f>'Données projet'!D155</f>
        <v>0</v>
      </c>
      <c r="C162" s="202"/>
      <c r="D162" s="192">
        <f t="shared" si="10"/>
        <v>0</v>
      </c>
      <c r="E162" s="204"/>
      <c r="F162" s="262"/>
      <c r="G162" s="216"/>
      <c r="H162" s="201"/>
      <c r="I162" s="202"/>
      <c r="J162" s="5"/>
      <c r="K162" s="181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5">
        <f>'Données projet'!D156</f>
        <v>0</v>
      </c>
      <c r="C163" s="202"/>
      <c r="D163" s="192">
        <f t="shared" si="10"/>
        <v>0</v>
      </c>
      <c r="E163" s="204"/>
      <c r="F163" s="262"/>
      <c r="G163" s="216"/>
      <c r="H163" s="201"/>
      <c r="I163" s="202"/>
      <c r="J163" s="5"/>
      <c r="K163" s="181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5">
        <f>'Données projet'!D157</f>
        <v>0</v>
      </c>
      <c r="C164" s="202"/>
      <c r="D164" s="192">
        <f t="shared" si="10"/>
        <v>0</v>
      </c>
      <c r="E164" s="204"/>
      <c r="F164" s="262"/>
      <c r="G164" s="216"/>
      <c r="H164" s="201"/>
      <c r="I164" s="202"/>
      <c r="J164" s="5"/>
      <c r="K164" s="181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5">
        <f>'Données projet'!D158</f>
        <v>0</v>
      </c>
      <c r="C165" s="202"/>
      <c r="D165" s="192">
        <f t="shared" si="10"/>
        <v>0</v>
      </c>
      <c r="E165" s="204"/>
      <c r="F165" s="262"/>
      <c r="G165" s="216"/>
      <c r="H165" s="201"/>
      <c r="I165" s="202"/>
      <c r="J165" s="5"/>
      <c r="K165" s="181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5">
        <f>'Données projet'!D159</f>
        <v>0</v>
      </c>
      <c r="C166" s="202"/>
      <c r="D166" s="192">
        <f t="shared" si="10"/>
        <v>0</v>
      </c>
      <c r="E166" s="204"/>
      <c r="F166" s="262"/>
      <c r="G166" s="216"/>
      <c r="H166" s="201"/>
      <c r="I166" s="202"/>
      <c r="J166" s="5"/>
      <c r="K166" s="181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59"/>
      <c r="G167" s="216"/>
      <c r="H167" s="201"/>
      <c r="I167" s="202"/>
      <c r="J167" s="5"/>
      <c r="K167" s="181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59"/>
      <c r="G168" s="216"/>
      <c r="H168" s="201"/>
      <c r="I168" s="202"/>
      <c r="J168" s="5"/>
      <c r="K168" s="181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4" t="str">
        <f>IF('Données projet'!B14="","",'Données projet'!B14)</f>
        <v/>
      </c>
      <c r="C169" s="5"/>
      <c r="D169" s="5"/>
      <c r="E169" s="5"/>
      <c r="F169" s="259"/>
      <c r="G169" s="216"/>
      <c r="H169" s="201"/>
      <c r="I169" s="202"/>
      <c r="J169" s="5"/>
      <c r="K169" s="181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59"/>
      <c r="G170" s="216"/>
      <c r="H170" s="201"/>
      <c r="I170" s="202"/>
      <c r="J170" s="5"/>
      <c r="K170" s="181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5" t="s">
        <v>180</v>
      </c>
      <c r="B171" s="51" t="s">
        <v>256</v>
      </c>
      <c r="C171" s="51" t="s">
        <v>255</v>
      </c>
      <c r="D171" s="255" t="s">
        <v>252</v>
      </c>
      <c r="E171" s="255" t="s">
        <v>320</v>
      </c>
      <c r="F171" s="260"/>
      <c r="G171" s="216"/>
      <c r="H171" s="201"/>
      <c r="I171" s="202"/>
      <c r="J171" s="5"/>
      <c r="K171" s="181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08">
        <v>0</v>
      </c>
      <c r="B172" s="211" t="s">
        <v>132</v>
      </c>
      <c r="C172" s="210" t="s">
        <v>132</v>
      </c>
      <c r="D172" s="209" t="s">
        <v>132</v>
      </c>
      <c r="E172" s="204"/>
      <c r="F172" s="260"/>
      <c r="G172" s="216"/>
      <c r="H172" s="201"/>
      <c r="I172" s="202"/>
      <c r="J172" s="5"/>
      <c r="K172" s="181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08">
        <v>1</v>
      </c>
      <c r="B173" s="211" t="s">
        <v>132</v>
      </c>
      <c r="C173" s="210" t="s">
        <v>132</v>
      </c>
      <c r="D173" s="209" t="s">
        <v>132</v>
      </c>
      <c r="E173" s="204"/>
      <c r="F173" s="260"/>
      <c r="G173" s="219"/>
      <c r="H173" s="201"/>
      <c r="I173" s="202"/>
      <c r="J173" s="5"/>
      <c r="K173" s="181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08">
        <v>2</v>
      </c>
      <c r="B174" s="211" t="s">
        <v>132</v>
      </c>
      <c r="C174" s="210" t="s">
        <v>132</v>
      </c>
      <c r="D174" s="209" t="s">
        <v>132</v>
      </c>
      <c r="E174" s="204"/>
      <c r="F174" s="260"/>
      <c r="G174" s="219"/>
      <c r="H174" s="201"/>
      <c r="I174" s="202"/>
      <c r="J174" s="5"/>
      <c r="K174" s="181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08">
        <v>3</v>
      </c>
      <c r="B175" s="211" t="s">
        <v>132</v>
      </c>
      <c r="C175" s="210" t="s">
        <v>132</v>
      </c>
      <c r="D175" s="209" t="s">
        <v>132</v>
      </c>
      <c r="E175" s="204"/>
      <c r="F175" s="260"/>
      <c r="G175" s="219"/>
      <c r="H175" s="201"/>
      <c r="I175" s="202"/>
      <c r="J175" s="5"/>
      <c r="K175" s="181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08">
        <v>4</v>
      </c>
      <c r="B176" s="211" t="s">
        <v>132</v>
      </c>
      <c r="C176" s="210" t="s">
        <v>132</v>
      </c>
      <c r="D176" s="209" t="s">
        <v>132</v>
      </c>
      <c r="E176" s="204"/>
      <c r="F176" s="260"/>
      <c r="G176" s="219"/>
      <c r="H176" s="201"/>
      <c r="I176" s="202"/>
      <c r="J176" s="5"/>
      <c r="K176" s="181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08">
        <v>5</v>
      </c>
      <c r="B177" s="211" t="s">
        <v>132</v>
      </c>
      <c r="C177" s="210" t="s">
        <v>132</v>
      </c>
      <c r="D177" s="209" t="s">
        <v>132</v>
      </c>
      <c r="E177" s="204"/>
      <c r="F177" s="260"/>
      <c r="G177" s="220"/>
      <c r="H177" s="201"/>
      <c r="I177" s="202"/>
      <c r="J177" s="5"/>
      <c r="K177" s="181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0">
        <f>'Données projet'!A166</f>
        <v>0</v>
      </c>
      <c r="B178" s="191">
        <f>'Données projet'!D166</f>
        <v>0</v>
      </c>
      <c r="C178" s="204"/>
      <c r="D178" s="189">
        <f>B178*C178</f>
        <v>0</v>
      </c>
      <c r="E178" s="204"/>
      <c r="F178" s="261"/>
      <c r="G178" s="220"/>
      <c r="H178" s="201"/>
      <c r="I178" s="202"/>
      <c r="J178" s="5"/>
      <c r="K178" s="181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0">
        <f>'Données projet'!A167</f>
        <v>0</v>
      </c>
      <c r="B179" s="191">
        <f>'Données projet'!D167</f>
        <v>0</v>
      </c>
      <c r="C179" s="204"/>
      <c r="D179" s="189">
        <f t="shared" ref="D179:D197" si="11">B179*C179</f>
        <v>0</v>
      </c>
      <c r="E179" s="204"/>
      <c r="F179" s="261"/>
      <c r="G179" s="220"/>
      <c r="H179" s="201"/>
      <c r="I179" s="202"/>
      <c r="J179" s="5"/>
      <c r="K179" s="181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0">
        <f>'Données projet'!A168</f>
        <v>0</v>
      </c>
      <c r="B180" s="191">
        <f>'Données projet'!D168</f>
        <v>0</v>
      </c>
      <c r="C180" s="204"/>
      <c r="D180" s="189">
        <f t="shared" si="11"/>
        <v>0</v>
      </c>
      <c r="E180" s="204"/>
      <c r="F180" s="261"/>
      <c r="G180" s="220"/>
      <c r="H180" s="201"/>
      <c r="I180" s="202"/>
      <c r="J180" s="5"/>
      <c r="K180" s="181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0">
        <f>'Données projet'!A169</f>
        <v>0</v>
      </c>
      <c r="B181" s="191">
        <f>'Données projet'!D169</f>
        <v>0</v>
      </c>
      <c r="C181" s="204"/>
      <c r="D181" s="189">
        <f t="shared" si="11"/>
        <v>0</v>
      </c>
      <c r="E181" s="204"/>
      <c r="F181" s="261"/>
      <c r="G181" s="220"/>
      <c r="H181" s="201"/>
      <c r="I181" s="202"/>
      <c r="J181" s="5"/>
      <c r="K181" s="181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0">
        <f>'Données projet'!A170</f>
        <v>0</v>
      </c>
      <c r="B182" s="191">
        <f>'Données projet'!D170</f>
        <v>0</v>
      </c>
      <c r="C182" s="204"/>
      <c r="D182" s="189">
        <f t="shared" si="11"/>
        <v>0</v>
      </c>
      <c r="E182" s="204"/>
      <c r="F182" s="261"/>
      <c r="G182" s="220"/>
      <c r="H182" s="201"/>
      <c r="I182" s="202"/>
      <c r="J182" s="5"/>
      <c r="K182" s="181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0">
        <f>'Données projet'!A171</f>
        <v>0</v>
      </c>
      <c r="B183" s="191">
        <f>'Données projet'!D171</f>
        <v>0</v>
      </c>
      <c r="C183" s="204"/>
      <c r="D183" s="189">
        <f t="shared" si="11"/>
        <v>0</v>
      </c>
      <c r="E183" s="204"/>
      <c r="F183" s="261"/>
      <c r="G183" s="220"/>
      <c r="H183" s="201"/>
      <c r="I183" s="202"/>
      <c r="J183" s="5"/>
      <c r="K183" s="181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0">
        <f>'Données projet'!A172</f>
        <v>0</v>
      </c>
      <c r="B184" s="191">
        <f>'Données projet'!D172</f>
        <v>0</v>
      </c>
      <c r="C184" s="204"/>
      <c r="D184" s="189">
        <f t="shared" si="11"/>
        <v>0</v>
      </c>
      <c r="E184" s="204"/>
      <c r="F184" s="261"/>
      <c r="G184" s="221"/>
      <c r="H184" s="201"/>
      <c r="I184" s="202"/>
      <c r="J184" s="5"/>
      <c r="K184" s="181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0">
        <f>'Données projet'!A173</f>
        <v>0</v>
      </c>
      <c r="B185" s="191">
        <f>'Données projet'!D173</f>
        <v>0</v>
      </c>
      <c r="C185" s="204"/>
      <c r="D185" s="189">
        <f t="shared" si="11"/>
        <v>0</v>
      </c>
      <c r="E185" s="204"/>
      <c r="F185" s="261"/>
      <c r="G185" s="221"/>
      <c r="H185" s="201"/>
      <c r="I185" s="202"/>
      <c r="J185" s="5"/>
      <c r="K185" s="181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0">
        <f>'Données projet'!A174</f>
        <v>0</v>
      </c>
      <c r="B186" s="191">
        <f>'Données projet'!D174</f>
        <v>0</v>
      </c>
      <c r="C186" s="204"/>
      <c r="D186" s="189">
        <f t="shared" si="11"/>
        <v>0</v>
      </c>
      <c r="E186" s="204"/>
      <c r="F186" s="261"/>
      <c r="G186" s="221"/>
      <c r="H186" s="201"/>
      <c r="I186" s="202"/>
      <c r="J186" s="5"/>
      <c r="K186" s="181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0">
        <f>'Données projet'!A175</f>
        <v>0</v>
      </c>
      <c r="B187" s="191">
        <f>'Données projet'!D175</f>
        <v>0</v>
      </c>
      <c r="C187" s="204"/>
      <c r="D187" s="189">
        <f t="shared" si="11"/>
        <v>0</v>
      </c>
      <c r="E187" s="204"/>
      <c r="F187" s="261"/>
      <c r="G187" s="221"/>
      <c r="H187" s="201"/>
      <c r="I187" s="202"/>
      <c r="J187" s="5"/>
      <c r="K187" s="181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0">
        <f>'Données projet'!A176</f>
        <v>0</v>
      </c>
      <c r="B188" s="191">
        <f>'Données projet'!D176</f>
        <v>0</v>
      </c>
      <c r="C188" s="204"/>
      <c r="D188" s="189">
        <f t="shared" si="11"/>
        <v>0</v>
      </c>
      <c r="E188" s="204"/>
      <c r="F188" s="261"/>
      <c r="G188" s="221"/>
      <c r="H188" s="201"/>
      <c r="I188" s="202"/>
      <c r="J188" s="5"/>
      <c r="K188" s="181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0">
        <f>'Données projet'!A177</f>
        <v>0</v>
      </c>
      <c r="B189" s="191">
        <f>'Données projet'!D177</f>
        <v>0</v>
      </c>
      <c r="C189" s="204"/>
      <c r="D189" s="189">
        <f t="shared" si="11"/>
        <v>0</v>
      </c>
      <c r="E189" s="204"/>
      <c r="F189" s="261"/>
      <c r="G189" s="221"/>
      <c r="H189" s="201"/>
      <c r="I189" s="202"/>
      <c r="J189" s="5"/>
      <c r="K189" s="181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0">
        <f>'Données projet'!A178</f>
        <v>0</v>
      </c>
      <c r="B190" s="191">
        <f>'Données projet'!D178</f>
        <v>0</v>
      </c>
      <c r="C190" s="204"/>
      <c r="D190" s="189">
        <f t="shared" si="11"/>
        <v>0</v>
      </c>
      <c r="E190" s="204"/>
      <c r="F190" s="261"/>
      <c r="G190" s="221"/>
      <c r="H190" s="201"/>
      <c r="I190" s="202"/>
      <c r="J190" s="5"/>
      <c r="K190" s="181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0">
        <f>'Données projet'!A179</f>
        <v>0</v>
      </c>
      <c r="B191" s="191">
        <f>'Données projet'!D179</f>
        <v>0</v>
      </c>
      <c r="C191" s="204"/>
      <c r="D191" s="189">
        <f t="shared" si="11"/>
        <v>0</v>
      </c>
      <c r="E191" s="204"/>
      <c r="F191" s="261"/>
      <c r="G191" s="221"/>
      <c r="H191" s="201"/>
      <c r="I191" s="202"/>
      <c r="J191" s="5"/>
      <c r="K191" s="181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0">
        <f>'Données projet'!A180</f>
        <v>0</v>
      </c>
      <c r="B192" s="191">
        <f>'Données projet'!D180</f>
        <v>0</v>
      </c>
      <c r="C192" s="204"/>
      <c r="D192" s="189">
        <f t="shared" si="11"/>
        <v>0</v>
      </c>
      <c r="E192" s="204"/>
      <c r="F192" s="261"/>
      <c r="G192" s="221"/>
      <c r="H192" s="201"/>
      <c r="I192" s="202"/>
      <c r="J192" s="5"/>
      <c r="K192" s="181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0">
        <f>'Données projet'!A181</f>
        <v>0</v>
      </c>
      <c r="B193" s="191">
        <f>'Données projet'!D181</f>
        <v>0</v>
      </c>
      <c r="C193" s="204"/>
      <c r="D193" s="189">
        <f t="shared" si="11"/>
        <v>0</v>
      </c>
      <c r="E193" s="204"/>
      <c r="F193" s="261"/>
      <c r="G193" s="221"/>
      <c r="H193" s="201"/>
      <c r="I193" s="202"/>
      <c r="J193" s="5"/>
      <c r="K193" s="181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0">
        <f>'Données projet'!A182</f>
        <v>0</v>
      </c>
      <c r="B194" s="191">
        <f>'Données projet'!D182</f>
        <v>0</v>
      </c>
      <c r="C194" s="204"/>
      <c r="D194" s="189">
        <f t="shared" si="11"/>
        <v>0</v>
      </c>
      <c r="E194" s="204"/>
      <c r="F194" s="261"/>
      <c r="G194" s="221"/>
      <c r="H194" s="201"/>
      <c r="I194" s="202"/>
      <c r="J194" s="5"/>
      <c r="K194" s="181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0">
        <f>'Données projet'!A183</f>
        <v>0</v>
      </c>
      <c r="B195" s="191">
        <f>'Données projet'!D183</f>
        <v>0</v>
      </c>
      <c r="C195" s="204"/>
      <c r="D195" s="189">
        <f t="shared" si="11"/>
        <v>0</v>
      </c>
      <c r="E195" s="204"/>
      <c r="F195" s="261"/>
      <c r="G195" s="221"/>
      <c r="H195" s="201"/>
      <c r="I195" s="202"/>
      <c r="J195" s="5"/>
      <c r="K195" s="181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0">
        <f>'Données projet'!A184</f>
        <v>0</v>
      </c>
      <c r="B196" s="191">
        <f>'Données projet'!D184</f>
        <v>0</v>
      </c>
      <c r="C196" s="204"/>
      <c r="D196" s="189">
        <f t="shared" si="11"/>
        <v>0</v>
      </c>
      <c r="E196" s="204"/>
      <c r="F196" s="261"/>
      <c r="G196" s="221"/>
      <c r="H196" s="201"/>
      <c r="I196" s="202"/>
      <c r="J196" s="5"/>
      <c r="K196" s="181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0">
        <f>'Données projet'!A185</f>
        <v>0</v>
      </c>
      <c r="B197" s="191">
        <f>'Données projet'!D185</f>
        <v>0</v>
      </c>
      <c r="C197" s="204"/>
      <c r="D197" s="189">
        <f t="shared" si="11"/>
        <v>0</v>
      </c>
      <c r="E197" s="204"/>
      <c r="F197" s="261"/>
      <c r="G197" s="221"/>
      <c r="H197" s="201"/>
      <c r="I197" s="202"/>
      <c r="J197" s="5"/>
      <c r="K197" s="181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59"/>
      <c r="G198" s="221"/>
      <c r="H198" s="201"/>
      <c r="I198" s="202"/>
      <c r="J198" s="5"/>
      <c r="K198" s="181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59"/>
      <c r="G199" s="221"/>
      <c r="H199" s="201"/>
      <c r="I199" s="202"/>
      <c r="J199" s="5"/>
      <c r="K199" s="181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4" t="str">
        <f>IF('Données projet'!$B$15="","",'Données projet'!$B$15)</f>
        <v/>
      </c>
      <c r="C200" s="5"/>
      <c r="D200" s="5"/>
      <c r="E200" s="5"/>
      <c r="F200" s="259"/>
      <c r="G200" s="221"/>
      <c r="H200" s="201"/>
      <c r="I200" s="202"/>
      <c r="J200" s="5"/>
      <c r="K200" s="181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59"/>
      <c r="G201" s="221"/>
      <c r="H201" s="201"/>
      <c r="I201" s="202"/>
      <c r="J201" s="5"/>
      <c r="K201" s="181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5" t="s">
        <v>180</v>
      </c>
      <c r="B202" s="51" t="s">
        <v>256</v>
      </c>
      <c r="C202" s="51" t="s">
        <v>255</v>
      </c>
      <c r="D202" s="255" t="s">
        <v>252</v>
      </c>
      <c r="E202" s="255" t="s">
        <v>320</v>
      </c>
      <c r="F202" s="260"/>
      <c r="G202" s="221"/>
      <c r="H202" s="201"/>
      <c r="I202" s="202"/>
      <c r="J202" s="5"/>
      <c r="K202" s="181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08">
        <v>0</v>
      </c>
      <c r="B203" s="211" t="s">
        <v>132</v>
      </c>
      <c r="C203" s="210" t="s">
        <v>132</v>
      </c>
      <c r="D203" s="209" t="s">
        <v>132</v>
      </c>
      <c r="E203" s="204"/>
      <c r="F203" s="260"/>
      <c r="G203" s="221"/>
      <c r="H203" s="201"/>
      <c r="I203" s="202"/>
      <c r="J203" s="5"/>
      <c r="K203" s="181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08">
        <v>1</v>
      </c>
      <c r="B204" s="211" t="s">
        <v>132</v>
      </c>
      <c r="C204" s="210" t="s">
        <v>132</v>
      </c>
      <c r="D204" s="209" t="s">
        <v>132</v>
      </c>
      <c r="E204" s="204"/>
      <c r="F204" s="260"/>
      <c r="G204" s="219"/>
      <c r="H204" s="201"/>
      <c r="I204" s="202"/>
      <c r="J204" s="5"/>
      <c r="K204" s="181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08">
        <v>2</v>
      </c>
      <c r="B205" s="211" t="s">
        <v>132</v>
      </c>
      <c r="C205" s="210" t="s">
        <v>132</v>
      </c>
      <c r="D205" s="209" t="s">
        <v>132</v>
      </c>
      <c r="E205" s="204"/>
      <c r="F205" s="260"/>
      <c r="G205" s="219"/>
      <c r="H205" s="201"/>
      <c r="I205" s="202"/>
      <c r="J205" s="5"/>
      <c r="K205" s="181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08">
        <v>3</v>
      </c>
      <c r="B206" s="211" t="s">
        <v>132</v>
      </c>
      <c r="C206" s="210" t="s">
        <v>132</v>
      </c>
      <c r="D206" s="209" t="s">
        <v>132</v>
      </c>
      <c r="E206" s="204"/>
      <c r="F206" s="260"/>
      <c r="G206" s="219"/>
      <c r="H206" s="201"/>
      <c r="I206" s="202"/>
      <c r="J206" s="5"/>
      <c r="K206" s="181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08">
        <v>4</v>
      </c>
      <c r="B207" s="211" t="s">
        <v>132</v>
      </c>
      <c r="C207" s="210" t="s">
        <v>132</v>
      </c>
      <c r="D207" s="209" t="s">
        <v>132</v>
      </c>
      <c r="E207" s="204"/>
      <c r="F207" s="260"/>
      <c r="G207" s="219"/>
      <c r="H207" s="201"/>
      <c r="I207" s="202"/>
      <c r="J207" s="5"/>
      <c r="K207" s="181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08">
        <v>5</v>
      </c>
      <c r="B208" s="211" t="s">
        <v>132</v>
      </c>
      <c r="C208" s="210" t="s">
        <v>132</v>
      </c>
      <c r="D208" s="209" t="s">
        <v>132</v>
      </c>
      <c r="E208" s="204"/>
      <c r="F208" s="260"/>
      <c r="G208" s="220"/>
      <c r="H208" s="201"/>
      <c r="I208" s="202"/>
      <c r="J208" s="5"/>
      <c r="K208" s="181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0">
        <f>'Données projet'!A192</f>
        <v>0</v>
      </c>
      <c r="B209" s="191">
        <f>'Données projet'!D192</f>
        <v>0</v>
      </c>
      <c r="C209" s="204"/>
      <c r="D209" s="189">
        <f>B209*C209</f>
        <v>0</v>
      </c>
      <c r="E209" s="204"/>
      <c r="F209" s="261"/>
      <c r="G209" s="220"/>
      <c r="H209" s="201"/>
      <c r="I209" s="202"/>
      <c r="J209" s="5"/>
      <c r="K209" s="181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0">
        <f>'Données projet'!A193</f>
        <v>0</v>
      </c>
      <c r="B210" s="191">
        <f>'Données projet'!D193</f>
        <v>0</v>
      </c>
      <c r="C210" s="204"/>
      <c r="D210" s="189">
        <f t="shared" ref="D210:D228" si="12">B210*C210</f>
        <v>0</v>
      </c>
      <c r="E210" s="204"/>
      <c r="F210" s="261"/>
      <c r="G210" s="220"/>
      <c r="H210" s="201"/>
      <c r="I210" s="202"/>
      <c r="J210" s="5"/>
      <c r="K210" s="181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0">
        <f>'Données projet'!A194</f>
        <v>0</v>
      </c>
      <c r="B211" s="191">
        <f>'Données projet'!D194</f>
        <v>0</v>
      </c>
      <c r="C211" s="204"/>
      <c r="D211" s="189">
        <f t="shared" si="12"/>
        <v>0</v>
      </c>
      <c r="E211" s="204"/>
      <c r="F211" s="261"/>
      <c r="G211" s="220"/>
      <c r="H211" s="201"/>
      <c r="I211" s="202"/>
      <c r="J211" s="5"/>
      <c r="K211" s="181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0">
        <f>'Données projet'!A195</f>
        <v>0</v>
      </c>
      <c r="B212" s="191">
        <f>'Données projet'!D195</f>
        <v>0</v>
      </c>
      <c r="C212" s="204"/>
      <c r="D212" s="189">
        <f t="shared" si="12"/>
        <v>0</v>
      </c>
      <c r="E212" s="204"/>
      <c r="F212" s="261"/>
      <c r="G212" s="220"/>
      <c r="H212" s="201"/>
      <c r="I212" s="202"/>
      <c r="J212" s="5"/>
      <c r="K212" s="181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0">
        <f>'Données projet'!A196</f>
        <v>0</v>
      </c>
      <c r="B213" s="191">
        <f>'Données projet'!D196</f>
        <v>0</v>
      </c>
      <c r="C213" s="204"/>
      <c r="D213" s="189">
        <f t="shared" si="12"/>
        <v>0</v>
      </c>
      <c r="E213" s="204"/>
      <c r="F213" s="261"/>
      <c r="G213" s="220"/>
      <c r="H213" s="201"/>
      <c r="I213" s="202"/>
      <c r="J213" s="5"/>
      <c r="K213" s="181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0">
        <f>'Données projet'!A197</f>
        <v>0</v>
      </c>
      <c r="B214" s="191">
        <f>'Données projet'!D197</f>
        <v>0</v>
      </c>
      <c r="C214" s="204"/>
      <c r="D214" s="189">
        <f t="shared" si="12"/>
        <v>0</v>
      </c>
      <c r="E214" s="204"/>
      <c r="F214" s="261"/>
      <c r="G214" s="220"/>
      <c r="H214" s="201"/>
      <c r="I214" s="202"/>
      <c r="J214" s="5"/>
      <c r="K214" s="181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0">
        <f>'Données projet'!A198</f>
        <v>0</v>
      </c>
      <c r="B215" s="191">
        <f>'Données projet'!D198</f>
        <v>0</v>
      </c>
      <c r="C215" s="204"/>
      <c r="D215" s="189">
        <f t="shared" si="12"/>
        <v>0</v>
      </c>
      <c r="E215" s="204"/>
      <c r="F215" s="261"/>
      <c r="G215" s="221"/>
      <c r="H215" s="201"/>
      <c r="I215" s="202"/>
      <c r="J215" s="5"/>
      <c r="K215" s="181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0">
        <f>'Données projet'!A199</f>
        <v>0</v>
      </c>
      <c r="B216" s="191">
        <f>'Données projet'!D199</f>
        <v>0</v>
      </c>
      <c r="C216" s="204"/>
      <c r="D216" s="189">
        <f t="shared" si="12"/>
        <v>0</v>
      </c>
      <c r="E216" s="204"/>
      <c r="F216" s="261"/>
      <c r="G216" s="221"/>
      <c r="H216" s="201"/>
      <c r="I216" s="202"/>
      <c r="J216" s="5"/>
      <c r="K216" s="181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0">
        <f>'Données projet'!A200</f>
        <v>0</v>
      </c>
      <c r="B217" s="191">
        <f>'Données projet'!D200</f>
        <v>0</v>
      </c>
      <c r="C217" s="204"/>
      <c r="D217" s="189">
        <f t="shared" si="12"/>
        <v>0</v>
      </c>
      <c r="E217" s="204"/>
      <c r="F217" s="261"/>
      <c r="G217" s="221"/>
      <c r="H217" s="201"/>
      <c r="I217" s="202"/>
      <c r="J217" s="5"/>
      <c r="K217" s="181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0">
        <f>'Données projet'!A201</f>
        <v>0</v>
      </c>
      <c r="B218" s="191">
        <f>'Données projet'!D201</f>
        <v>0</v>
      </c>
      <c r="C218" s="204"/>
      <c r="D218" s="189">
        <f t="shared" si="12"/>
        <v>0</v>
      </c>
      <c r="E218" s="204"/>
      <c r="F218" s="261"/>
      <c r="G218" s="221"/>
      <c r="H218" s="201"/>
      <c r="I218" s="202"/>
      <c r="J218" s="5"/>
      <c r="K218" s="181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0">
        <f>'Données projet'!A202</f>
        <v>0</v>
      </c>
      <c r="B219" s="191">
        <f>'Données projet'!D202</f>
        <v>0</v>
      </c>
      <c r="C219" s="204"/>
      <c r="D219" s="189">
        <f t="shared" si="12"/>
        <v>0</v>
      </c>
      <c r="E219" s="204"/>
      <c r="F219" s="261"/>
      <c r="G219" s="221"/>
      <c r="H219" s="201"/>
      <c r="I219" s="202"/>
      <c r="J219" s="5"/>
      <c r="K219" s="181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0">
        <f>'Données projet'!A203</f>
        <v>0</v>
      </c>
      <c r="B220" s="191">
        <f>'Données projet'!D203</f>
        <v>0</v>
      </c>
      <c r="C220" s="204"/>
      <c r="D220" s="189">
        <f t="shared" si="12"/>
        <v>0</v>
      </c>
      <c r="E220" s="204"/>
      <c r="F220" s="261"/>
      <c r="G220" s="221"/>
      <c r="H220" s="5"/>
      <c r="I220" s="5"/>
      <c r="J220" s="5"/>
      <c r="K220" s="181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0">
        <f>'Données projet'!A204</f>
        <v>0</v>
      </c>
      <c r="B221" s="191">
        <f>'Données projet'!D204</f>
        <v>0</v>
      </c>
      <c r="C221" s="204"/>
      <c r="D221" s="189">
        <f t="shared" si="12"/>
        <v>0</v>
      </c>
      <c r="E221" s="204"/>
      <c r="F221" s="261"/>
      <c r="G221" s="221"/>
      <c r="H221" s="5"/>
      <c r="I221" s="5"/>
      <c r="J221" s="5"/>
      <c r="K221" s="181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0">
        <f>'Données projet'!A205</f>
        <v>0</v>
      </c>
      <c r="B222" s="191">
        <f>'Données projet'!D205</f>
        <v>0</v>
      </c>
      <c r="C222" s="204"/>
      <c r="D222" s="189">
        <f t="shared" si="12"/>
        <v>0</v>
      </c>
      <c r="E222" s="204"/>
      <c r="F222" s="261"/>
      <c r="G222" s="221"/>
      <c r="H222" s="5"/>
      <c r="I222" s="5"/>
      <c r="J222" s="5"/>
      <c r="K222" s="181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0">
        <f>'Données projet'!A206</f>
        <v>0</v>
      </c>
      <c r="B223" s="191">
        <f>'Données projet'!D206</f>
        <v>0</v>
      </c>
      <c r="C223" s="204"/>
      <c r="D223" s="189">
        <f t="shared" si="12"/>
        <v>0</v>
      </c>
      <c r="E223" s="204"/>
      <c r="F223" s="261"/>
      <c r="G223" s="221"/>
      <c r="H223" s="5"/>
      <c r="I223" s="5"/>
      <c r="J223" s="5"/>
      <c r="K223" s="181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0">
        <f>'Données projet'!A207</f>
        <v>0</v>
      </c>
      <c r="B224" s="191">
        <f>'Données projet'!D207</f>
        <v>0</v>
      </c>
      <c r="C224" s="204"/>
      <c r="D224" s="189">
        <f t="shared" si="12"/>
        <v>0</v>
      </c>
      <c r="E224" s="204"/>
      <c r="F224" s="261"/>
      <c r="G224" s="221"/>
      <c r="H224" s="5"/>
      <c r="I224" s="5"/>
      <c r="J224" s="5"/>
      <c r="K224" s="181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0">
        <f>'Données projet'!A208</f>
        <v>0</v>
      </c>
      <c r="B225" s="191">
        <f>'Données projet'!D208</f>
        <v>0</v>
      </c>
      <c r="C225" s="204"/>
      <c r="D225" s="189">
        <f t="shared" si="12"/>
        <v>0</v>
      </c>
      <c r="E225" s="204"/>
      <c r="F225" s="261"/>
      <c r="G225" s="221"/>
      <c r="H225" s="5"/>
      <c r="I225" s="5"/>
      <c r="J225" s="5"/>
      <c r="K225" s="181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0">
        <f>'Données projet'!A209</f>
        <v>0</v>
      </c>
      <c r="B226" s="191">
        <f>'Données projet'!D209</f>
        <v>0</v>
      </c>
      <c r="C226" s="204"/>
      <c r="D226" s="189">
        <f t="shared" si="12"/>
        <v>0</v>
      </c>
      <c r="E226" s="204"/>
      <c r="F226" s="261"/>
      <c r="G226" s="221"/>
      <c r="H226" s="5"/>
      <c r="I226" s="5"/>
      <c r="J226" s="5"/>
      <c r="K226" s="181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0">
        <f>'Données projet'!A210</f>
        <v>0</v>
      </c>
      <c r="B227" s="191">
        <f>'Données projet'!D210</f>
        <v>0</v>
      </c>
      <c r="C227" s="204"/>
      <c r="D227" s="189">
        <f t="shared" si="12"/>
        <v>0</v>
      </c>
      <c r="E227" s="204"/>
      <c r="F227" s="261"/>
      <c r="G227" s="221"/>
      <c r="H227" s="5"/>
      <c r="I227" s="5"/>
      <c r="J227" s="5"/>
      <c r="K227" s="181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0">
        <f>'Données projet'!A211</f>
        <v>0</v>
      </c>
      <c r="B228" s="191">
        <f>'Données projet'!D211</f>
        <v>0</v>
      </c>
      <c r="C228" s="204"/>
      <c r="D228" s="189">
        <f t="shared" si="12"/>
        <v>0</v>
      </c>
      <c r="E228" s="204"/>
      <c r="F228" s="261"/>
      <c r="G228" s="221"/>
      <c r="H228" s="5"/>
      <c r="I228" s="5"/>
      <c r="J228" s="5"/>
      <c r="K228" s="181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59"/>
      <c r="G229" s="221"/>
      <c r="H229" s="5"/>
      <c r="I229" s="5"/>
      <c r="J229" s="5"/>
      <c r="K229" s="181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59"/>
      <c r="G230" s="221"/>
      <c r="H230" s="5"/>
      <c r="I230" s="5"/>
      <c r="J230" s="5"/>
      <c r="K230" s="181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4" t="str">
        <f>IF('Données projet'!$B$16="","",'Données projet'!$B$16)</f>
        <v/>
      </c>
      <c r="C231" s="5"/>
      <c r="D231" s="5"/>
      <c r="E231" s="5"/>
      <c r="F231" s="259"/>
      <c r="G231" s="221"/>
      <c r="H231" s="5"/>
      <c r="I231" s="5"/>
      <c r="J231" s="5"/>
      <c r="K231" s="181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59"/>
      <c r="G232" s="221"/>
      <c r="H232" s="5"/>
      <c r="I232" s="5"/>
      <c r="J232" s="5"/>
      <c r="K232" s="181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5" t="s">
        <v>180</v>
      </c>
      <c r="B233" s="51" t="s">
        <v>256</v>
      </c>
      <c r="C233" s="51" t="s">
        <v>255</v>
      </c>
      <c r="D233" s="255" t="s">
        <v>252</v>
      </c>
      <c r="E233" s="255" t="s">
        <v>320</v>
      </c>
      <c r="F233" s="260"/>
      <c r="G233" s="221"/>
      <c r="H233" s="5"/>
      <c r="I233" s="5"/>
      <c r="J233" s="5"/>
      <c r="K233" s="181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08">
        <v>0</v>
      </c>
      <c r="B234" s="211" t="s">
        <v>132</v>
      </c>
      <c r="C234" s="210" t="s">
        <v>132</v>
      </c>
      <c r="D234" s="209" t="s">
        <v>132</v>
      </c>
      <c r="E234" s="204"/>
      <c r="F234" s="260"/>
      <c r="G234" s="221"/>
      <c r="H234" s="5"/>
      <c r="I234" s="5"/>
      <c r="J234" s="5"/>
      <c r="K234" s="181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08">
        <v>1</v>
      </c>
      <c r="B235" s="211" t="s">
        <v>132</v>
      </c>
      <c r="C235" s="210" t="s">
        <v>132</v>
      </c>
      <c r="D235" s="209" t="s">
        <v>132</v>
      </c>
      <c r="E235" s="204"/>
      <c r="F235" s="260"/>
      <c r="G235" s="219"/>
      <c r="H235" s="5"/>
      <c r="I235" s="5"/>
      <c r="J235" s="5"/>
      <c r="K235" s="181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08">
        <v>2</v>
      </c>
      <c r="B236" s="211" t="s">
        <v>132</v>
      </c>
      <c r="C236" s="210" t="s">
        <v>132</v>
      </c>
      <c r="D236" s="209" t="s">
        <v>132</v>
      </c>
      <c r="E236" s="204"/>
      <c r="F236" s="260"/>
      <c r="G236" s="219"/>
      <c r="H236" s="5"/>
      <c r="I236" s="5"/>
      <c r="J236" s="5"/>
      <c r="K236" s="181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08">
        <v>3</v>
      </c>
      <c r="B237" s="211" t="s">
        <v>132</v>
      </c>
      <c r="C237" s="210" t="s">
        <v>132</v>
      </c>
      <c r="D237" s="209" t="s">
        <v>132</v>
      </c>
      <c r="E237" s="204"/>
      <c r="F237" s="260"/>
      <c r="G237" s="219"/>
      <c r="H237" s="5"/>
      <c r="I237" s="5"/>
      <c r="J237" s="5"/>
      <c r="K237" s="181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08">
        <v>4</v>
      </c>
      <c r="B238" s="211" t="s">
        <v>132</v>
      </c>
      <c r="C238" s="210" t="s">
        <v>132</v>
      </c>
      <c r="D238" s="209" t="s">
        <v>132</v>
      </c>
      <c r="E238" s="204"/>
      <c r="F238" s="260"/>
      <c r="G238" s="219"/>
      <c r="H238" s="5"/>
      <c r="I238" s="5"/>
      <c r="J238" s="5"/>
      <c r="K238" s="181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08">
        <v>5</v>
      </c>
      <c r="B239" s="211" t="s">
        <v>132</v>
      </c>
      <c r="C239" s="210" t="s">
        <v>132</v>
      </c>
      <c r="D239" s="209" t="s">
        <v>132</v>
      </c>
      <c r="E239" s="204"/>
      <c r="F239" s="260"/>
      <c r="G239" s="220"/>
      <c r="H239" s="5"/>
      <c r="I239" s="5"/>
      <c r="J239" s="5"/>
      <c r="K239" s="181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0">
        <f>'Données projet'!A218</f>
        <v>0</v>
      </c>
      <c r="B240" s="191">
        <f>'Données projet'!D218</f>
        <v>0</v>
      </c>
      <c r="C240" s="204"/>
      <c r="D240" s="189">
        <f>B240*C240</f>
        <v>0</v>
      </c>
      <c r="E240" s="204"/>
      <c r="F240" s="261"/>
      <c r="G240" s="220"/>
      <c r="H240" s="5"/>
      <c r="I240" s="5"/>
      <c r="J240" s="5"/>
      <c r="K240" s="181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0">
        <f>'Données projet'!A219</f>
        <v>0</v>
      </c>
      <c r="B241" s="191">
        <f>'Données projet'!D219</f>
        <v>0</v>
      </c>
      <c r="C241" s="204"/>
      <c r="D241" s="189">
        <f t="shared" ref="D241:D259" si="13">B241*C241</f>
        <v>0</v>
      </c>
      <c r="E241" s="204"/>
      <c r="F241" s="261"/>
      <c r="G241" s="220"/>
      <c r="H241" s="5"/>
      <c r="I241" s="5"/>
      <c r="J241" s="5"/>
      <c r="K241" s="181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0">
        <f>'Données projet'!A220</f>
        <v>0</v>
      </c>
      <c r="B242" s="191">
        <f>'Données projet'!D220</f>
        <v>0</v>
      </c>
      <c r="C242" s="204"/>
      <c r="D242" s="189">
        <f t="shared" si="13"/>
        <v>0</v>
      </c>
      <c r="E242" s="204"/>
      <c r="F242" s="261"/>
      <c r="G242" s="220"/>
      <c r="H242" s="5"/>
      <c r="I242" s="5"/>
      <c r="J242" s="5"/>
      <c r="K242" s="181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0">
        <f>'Données projet'!A221</f>
        <v>0</v>
      </c>
      <c r="B243" s="191">
        <f>'Données projet'!D221</f>
        <v>0</v>
      </c>
      <c r="C243" s="204"/>
      <c r="D243" s="189">
        <f t="shared" si="13"/>
        <v>0</v>
      </c>
      <c r="E243" s="204"/>
      <c r="F243" s="261"/>
      <c r="G243" s="220"/>
      <c r="H243" s="5"/>
      <c r="I243" s="5"/>
      <c r="J243" s="5"/>
      <c r="K243" s="181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0">
        <f>'Données projet'!A222</f>
        <v>0</v>
      </c>
      <c r="B244" s="191">
        <f>'Données projet'!D222</f>
        <v>0</v>
      </c>
      <c r="C244" s="204"/>
      <c r="D244" s="189">
        <f t="shared" si="13"/>
        <v>0</v>
      </c>
      <c r="E244" s="204"/>
      <c r="F244" s="261"/>
      <c r="G244" s="220"/>
      <c r="H244" s="5"/>
      <c r="I244" s="5"/>
      <c r="J244" s="5"/>
      <c r="K244" s="181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0">
        <f>'Données projet'!A223</f>
        <v>0</v>
      </c>
      <c r="B245" s="191">
        <f>'Données projet'!D223</f>
        <v>0</v>
      </c>
      <c r="C245" s="204"/>
      <c r="D245" s="189">
        <f t="shared" si="13"/>
        <v>0</v>
      </c>
      <c r="E245" s="204"/>
      <c r="F245" s="261"/>
      <c r="G245" s="220"/>
      <c r="H245" s="5"/>
      <c r="I245" s="5"/>
      <c r="J245" s="5"/>
      <c r="K245" s="181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0">
        <f>'Données projet'!A224</f>
        <v>0</v>
      </c>
      <c r="B246" s="191">
        <f>'Données projet'!D224</f>
        <v>0</v>
      </c>
      <c r="C246" s="204"/>
      <c r="D246" s="189">
        <f t="shared" si="13"/>
        <v>0</v>
      </c>
      <c r="E246" s="204"/>
      <c r="F246" s="261"/>
      <c r="G246" s="221"/>
      <c r="H246" s="5"/>
      <c r="I246" s="5"/>
      <c r="J246" s="5"/>
      <c r="K246" s="181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0">
        <f>'Données projet'!A225</f>
        <v>0</v>
      </c>
      <c r="B247" s="191">
        <f>'Données projet'!D225</f>
        <v>0</v>
      </c>
      <c r="C247" s="204"/>
      <c r="D247" s="189">
        <f t="shared" si="13"/>
        <v>0</v>
      </c>
      <c r="E247" s="204"/>
      <c r="F247" s="261"/>
      <c r="G247" s="221"/>
      <c r="H247" s="5"/>
      <c r="I247" s="5"/>
      <c r="J247" s="5"/>
      <c r="K247" s="181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0">
        <f>'Données projet'!A226</f>
        <v>0</v>
      </c>
      <c r="B248" s="191">
        <f>'Données projet'!D226</f>
        <v>0</v>
      </c>
      <c r="C248" s="204"/>
      <c r="D248" s="189">
        <f t="shared" si="13"/>
        <v>0</v>
      </c>
      <c r="E248" s="204"/>
      <c r="F248" s="261"/>
      <c r="G248" s="221"/>
      <c r="H248" s="5"/>
      <c r="I248" s="5"/>
      <c r="J248" s="5"/>
      <c r="K248" s="181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0">
        <f>'Données projet'!A227</f>
        <v>0</v>
      </c>
      <c r="B249" s="191">
        <f>'Données projet'!D227</f>
        <v>0</v>
      </c>
      <c r="C249" s="204"/>
      <c r="D249" s="189">
        <f t="shared" si="13"/>
        <v>0</v>
      </c>
      <c r="E249" s="204"/>
      <c r="F249" s="261"/>
      <c r="G249" s="221"/>
      <c r="H249" s="5"/>
      <c r="I249" s="5"/>
      <c r="J249" s="5"/>
      <c r="K249" s="181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0">
        <f>'Données projet'!A228</f>
        <v>0</v>
      </c>
      <c r="B250" s="191">
        <f>'Données projet'!D228</f>
        <v>0</v>
      </c>
      <c r="C250" s="204"/>
      <c r="D250" s="189">
        <f t="shared" si="13"/>
        <v>0</v>
      </c>
      <c r="E250" s="204"/>
      <c r="F250" s="261"/>
      <c r="G250" s="221"/>
      <c r="H250" s="5"/>
      <c r="I250" s="5"/>
      <c r="J250" s="5"/>
      <c r="K250" s="181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0">
        <f>'Données projet'!A229</f>
        <v>0</v>
      </c>
      <c r="B251" s="191">
        <f>'Données projet'!D229</f>
        <v>0</v>
      </c>
      <c r="C251" s="204"/>
      <c r="D251" s="189">
        <f t="shared" si="13"/>
        <v>0</v>
      </c>
      <c r="E251" s="204"/>
      <c r="F251" s="261"/>
      <c r="G251" s="221"/>
      <c r="H251" s="5"/>
      <c r="I251" s="5"/>
      <c r="J251" s="5"/>
      <c r="K251" s="181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0">
        <f>'Données projet'!A230</f>
        <v>0</v>
      </c>
      <c r="B252" s="191">
        <f>'Données projet'!D230</f>
        <v>0</v>
      </c>
      <c r="C252" s="204"/>
      <c r="D252" s="189">
        <f t="shared" si="13"/>
        <v>0</v>
      </c>
      <c r="E252" s="204"/>
      <c r="F252" s="261"/>
      <c r="G252" s="221"/>
      <c r="H252" s="5"/>
      <c r="I252" s="5"/>
      <c r="J252" s="5"/>
      <c r="K252" s="181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0">
        <f>'Données projet'!A231</f>
        <v>0</v>
      </c>
      <c r="B253" s="191">
        <f>'Données projet'!D231</f>
        <v>0</v>
      </c>
      <c r="C253" s="204"/>
      <c r="D253" s="189">
        <f t="shared" si="13"/>
        <v>0</v>
      </c>
      <c r="E253" s="204"/>
      <c r="F253" s="261"/>
      <c r="G253" s="221"/>
      <c r="H253" s="5"/>
      <c r="I253" s="5"/>
      <c r="J253" s="5"/>
      <c r="K253" s="181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0">
        <f>'Données projet'!A232</f>
        <v>0</v>
      </c>
      <c r="B254" s="191">
        <f>'Données projet'!D232</f>
        <v>0</v>
      </c>
      <c r="C254" s="204"/>
      <c r="D254" s="189">
        <f t="shared" si="13"/>
        <v>0</v>
      </c>
      <c r="E254" s="204"/>
      <c r="F254" s="261"/>
      <c r="G254" s="221"/>
      <c r="H254" s="5"/>
      <c r="I254" s="5"/>
      <c r="J254" s="5"/>
      <c r="K254" s="181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0">
        <f>'Données projet'!A233</f>
        <v>0</v>
      </c>
      <c r="B255" s="191">
        <f>'Données projet'!D233</f>
        <v>0</v>
      </c>
      <c r="C255" s="204"/>
      <c r="D255" s="189">
        <f t="shared" si="13"/>
        <v>0</v>
      </c>
      <c r="E255" s="204"/>
      <c r="F255" s="261"/>
      <c r="G255" s="221"/>
      <c r="H255" s="5"/>
      <c r="I255" s="5"/>
      <c r="J255" s="5"/>
      <c r="K255" s="181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0">
        <f>'Données projet'!A234</f>
        <v>0</v>
      </c>
      <c r="B256" s="191">
        <f>'Données projet'!D234</f>
        <v>0</v>
      </c>
      <c r="C256" s="204"/>
      <c r="D256" s="189">
        <f t="shared" si="13"/>
        <v>0</v>
      </c>
      <c r="E256" s="204"/>
      <c r="F256" s="261"/>
      <c r="G256" s="221"/>
      <c r="H256" s="5"/>
      <c r="I256" s="5"/>
      <c r="J256" s="5"/>
      <c r="K256" s="181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0">
        <f>'Données projet'!A235</f>
        <v>0</v>
      </c>
      <c r="B257" s="191">
        <f>'Données projet'!D235</f>
        <v>0</v>
      </c>
      <c r="C257" s="204"/>
      <c r="D257" s="189">
        <f t="shared" si="13"/>
        <v>0</v>
      </c>
      <c r="E257" s="204"/>
      <c r="F257" s="261"/>
      <c r="G257" s="221"/>
      <c r="H257" s="5"/>
      <c r="I257" s="5"/>
      <c r="J257" s="5"/>
      <c r="K257" s="181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0">
        <f>'Données projet'!A236</f>
        <v>0</v>
      </c>
      <c r="B258" s="191">
        <f>'Données projet'!D236</f>
        <v>0</v>
      </c>
      <c r="C258" s="204"/>
      <c r="D258" s="189">
        <f t="shared" si="13"/>
        <v>0</v>
      </c>
      <c r="E258" s="204"/>
      <c r="F258" s="261"/>
      <c r="G258" s="221"/>
      <c r="H258" s="5"/>
      <c r="I258" s="5"/>
      <c r="J258" s="5"/>
      <c r="K258" s="181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0">
        <f>'Données projet'!A237</f>
        <v>0</v>
      </c>
      <c r="B259" s="191">
        <f>'Données projet'!D237</f>
        <v>0</v>
      </c>
      <c r="C259" s="204"/>
      <c r="D259" s="189">
        <f t="shared" si="13"/>
        <v>0</v>
      </c>
      <c r="E259" s="204"/>
      <c r="F259" s="261"/>
      <c r="G259" s="221"/>
      <c r="H259" s="5"/>
      <c r="I259" s="5"/>
      <c r="J259" s="5"/>
      <c r="K259" s="181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59"/>
      <c r="G260" s="221"/>
      <c r="H260" s="5"/>
      <c r="I260" s="5"/>
      <c r="J260" s="5"/>
      <c r="K260" s="181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59"/>
      <c r="G261" s="221"/>
      <c r="H261" s="5"/>
      <c r="I261" s="5"/>
      <c r="J261" s="5"/>
      <c r="K261" s="181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4" t="str">
        <f>IF('Données projet'!$B$17="","",'Données projet'!$B$17)</f>
        <v/>
      </c>
      <c r="C262" s="5"/>
      <c r="D262" s="5"/>
      <c r="E262" s="5"/>
      <c r="F262" s="259"/>
      <c r="G262" s="221"/>
      <c r="H262" s="5"/>
      <c r="I262" s="5"/>
      <c r="J262" s="5"/>
      <c r="K262" s="181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59"/>
      <c r="G263" s="221"/>
      <c r="H263" s="5"/>
      <c r="I263" s="5"/>
      <c r="J263" s="5"/>
      <c r="K263" s="181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5" t="s">
        <v>180</v>
      </c>
      <c r="B264" s="51" t="s">
        <v>256</v>
      </c>
      <c r="C264" s="51" t="s">
        <v>255</v>
      </c>
      <c r="D264" s="255" t="s">
        <v>252</v>
      </c>
      <c r="E264" s="255" t="s">
        <v>320</v>
      </c>
      <c r="F264" s="260"/>
      <c r="G264" s="221"/>
      <c r="H264" s="5"/>
      <c r="I264" s="5"/>
      <c r="J264" s="5"/>
      <c r="K264" s="181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08">
        <v>0</v>
      </c>
      <c r="B265" s="211" t="s">
        <v>132</v>
      </c>
      <c r="C265" s="210" t="s">
        <v>132</v>
      </c>
      <c r="D265" s="209" t="s">
        <v>132</v>
      </c>
      <c r="E265" s="204"/>
      <c r="F265" s="260"/>
      <c r="G265" s="221"/>
      <c r="H265" s="5"/>
      <c r="I265" s="5"/>
      <c r="J265" s="5"/>
      <c r="K265" s="181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08">
        <v>1</v>
      </c>
      <c r="B266" s="211" t="s">
        <v>132</v>
      </c>
      <c r="C266" s="210" t="s">
        <v>132</v>
      </c>
      <c r="D266" s="209" t="s">
        <v>132</v>
      </c>
      <c r="E266" s="204"/>
      <c r="F266" s="260"/>
      <c r="G266" s="219"/>
      <c r="H266" s="5"/>
      <c r="I266" s="5"/>
      <c r="J266" s="5"/>
      <c r="K266" s="181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08">
        <v>2</v>
      </c>
      <c r="B267" s="211" t="s">
        <v>132</v>
      </c>
      <c r="C267" s="210" t="s">
        <v>132</v>
      </c>
      <c r="D267" s="209" t="s">
        <v>132</v>
      </c>
      <c r="E267" s="204"/>
      <c r="F267" s="260"/>
      <c r="G267" s="219"/>
      <c r="H267" s="5"/>
      <c r="I267" s="5"/>
      <c r="J267" s="5"/>
      <c r="K267" s="181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08">
        <v>3</v>
      </c>
      <c r="B268" s="211" t="s">
        <v>132</v>
      </c>
      <c r="C268" s="210" t="s">
        <v>132</v>
      </c>
      <c r="D268" s="209" t="s">
        <v>132</v>
      </c>
      <c r="E268" s="204"/>
      <c r="F268" s="260"/>
      <c r="G268" s="219"/>
      <c r="H268" s="5"/>
      <c r="I268" s="5"/>
      <c r="J268" s="5"/>
      <c r="K268" s="181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08">
        <v>4</v>
      </c>
      <c r="B269" s="211" t="s">
        <v>132</v>
      </c>
      <c r="C269" s="210" t="s">
        <v>132</v>
      </c>
      <c r="D269" s="209" t="s">
        <v>132</v>
      </c>
      <c r="E269" s="204"/>
      <c r="F269" s="260"/>
      <c r="G269" s="219"/>
      <c r="H269" s="5"/>
      <c r="I269" s="5"/>
      <c r="J269" s="5"/>
      <c r="K269" s="181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08">
        <v>5</v>
      </c>
      <c r="B270" s="211" t="s">
        <v>132</v>
      </c>
      <c r="C270" s="210" t="s">
        <v>132</v>
      </c>
      <c r="D270" s="209" t="s">
        <v>132</v>
      </c>
      <c r="E270" s="204"/>
      <c r="F270" s="260"/>
      <c r="G270" s="220"/>
      <c r="H270" s="5"/>
      <c r="I270" s="5"/>
      <c r="J270" s="5"/>
      <c r="K270" s="181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0">
        <f>'Données projet'!A244</f>
        <v>0</v>
      </c>
      <c r="B271" s="191">
        <f>'Données projet'!D244</f>
        <v>0</v>
      </c>
      <c r="C271" s="204"/>
      <c r="D271" s="189">
        <f>B271*C271</f>
        <v>0</v>
      </c>
      <c r="E271" s="204"/>
      <c r="F271" s="261"/>
      <c r="G271" s="220"/>
      <c r="H271" s="5"/>
      <c r="I271" s="5"/>
      <c r="J271" s="5"/>
      <c r="K271" s="181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0">
        <f>'Données projet'!A245</f>
        <v>0</v>
      </c>
      <c r="B272" s="191">
        <f>'Données projet'!D245</f>
        <v>0</v>
      </c>
      <c r="C272" s="204"/>
      <c r="D272" s="189">
        <f t="shared" ref="D272:D290" si="14">B272*C272</f>
        <v>0</v>
      </c>
      <c r="E272" s="204"/>
      <c r="F272" s="261"/>
      <c r="G272" s="220"/>
      <c r="H272" s="5"/>
      <c r="I272" s="5"/>
      <c r="J272" s="5"/>
      <c r="K272" s="181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0">
        <f>'Données projet'!A246</f>
        <v>0</v>
      </c>
      <c r="B273" s="191">
        <f>'Données projet'!D246</f>
        <v>0</v>
      </c>
      <c r="C273" s="204"/>
      <c r="D273" s="189">
        <f t="shared" si="14"/>
        <v>0</v>
      </c>
      <c r="E273" s="204"/>
      <c r="F273" s="261"/>
      <c r="G273" s="220"/>
      <c r="H273" s="5"/>
      <c r="I273" s="5"/>
      <c r="J273" s="5"/>
      <c r="K273" s="181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0">
        <f>'Données projet'!A247</f>
        <v>0</v>
      </c>
      <c r="B274" s="191">
        <f>'Données projet'!D247</f>
        <v>0</v>
      </c>
      <c r="C274" s="204"/>
      <c r="D274" s="189">
        <f t="shared" si="14"/>
        <v>0</v>
      </c>
      <c r="E274" s="204"/>
      <c r="F274" s="261"/>
      <c r="G274" s="220"/>
      <c r="H274" s="5"/>
      <c r="I274" s="5"/>
      <c r="J274" s="5"/>
      <c r="K274" s="181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0">
        <f>'Données projet'!A248</f>
        <v>0</v>
      </c>
      <c r="B275" s="191">
        <f>'Données projet'!D248</f>
        <v>0</v>
      </c>
      <c r="C275" s="204"/>
      <c r="D275" s="189">
        <f t="shared" si="14"/>
        <v>0</v>
      </c>
      <c r="E275" s="204"/>
      <c r="F275" s="261"/>
      <c r="G275" s="220"/>
      <c r="H275" s="5"/>
      <c r="I275" s="5"/>
      <c r="J275" s="5"/>
      <c r="K275" s="181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0">
        <f>'Données projet'!A249</f>
        <v>0</v>
      </c>
      <c r="B276" s="191">
        <f>'Données projet'!D249</f>
        <v>0</v>
      </c>
      <c r="C276" s="204"/>
      <c r="D276" s="189">
        <f t="shared" si="14"/>
        <v>0</v>
      </c>
      <c r="E276" s="204"/>
      <c r="F276" s="261"/>
      <c r="G276" s="220"/>
      <c r="H276" s="5"/>
      <c r="I276" s="5"/>
      <c r="J276" s="5"/>
      <c r="K276" s="181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0">
        <f>'Données projet'!A250</f>
        <v>0</v>
      </c>
      <c r="B277" s="191">
        <f>'Données projet'!D250</f>
        <v>0</v>
      </c>
      <c r="C277" s="204"/>
      <c r="D277" s="189">
        <f t="shared" si="14"/>
        <v>0</v>
      </c>
      <c r="E277" s="204"/>
      <c r="F277" s="261"/>
      <c r="G277" s="221"/>
      <c r="H277" s="5"/>
      <c r="I277" s="5"/>
      <c r="J277" s="5"/>
      <c r="K277" s="181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0">
        <f>'Données projet'!A251</f>
        <v>0</v>
      </c>
      <c r="B278" s="191">
        <f>'Données projet'!D251</f>
        <v>0</v>
      </c>
      <c r="C278" s="204"/>
      <c r="D278" s="189">
        <f t="shared" si="14"/>
        <v>0</v>
      </c>
      <c r="E278" s="204"/>
      <c r="F278" s="261"/>
      <c r="G278" s="221"/>
      <c r="H278" s="5"/>
      <c r="I278" s="5"/>
      <c r="J278" s="5"/>
      <c r="K278" s="181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0">
        <f>'Données projet'!A252</f>
        <v>0</v>
      </c>
      <c r="B279" s="191">
        <f>'Données projet'!D252</f>
        <v>0</v>
      </c>
      <c r="C279" s="204"/>
      <c r="D279" s="189">
        <f t="shared" si="14"/>
        <v>0</v>
      </c>
      <c r="E279" s="204"/>
      <c r="F279" s="261"/>
      <c r="G279" s="221"/>
      <c r="H279" s="5"/>
      <c r="I279" s="5"/>
      <c r="J279" s="5"/>
      <c r="K279" s="181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0">
        <f>'Données projet'!A253</f>
        <v>0</v>
      </c>
      <c r="B280" s="191">
        <f>'Données projet'!D253</f>
        <v>0</v>
      </c>
      <c r="C280" s="204"/>
      <c r="D280" s="189">
        <f t="shared" si="14"/>
        <v>0</v>
      </c>
      <c r="E280" s="204"/>
      <c r="F280" s="261"/>
      <c r="G280" s="221"/>
      <c r="H280" s="5"/>
      <c r="I280" s="5"/>
      <c r="J280" s="5"/>
      <c r="K280" s="181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0">
        <f>'Données projet'!A254</f>
        <v>0</v>
      </c>
      <c r="B281" s="191">
        <f>'Données projet'!D254</f>
        <v>0</v>
      </c>
      <c r="C281" s="204"/>
      <c r="D281" s="189">
        <f t="shared" si="14"/>
        <v>0</v>
      </c>
      <c r="E281" s="204"/>
      <c r="F281" s="261"/>
      <c r="G281" s="221"/>
      <c r="H281" s="5"/>
      <c r="I281" s="5"/>
      <c r="J281" s="5"/>
      <c r="K281" s="181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0">
        <f>'Données projet'!A255</f>
        <v>0</v>
      </c>
      <c r="B282" s="191">
        <f>'Données projet'!D255</f>
        <v>0</v>
      </c>
      <c r="C282" s="204"/>
      <c r="D282" s="189">
        <f t="shared" si="14"/>
        <v>0</v>
      </c>
      <c r="E282" s="204"/>
      <c r="F282" s="261"/>
      <c r="G282" s="221"/>
      <c r="H282" s="5"/>
      <c r="I282" s="5"/>
      <c r="J282" s="5"/>
      <c r="K282" s="181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0">
        <f>'Données projet'!A256</f>
        <v>0</v>
      </c>
      <c r="B283" s="191">
        <f>'Données projet'!D256</f>
        <v>0</v>
      </c>
      <c r="C283" s="204"/>
      <c r="D283" s="189">
        <f t="shared" si="14"/>
        <v>0</v>
      </c>
      <c r="E283" s="204"/>
      <c r="F283" s="261"/>
      <c r="G283" s="221"/>
      <c r="H283" s="5"/>
      <c r="I283" s="5"/>
      <c r="J283" s="5"/>
      <c r="K283" s="181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0">
        <f>'Données projet'!A257</f>
        <v>0</v>
      </c>
      <c r="B284" s="191">
        <f>'Données projet'!D257</f>
        <v>0</v>
      </c>
      <c r="C284" s="204"/>
      <c r="D284" s="189">
        <f t="shared" si="14"/>
        <v>0</v>
      </c>
      <c r="E284" s="204"/>
      <c r="F284" s="261"/>
      <c r="G284" s="221"/>
      <c r="H284" s="5"/>
      <c r="I284" s="5"/>
      <c r="J284" s="5"/>
      <c r="K284" s="181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0">
        <f>'Données projet'!A258</f>
        <v>0</v>
      </c>
      <c r="B285" s="191">
        <f>'Données projet'!D258</f>
        <v>0</v>
      </c>
      <c r="C285" s="204"/>
      <c r="D285" s="189">
        <f t="shared" si="14"/>
        <v>0</v>
      </c>
      <c r="E285" s="204"/>
      <c r="F285" s="261"/>
      <c r="G285" s="221"/>
      <c r="H285" s="5"/>
      <c r="I285" s="5"/>
      <c r="J285" s="5"/>
      <c r="K285" s="181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0">
        <f>'Données projet'!A259</f>
        <v>0</v>
      </c>
      <c r="B286" s="191">
        <f>'Données projet'!D259</f>
        <v>0</v>
      </c>
      <c r="C286" s="204"/>
      <c r="D286" s="189">
        <f t="shared" si="14"/>
        <v>0</v>
      </c>
      <c r="E286" s="204"/>
      <c r="F286" s="261"/>
      <c r="G286" s="221"/>
      <c r="H286" s="5"/>
      <c r="I286" s="5"/>
      <c r="J286" s="5"/>
      <c r="K286" s="181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0">
        <f>'Données projet'!A260</f>
        <v>0</v>
      </c>
      <c r="B287" s="191">
        <f>'Données projet'!D260</f>
        <v>0</v>
      </c>
      <c r="C287" s="204"/>
      <c r="D287" s="189">
        <f t="shared" si="14"/>
        <v>0</v>
      </c>
      <c r="E287" s="204"/>
      <c r="F287" s="261"/>
      <c r="G287" s="221"/>
      <c r="H287" s="5"/>
      <c r="I287" s="5"/>
      <c r="J287" s="5"/>
      <c r="K287" s="181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0">
        <f>'Données projet'!A261</f>
        <v>0</v>
      </c>
      <c r="B288" s="191">
        <f>'Données projet'!D261</f>
        <v>0</v>
      </c>
      <c r="C288" s="204"/>
      <c r="D288" s="189">
        <f t="shared" si="14"/>
        <v>0</v>
      </c>
      <c r="E288" s="204"/>
      <c r="F288" s="261"/>
      <c r="G288" s="221"/>
      <c r="H288" s="5"/>
      <c r="I288" s="5"/>
      <c r="J288" s="5"/>
      <c r="K288" s="181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0">
        <f>'Données projet'!A262</f>
        <v>0</v>
      </c>
      <c r="B289" s="191">
        <f>'Données projet'!D262</f>
        <v>0</v>
      </c>
      <c r="C289" s="204"/>
      <c r="D289" s="189">
        <f t="shared" si="14"/>
        <v>0</v>
      </c>
      <c r="E289" s="204"/>
      <c r="F289" s="261"/>
      <c r="G289" s="221"/>
      <c r="H289" s="5"/>
      <c r="I289" s="5"/>
      <c r="J289" s="5"/>
      <c r="K289" s="181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0">
        <f>'Données projet'!A263</f>
        <v>0</v>
      </c>
      <c r="B290" s="191">
        <f>'Données projet'!D263</f>
        <v>0</v>
      </c>
      <c r="C290" s="204"/>
      <c r="D290" s="189">
        <f t="shared" si="14"/>
        <v>0</v>
      </c>
      <c r="E290" s="204"/>
      <c r="F290" s="261"/>
      <c r="G290" s="221"/>
      <c r="H290" s="5"/>
      <c r="I290" s="5"/>
      <c r="J290" s="5"/>
      <c r="K290" s="181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59"/>
      <c r="G291" s="221"/>
      <c r="H291" s="5"/>
      <c r="I291" s="5"/>
      <c r="J291" s="5"/>
      <c r="K291" s="181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59"/>
      <c r="G292" s="221"/>
      <c r="H292" s="5"/>
      <c r="I292" s="5"/>
      <c r="J292" s="5"/>
      <c r="K292" s="181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4" t="str">
        <f>IF('Données projet'!$B$18="","",'Données projet'!$B$18)</f>
        <v/>
      </c>
      <c r="C293" s="5"/>
      <c r="D293" s="5"/>
      <c r="E293" s="5"/>
      <c r="F293" s="259"/>
      <c r="G293" s="221"/>
      <c r="H293" s="5"/>
      <c r="I293" s="5"/>
      <c r="J293" s="5"/>
      <c r="K293" s="181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59"/>
      <c r="G294" s="221"/>
      <c r="H294" s="5"/>
      <c r="I294" s="5"/>
      <c r="J294" s="5"/>
      <c r="K294" s="181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5" t="s">
        <v>180</v>
      </c>
      <c r="B295" s="51" t="s">
        <v>256</v>
      </c>
      <c r="C295" s="51" t="s">
        <v>255</v>
      </c>
      <c r="D295" s="255" t="s">
        <v>252</v>
      </c>
      <c r="E295" s="255" t="s">
        <v>320</v>
      </c>
      <c r="F295" s="260"/>
      <c r="G295" s="221"/>
      <c r="H295" s="5"/>
      <c r="I295" s="5"/>
      <c r="J295" s="5"/>
      <c r="K295" s="181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08">
        <v>0</v>
      </c>
      <c r="B296" s="211" t="s">
        <v>132</v>
      </c>
      <c r="C296" s="210" t="s">
        <v>132</v>
      </c>
      <c r="D296" s="209" t="s">
        <v>132</v>
      </c>
      <c r="E296" s="204"/>
      <c r="F296" s="260"/>
      <c r="G296" s="221"/>
      <c r="H296" s="5"/>
      <c r="I296" s="5"/>
      <c r="J296" s="5"/>
      <c r="K296" s="181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08">
        <v>1</v>
      </c>
      <c r="B297" s="211" t="s">
        <v>132</v>
      </c>
      <c r="C297" s="210" t="s">
        <v>132</v>
      </c>
      <c r="D297" s="209" t="s">
        <v>132</v>
      </c>
      <c r="E297" s="204"/>
      <c r="F297" s="260"/>
      <c r="G297" s="219"/>
      <c r="H297" s="5"/>
      <c r="I297" s="5"/>
      <c r="J297" s="5"/>
      <c r="K297" s="181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08">
        <v>2</v>
      </c>
      <c r="B298" s="211" t="s">
        <v>132</v>
      </c>
      <c r="C298" s="210" t="s">
        <v>132</v>
      </c>
      <c r="D298" s="209" t="s">
        <v>132</v>
      </c>
      <c r="E298" s="204"/>
      <c r="F298" s="260"/>
      <c r="G298" s="219"/>
      <c r="H298" s="5"/>
      <c r="I298" s="5"/>
      <c r="J298" s="5"/>
      <c r="K298" s="181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08">
        <v>3</v>
      </c>
      <c r="B299" s="211" t="s">
        <v>132</v>
      </c>
      <c r="C299" s="210" t="s">
        <v>132</v>
      </c>
      <c r="D299" s="209" t="s">
        <v>132</v>
      </c>
      <c r="E299" s="204"/>
      <c r="F299" s="260"/>
      <c r="G299" s="219"/>
      <c r="H299" s="5"/>
      <c r="I299" s="5"/>
      <c r="J299" s="5"/>
      <c r="K299" s="181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08">
        <v>4</v>
      </c>
      <c r="B300" s="211" t="s">
        <v>132</v>
      </c>
      <c r="C300" s="210" t="s">
        <v>132</v>
      </c>
      <c r="D300" s="209" t="s">
        <v>132</v>
      </c>
      <c r="E300" s="204"/>
      <c r="F300" s="260"/>
      <c r="G300" s="219"/>
      <c r="H300" s="5"/>
      <c r="I300" s="5"/>
      <c r="J300" s="5"/>
      <c r="K300" s="181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08">
        <v>5</v>
      </c>
      <c r="B301" s="211" t="s">
        <v>132</v>
      </c>
      <c r="C301" s="210" t="s">
        <v>132</v>
      </c>
      <c r="D301" s="209" t="s">
        <v>132</v>
      </c>
      <c r="E301" s="204"/>
      <c r="F301" s="260"/>
      <c r="G301" s="220"/>
      <c r="H301" s="5"/>
      <c r="I301" s="5"/>
      <c r="J301" s="5"/>
      <c r="K301" s="181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0">
        <f>'Données projet'!A270</f>
        <v>0</v>
      </c>
      <c r="B302" s="191">
        <f>'Données projet'!D270</f>
        <v>0</v>
      </c>
      <c r="C302" s="202"/>
      <c r="D302" s="192">
        <f>B302*C302</f>
        <v>0</v>
      </c>
      <c r="E302" s="204"/>
      <c r="F302" s="262"/>
      <c r="G302" s="220"/>
      <c r="H302" s="5"/>
      <c r="I302" s="5"/>
      <c r="J302" s="5"/>
      <c r="K302" s="181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0">
        <f>'Données projet'!A271</f>
        <v>0</v>
      </c>
      <c r="B303" s="191">
        <f>'Données projet'!D271</f>
        <v>0</v>
      </c>
      <c r="C303" s="202"/>
      <c r="D303" s="192">
        <f t="shared" ref="D303:D321" si="15">B303*C303</f>
        <v>0</v>
      </c>
      <c r="E303" s="204"/>
      <c r="F303" s="262"/>
      <c r="G303" s="220"/>
      <c r="H303" s="5"/>
      <c r="I303" s="5"/>
      <c r="J303" s="5"/>
      <c r="K303" s="181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0">
        <f>'Données projet'!A272</f>
        <v>0</v>
      </c>
      <c r="B304" s="191">
        <f>'Données projet'!D272</f>
        <v>0</v>
      </c>
      <c r="C304" s="202"/>
      <c r="D304" s="192">
        <f t="shared" si="15"/>
        <v>0</v>
      </c>
      <c r="E304" s="204"/>
      <c r="F304" s="262"/>
      <c r="G304" s="220"/>
      <c r="H304" s="5"/>
      <c r="I304" s="5"/>
      <c r="J304" s="5"/>
      <c r="K304" s="181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0">
        <f>'Données projet'!A273</f>
        <v>0</v>
      </c>
      <c r="B305" s="191">
        <f>'Données projet'!D273</f>
        <v>0</v>
      </c>
      <c r="C305" s="202"/>
      <c r="D305" s="192">
        <f t="shared" si="15"/>
        <v>0</v>
      </c>
      <c r="E305" s="204"/>
      <c r="F305" s="262"/>
      <c r="G305" s="220"/>
      <c r="H305" s="5"/>
      <c r="I305" s="5"/>
      <c r="J305" s="5"/>
      <c r="K305" s="181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0">
        <f>'Données projet'!A274</f>
        <v>0</v>
      </c>
      <c r="B306" s="191">
        <f>'Données projet'!D274</f>
        <v>0</v>
      </c>
      <c r="C306" s="202"/>
      <c r="D306" s="192">
        <f t="shared" si="15"/>
        <v>0</v>
      </c>
      <c r="E306" s="204"/>
      <c r="F306" s="262"/>
      <c r="G306" s="220"/>
      <c r="H306" s="5"/>
      <c r="I306" s="5"/>
      <c r="J306" s="5"/>
      <c r="K306" s="181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0">
        <f>'Données projet'!A275</f>
        <v>0</v>
      </c>
      <c r="B307" s="191">
        <f>'Données projet'!D275</f>
        <v>0</v>
      </c>
      <c r="C307" s="202"/>
      <c r="D307" s="192">
        <f t="shared" si="15"/>
        <v>0</v>
      </c>
      <c r="E307" s="204"/>
      <c r="F307" s="262"/>
      <c r="G307" s="220"/>
      <c r="H307" s="5"/>
      <c r="I307" s="5"/>
      <c r="J307" s="5"/>
      <c r="K307" s="181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0">
        <f>'Données projet'!A276</f>
        <v>0</v>
      </c>
      <c r="B308" s="191">
        <f>'Données projet'!D276</f>
        <v>0</v>
      </c>
      <c r="C308" s="202"/>
      <c r="D308" s="192">
        <f t="shared" si="15"/>
        <v>0</v>
      </c>
      <c r="E308" s="204"/>
      <c r="F308" s="262"/>
      <c r="G308" s="216"/>
      <c r="H308" s="5"/>
      <c r="I308" s="5"/>
      <c r="J308" s="5"/>
      <c r="K308" s="181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0">
        <f>'Données projet'!A277</f>
        <v>0</v>
      </c>
      <c r="B309" s="191">
        <f>'Données projet'!D277</f>
        <v>0</v>
      </c>
      <c r="C309" s="202"/>
      <c r="D309" s="192">
        <f t="shared" si="15"/>
        <v>0</v>
      </c>
      <c r="E309" s="204"/>
      <c r="F309" s="262"/>
      <c r="G309" s="216"/>
      <c r="H309" s="5"/>
      <c r="I309" s="5"/>
      <c r="J309" s="5"/>
      <c r="K309" s="181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0">
        <f>'Données projet'!A278</f>
        <v>0</v>
      </c>
      <c r="B310" s="191">
        <f>'Données projet'!D278</f>
        <v>0</v>
      </c>
      <c r="C310" s="202"/>
      <c r="D310" s="192">
        <f t="shared" si="15"/>
        <v>0</v>
      </c>
      <c r="E310" s="204"/>
      <c r="F310" s="262"/>
      <c r="G310" s="216"/>
      <c r="H310" s="5"/>
      <c r="I310" s="5"/>
      <c r="J310" s="5"/>
      <c r="K310" s="181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0">
        <f>'Données projet'!A279</f>
        <v>0</v>
      </c>
      <c r="B311" s="191">
        <f>'Données projet'!D279</f>
        <v>0</v>
      </c>
      <c r="C311" s="202"/>
      <c r="D311" s="192">
        <f t="shared" si="15"/>
        <v>0</v>
      </c>
      <c r="E311" s="204"/>
      <c r="F311" s="262"/>
      <c r="G311" s="216"/>
      <c r="H311" s="5"/>
      <c r="I311" s="5"/>
      <c r="J311" s="5"/>
      <c r="K311" s="181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0">
        <f>'Données projet'!A280</f>
        <v>0</v>
      </c>
      <c r="B312" s="191">
        <f>'Données projet'!D280</f>
        <v>0</v>
      </c>
      <c r="C312" s="202"/>
      <c r="D312" s="192">
        <f t="shared" si="15"/>
        <v>0</v>
      </c>
      <c r="E312" s="204"/>
      <c r="F312" s="262"/>
      <c r="G312" s="216"/>
      <c r="H312" s="5"/>
      <c r="I312" s="5"/>
      <c r="J312" s="5"/>
      <c r="K312" s="181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0">
        <f>'Données projet'!A281</f>
        <v>0</v>
      </c>
      <c r="B313" s="191">
        <f>'Données projet'!D281</f>
        <v>0</v>
      </c>
      <c r="C313" s="202"/>
      <c r="D313" s="192">
        <f t="shared" si="15"/>
        <v>0</v>
      </c>
      <c r="E313" s="204"/>
      <c r="F313" s="262"/>
      <c r="G313" s="216"/>
      <c r="H313" s="5"/>
      <c r="I313" s="5"/>
      <c r="J313" s="5"/>
      <c r="K313" s="181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0">
        <f>'Données projet'!A282</f>
        <v>0</v>
      </c>
      <c r="B314" s="191">
        <f>'Données projet'!D282</f>
        <v>0</v>
      </c>
      <c r="C314" s="202"/>
      <c r="D314" s="192">
        <f t="shared" si="15"/>
        <v>0</v>
      </c>
      <c r="E314" s="204"/>
      <c r="F314" s="262"/>
      <c r="G314" s="216"/>
      <c r="H314" s="5"/>
      <c r="I314" s="5"/>
      <c r="J314" s="5"/>
      <c r="K314" s="181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0">
        <f>'Données projet'!A283</f>
        <v>0</v>
      </c>
      <c r="B315" s="191">
        <f>'Données projet'!D283</f>
        <v>0</v>
      </c>
      <c r="C315" s="202"/>
      <c r="D315" s="192">
        <f t="shared" si="15"/>
        <v>0</v>
      </c>
      <c r="E315" s="204"/>
      <c r="F315" s="262"/>
      <c r="G315" s="216"/>
      <c r="H315" s="5"/>
      <c r="I315" s="5"/>
      <c r="J315" s="5"/>
      <c r="K315" s="181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0">
        <f>'Données projet'!A284</f>
        <v>0</v>
      </c>
      <c r="B316" s="191">
        <f>'Données projet'!D284</f>
        <v>0</v>
      </c>
      <c r="C316" s="202"/>
      <c r="D316" s="192">
        <f t="shared" si="15"/>
        <v>0</v>
      </c>
      <c r="E316" s="204"/>
      <c r="F316" s="262"/>
      <c r="G316" s="216"/>
      <c r="H316" s="5"/>
      <c r="I316" s="5"/>
      <c r="J316" s="5"/>
      <c r="K316" s="181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0">
        <f>'Données projet'!A285</f>
        <v>0</v>
      </c>
      <c r="B317" s="191">
        <f>'Données projet'!D285</f>
        <v>0</v>
      </c>
      <c r="C317" s="202"/>
      <c r="D317" s="192">
        <f t="shared" si="15"/>
        <v>0</v>
      </c>
      <c r="E317" s="204"/>
      <c r="F317" s="262"/>
      <c r="G317" s="216"/>
      <c r="H317" s="5"/>
      <c r="I317" s="5"/>
      <c r="J317" s="5"/>
      <c r="K317" s="181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0">
        <f>'Données projet'!A286</f>
        <v>0</v>
      </c>
      <c r="B318" s="191">
        <f>'Données projet'!D286</f>
        <v>0</v>
      </c>
      <c r="C318" s="202"/>
      <c r="D318" s="192">
        <f t="shared" si="15"/>
        <v>0</v>
      </c>
      <c r="E318" s="204"/>
      <c r="F318" s="262"/>
      <c r="G318" s="216"/>
      <c r="H318" s="5"/>
      <c r="I318" s="5"/>
      <c r="J318" s="5"/>
      <c r="K318" s="181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0">
        <f>'Données projet'!A287</f>
        <v>0</v>
      </c>
      <c r="B319" s="191">
        <f>'Données projet'!D287</f>
        <v>0</v>
      </c>
      <c r="C319" s="202"/>
      <c r="D319" s="192">
        <f t="shared" si="15"/>
        <v>0</v>
      </c>
      <c r="E319" s="204"/>
      <c r="F319" s="262"/>
      <c r="G319" s="216"/>
      <c r="H319" s="5"/>
      <c r="I319" s="5"/>
      <c r="J319" s="5"/>
      <c r="K319" s="181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0">
        <f>'Données projet'!A288</f>
        <v>0</v>
      </c>
      <c r="B320" s="191">
        <f>'Données projet'!D288</f>
        <v>0</v>
      </c>
      <c r="C320" s="202"/>
      <c r="D320" s="192">
        <f t="shared" si="15"/>
        <v>0</v>
      </c>
      <c r="E320" s="204"/>
      <c r="F320" s="262"/>
      <c r="G320" s="216"/>
      <c r="H320" s="5"/>
      <c r="I320" s="5"/>
      <c r="J320" s="5"/>
      <c r="K320" s="181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0">
        <f>'Données projet'!A289</f>
        <v>0</v>
      </c>
      <c r="B321" s="191">
        <f>'Données projet'!D289</f>
        <v>0</v>
      </c>
      <c r="C321" s="207"/>
      <c r="D321" s="192">
        <f t="shared" si="15"/>
        <v>0</v>
      </c>
      <c r="E321" s="204"/>
      <c r="F321" s="262"/>
      <c r="G321" s="216"/>
      <c r="H321" s="5"/>
      <c r="I321" s="5"/>
      <c r="J321" s="5"/>
      <c r="K321" s="181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6"/>
      <c r="H322" s="5"/>
      <c r="I322" s="5"/>
      <c r="J322" s="5"/>
      <c r="K322" s="181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6"/>
      <c r="H323" s="5"/>
      <c r="I323" s="5"/>
      <c r="J323" s="5"/>
      <c r="K323" s="181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6"/>
      <c r="H324" s="5"/>
      <c r="I324" s="5"/>
      <c r="J324" s="5"/>
      <c r="K324" s="181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6"/>
      <c r="H325" s="5"/>
      <c r="I325" s="5"/>
      <c r="J325" s="5"/>
      <c r="K325" s="181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6"/>
      <c r="H326" s="5"/>
      <c r="I326" s="5"/>
      <c r="J326" s="5"/>
      <c r="K326" s="181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6"/>
      <c r="H327" s="5"/>
      <c r="I327" s="5"/>
      <c r="J327" s="5"/>
      <c r="K327" s="181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29"/>
      <c r="G328" s="229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29"/>
      <c r="G329" s="229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29"/>
      <c r="G330" s="229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29"/>
      <c r="G331" s="229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29"/>
      <c r="G332" s="229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29"/>
      <c r="G333" s="229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29"/>
      <c r="G334" s="229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29"/>
      <c r="G335" s="229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29"/>
      <c r="G336" s="229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29"/>
      <c r="G337" s="229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29"/>
      <c r="G338" s="229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29"/>
      <c r="G339" s="229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29"/>
      <c r="G340" s="229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29"/>
      <c r="G341" s="229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29"/>
      <c r="G342" s="229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29"/>
      <c r="G343" s="229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29"/>
      <c r="G344" s="229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29"/>
      <c r="G345" s="229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29"/>
      <c r="G346" s="229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29"/>
      <c r="G347" s="229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29"/>
      <c r="G348" s="229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29"/>
      <c r="G349" s="229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29"/>
      <c r="G350" s="229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29"/>
      <c r="G351" s="229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29"/>
      <c r="G352" s="229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29"/>
      <c r="G353" s="229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29"/>
      <c r="G354" s="229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29"/>
      <c r="G355" s="229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29"/>
      <c r="G356" s="229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29"/>
      <c r="G357" s="229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29"/>
      <c r="G358" s="229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29"/>
      <c r="G359" s="229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29"/>
      <c r="G360" s="229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29"/>
      <c r="G361" s="229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29"/>
      <c r="G362" s="229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29"/>
      <c r="G363" s="229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29"/>
      <c r="G364" s="229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29"/>
      <c r="G365" s="229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29"/>
      <c r="G366" s="229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29"/>
      <c r="G367" s="229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29"/>
      <c r="G368" s="229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29"/>
      <c r="G369" s="229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29"/>
      <c r="G370" s="70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29"/>
      <c r="G371" s="70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29"/>
      <c r="G372" s="70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29"/>
      <c r="G373" s="70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29"/>
      <c r="G374" s="70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29"/>
      <c r="G375" s="70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29"/>
      <c r="G376" s="70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29"/>
      <c r="G377" s="70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29"/>
      <c r="G378" s="70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29"/>
      <c r="G379" s="70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29"/>
      <c r="G380" s="70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29"/>
      <c r="G381" s="70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29"/>
      <c r="G382" s="70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29"/>
      <c r="G383" s="70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29"/>
      <c r="G384" s="70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29"/>
      <c r="G385" s="70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29"/>
      <c r="G386" s="70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29"/>
      <c r="G387" s="70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29"/>
      <c r="G388" s="70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29"/>
      <c r="G389" s="70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29"/>
      <c r="G390" s="70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29"/>
      <c r="G391" s="70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29"/>
      <c r="G392" s="70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29"/>
      <c r="G393" s="70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29"/>
      <c r="G394" s="70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29"/>
      <c r="G395" s="70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0"/>
      <c r="G396" s="70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0"/>
      <c r="G397" s="70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0"/>
      <c r="G398" s="70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0"/>
      <c r="G399" s="70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0"/>
      <c r="G400" s="70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0"/>
      <c r="G401" s="70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0"/>
      <c r="G402" s="70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0"/>
      <c r="G403" s="70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0"/>
      <c r="G404" s="70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0"/>
      <c r="G405" s="70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0"/>
      <c r="G406" s="70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0"/>
      <c r="G407" s="70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0"/>
      <c r="G408" s="70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0"/>
      <c r="G409" s="70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0"/>
      <c r="G410" s="70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0"/>
      <c r="G411" s="70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0"/>
      <c r="G412" s="70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0"/>
      <c r="G413" s="70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0"/>
      <c r="G414" s="70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0"/>
      <c r="G415" s="70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0"/>
      <c r="G416" s="70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0"/>
      <c r="G417" s="70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0"/>
      <c r="G418" s="70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0"/>
      <c r="G419" s="70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0"/>
      <c r="G420" s="70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0"/>
      <c r="G421" s="70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0"/>
      <c r="G422" s="70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0"/>
      <c r="G423" s="70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0"/>
      <c r="G424" s="70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0"/>
      <c r="G425" s="70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0"/>
      <c r="G426" s="70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0"/>
      <c r="G427" s="70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0"/>
      <c r="G428" s="70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0"/>
      <c r="G429" s="70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0"/>
      <c r="G430" s="70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0"/>
      <c r="G431" s="70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0"/>
      <c r="G432" s="70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0"/>
      <c r="G433" s="70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0"/>
      <c r="G434" s="70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0"/>
      <c r="G435" s="70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0"/>
      <c r="G436" s="70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0"/>
      <c r="G437" s="70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0"/>
      <c r="G438" s="70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0"/>
      <c r="G439" s="70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0"/>
      <c r="G440" s="70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0"/>
      <c r="G441" s="70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TABORSKI Paul</cp:lastModifiedBy>
  <dcterms:created xsi:type="dcterms:W3CDTF">2021-02-01T08:22:39Z</dcterms:created>
  <dcterms:modified xsi:type="dcterms:W3CDTF">2024-02-12T13:38:22Z</dcterms:modified>
</cp:coreProperties>
</file>