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 Naudet_Riaillé (44)\Dossier d'instruction\"/>
    </mc:Choice>
  </mc:AlternateContent>
  <xr:revisionPtr revIDLastSave="0" documentId="13_ncr:1_{78F1F5B8-97B1-4375-BBAB-8486109B2210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EW155" i="2"/>
  <c r="ED154" i="2"/>
  <c r="DI154" i="2"/>
  <c r="EA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D160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X167" i="2"/>
  <c r="EY166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D171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G186" i="2"/>
  <c r="EA186" i="2"/>
  <c r="ED185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HJ189" i="2"/>
  <c r="HH190" i="2"/>
  <c r="EW190" i="2"/>
  <c r="ED189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A194" i="2"/>
  <c r="ED193" i="2"/>
  <c r="EB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FQ195" i="2"/>
  <c r="ED194" i="2"/>
  <c r="HG195" i="2"/>
  <c r="EY194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EY198" i="2"/>
  <c r="EW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J199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ED200" i="2"/>
  <c r="HH201" i="2"/>
  <c r="HG201" i="2"/>
  <c r="FS201" i="2"/>
  <c r="DI200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EY201" i="2"/>
  <c r="EW202" i="2"/>
  <c r="HG202" i="2"/>
  <c r="HI202" i="2"/>
  <c r="ED201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GT51" i="2" a="1"/>
  <c r="GT51" i="2" s="1"/>
  <c r="GT152" i="2" a="1"/>
  <c r="GT152" i="2" s="1"/>
  <c r="GT11" i="2" a="1"/>
  <c r="GT11" i="2" s="1"/>
  <c r="EI145" i="2" a="1"/>
  <c r="EI145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D44" i="2" a="1"/>
  <c r="FD44" i="2" s="1"/>
  <c r="FD189" i="2" a="1"/>
  <c r="FD189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198" i="2" a="1"/>
  <c r="GT198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95" i="2" l="1" a="1"/>
  <c r="EI195" i="2" s="1"/>
  <c r="EI29" i="2" a="1"/>
  <c r="EI29" i="2" s="1"/>
  <c r="EI142" i="2" a="1"/>
  <c r="EI142" i="2" s="1"/>
  <c r="EI178" i="2" a="1"/>
  <c r="EI178" i="2" s="1"/>
  <c r="GT189" i="2" a="1"/>
  <c r="GT189" i="2" s="1"/>
  <c r="FY30" i="2" a="1"/>
  <c r="FY30" i="2" s="1"/>
  <c r="FR203" i="2"/>
  <c r="EI150" i="2" a="1"/>
  <c r="EI150" i="2" s="1"/>
  <c r="EI106" i="2" a="1"/>
  <c r="EI106" i="2" s="1"/>
  <c r="DN137" i="2" a="1"/>
  <c r="DN137" i="2" s="1"/>
  <c r="EI162" i="2" a="1"/>
  <c r="EI162" i="2" s="1"/>
  <c r="EI166" i="2" a="1"/>
  <c r="EI166" i="2" s="1"/>
  <c r="GT33" i="2" a="1"/>
  <c r="GT33" i="2" s="1"/>
  <c r="GT68" i="2" a="1"/>
  <c r="GT68" i="2" s="1"/>
  <c r="GT102" i="2" a="1"/>
  <c r="GT102" i="2" s="1"/>
  <c r="GT121" i="2" a="1"/>
  <c r="GT121" i="2" s="1"/>
  <c r="GT21" i="2" a="1"/>
  <c r="GT21" i="2" s="1"/>
  <c r="GT147" i="2" a="1"/>
  <c r="GT147" i="2" s="1"/>
  <c r="GT122" i="2" a="1"/>
  <c r="GT122" i="2" s="1"/>
  <c r="FY80" i="2" a="1"/>
  <c r="FY80" i="2" s="1"/>
  <c r="FD188" i="2" a="1"/>
  <c r="FD188" i="2" s="1"/>
  <c r="FD64" i="2" a="1"/>
  <c r="FD64" i="2" s="1"/>
  <c r="FD60" i="2" a="1"/>
  <c r="FD60" i="2" s="1"/>
  <c r="FD14" i="2" a="1"/>
  <c r="FD14" i="2" s="1"/>
  <c r="FD48" i="2" a="1"/>
  <c r="FD48" i="2" s="1"/>
  <c r="FD59" i="2" a="1"/>
  <c r="FD59" i="2" s="1"/>
  <c r="FD144" i="2" a="1"/>
  <c r="FD144" i="2" s="1"/>
  <c r="FD21" i="2" a="1"/>
  <c r="FD21" i="2" s="1"/>
  <c r="EI153" i="2" a="1"/>
  <c r="EI153" i="2" s="1"/>
  <c r="FY24" i="2" a="1"/>
  <c r="FY24" i="2" s="1"/>
  <c r="FY42" i="2" a="1"/>
  <c r="FY42" i="2" s="1"/>
  <c r="FY58" i="2" a="1"/>
  <c r="FY58" i="2" s="1"/>
  <c r="FY86" i="2" a="1"/>
  <c r="FY86" i="2" s="1"/>
  <c r="FY82" i="2" a="1"/>
  <c r="FY82" i="2" s="1"/>
  <c r="FY121" i="2" a="1"/>
  <c r="FY121" i="2" s="1"/>
  <c r="FY167" i="2" a="1"/>
  <c r="FY167" i="2" s="1"/>
  <c r="FY142" i="2" a="1"/>
  <c r="FY142" i="2" s="1"/>
  <c r="FY182" i="2" a="1"/>
  <c r="FY182" i="2" s="1"/>
  <c r="FY115" i="2" a="1"/>
  <c r="FY115" i="2" s="1"/>
  <c r="FY164" i="2" a="1"/>
  <c r="FY164" i="2" s="1"/>
  <c r="FY47" i="2" a="1"/>
  <c r="FY47" i="2" s="1"/>
  <c r="FY196" i="2" a="1"/>
  <c r="FY196" i="2" s="1"/>
  <c r="FY172" i="2" a="1"/>
  <c r="FY172" i="2" s="1"/>
  <c r="FY104" i="2" a="1"/>
  <c r="FY104" i="2" s="1"/>
  <c r="FY34" i="2" a="1"/>
  <c r="FY34" i="2" s="1"/>
  <c r="FY62" i="2" a="1"/>
  <c r="FY62" i="2" s="1"/>
  <c r="FY149" i="2" a="1"/>
  <c r="FY149" i="2" s="1"/>
  <c r="FY124" i="2" a="1"/>
  <c r="FY124" i="2" s="1"/>
  <c r="FY169" i="2" a="1"/>
  <c r="FY169" i="2" s="1"/>
  <c r="FY72" i="2" a="1"/>
  <c r="FY72" i="2" s="1"/>
  <c r="FY55" i="2" a="1"/>
  <c r="FY55" i="2" s="1"/>
  <c r="FY190" i="2" a="1"/>
  <c r="FY190" i="2" s="1"/>
  <c r="FY126" i="2" a="1"/>
  <c r="FY126" i="2" s="1"/>
  <c r="FY28" i="2" a="1"/>
  <c r="FY28" i="2" s="1"/>
  <c r="FY178" i="2" a="1"/>
  <c r="FY178" i="2" s="1"/>
  <c r="FY99" i="2" a="1"/>
  <c r="FY99" i="2" s="1"/>
  <c r="FY188" i="2" a="1"/>
  <c r="FY188" i="2" s="1"/>
  <c r="FY78" i="2" a="1"/>
  <c r="FY78" i="2" s="1"/>
  <c r="FY191" i="2" a="1"/>
  <c r="FY191" i="2" s="1"/>
  <c r="FY66" i="2" a="1"/>
  <c r="FY66" i="2" s="1"/>
  <c r="FY174" i="2" a="1"/>
  <c r="FY174" i="2" s="1"/>
  <c r="FY92" i="2" a="1"/>
  <c r="FY92" i="2" s="1"/>
  <c r="FY18" i="2" a="1"/>
  <c r="FY18" i="2" s="1"/>
  <c r="FY116" i="2" a="1"/>
  <c r="FY116" i="2" s="1"/>
  <c r="FY111" i="2" a="1"/>
  <c r="FY111" i="2" s="1"/>
  <c r="FY73" i="2" a="1"/>
  <c r="FY73" i="2" s="1"/>
  <c r="FY152" i="2" a="1"/>
  <c r="FY152" i="2" s="1"/>
  <c r="FY173" i="2" a="1"/>
  <c r="FY173" i="2" s="1"/>
  <c r="FY186" i="2" a="1"/>
  <c r="FY186" i="2" s="1"/>
  <c r="FY159" i="2" a="1"/>
  <c r="FY159" i="2" s="1"/>
  <c r="FY143" i="2" a="1"/>
  <c r="FY143" i="2" s="1"/>
  <c r="FY110" i="2" a="1"/>
  <c r="FY110" i="2" s="1"/>
  <c r="FY153" i="2" a="1"/>
  <c r="FY153" i="2" s="1"/>
  <c r="FY102" i="2" a="1"/>
  <c r="FY102" i="2" s="1"/>
  <c r="FY69" i="2" a="1"/>
  <c r="FY69" i="2" s="1"/>
  <c r="FY120" i="2" a="1"/>
  <c r="FY120" i="2" s="1"/>
  <c r="FY133" i="2" a="1"/>
  <c r="FY133" i="2" s="1"/>
  <c r="FY71" i="2" a="1"/>
  <c r="FY71" i="2" s="1"/>
  <c r="FY146" i="2" a="1"/>
  <c r="FY146" i="2" s="1"/>
  <c r="FY32" i="2" a="1"/>
  <c r="FY32" i="2" s="1"/>
  <c r="GT184" i="2" a="1"/>
  <c r="GT184" i="2" s="1"/>
  <c r="GT181" i="2" a="1"/>
  <c r="GT181" i="2" s="1"/>
  <c r="GT115" i="2" a="1"/>
  <c r="GT115" i="2" s="1"/>
  <c r="GT133" i="2" a="1"/>
  <c r="GT133" i="2" s="1"/>
  <c r="HH203" i="2"/>
  <c r="FY165" i="2" a="1"/>
  <c r="FY165" i="2" s="1"/>
  <c r="FY50" i="2" a="1"/>
  <c r="FY50" i="2" s="1"/>
  <c r="FY140" i="2" a="1"/>
  <c r="FY140" i="2" s="1"/>
  <c r="FY29" i="2" a="1"/>
  <c r="FY29" i="2" s="1"/>
  <c r="FY35" i="2" a="1"/>
  <c r="FY35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EI198" i="2" a="1"/>
  <c r="EI198" i="2" s="1"/>
  <c r="DN186" i="2" a="1"/>
  <c r="DN186" i="2" s="1"/>
  <c r="BC55" i="2" a="1"/>
  <c r="BC55" i="2" s="1"/>
  <c r="BC32" i="2" a="1"/>
  <c r="BC32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09" i="2" l="1"/>
  <c r="GZ200" i="2"/>
  <c r="GZ149" i="2"/>
  <c r="GZ141" i="2"/>
  <c r="GZ35" i="2"/>
  <c r="GZ196" i="2"/>
  <c r="GZ97" i="2"/>
  <c r="GZ29" i="2"/>
  <c r="GZ119" i="2"/>
  <c r="GZ111" i="2"/>
  <c r="GZ178" i="2"/>
  <c r="GZ125" i="2"/>
  <c r="GZ83" i="2"/>
  <c r="GZ73" i="2"/>
  <c r="GZ55" i="2"/>
  <c r="GZ14" i="2"/>
  <c r="GZ69" i="2"/>
  <c r="GZ50" i="2"/>
  <c r="GZ165" i="2"/>
  <c r="GZ156" i="2"/>
  <c r="GZ40" i="2"/>
  <c r="GZ197" i="2"/>
  <c r="GZ103" i="2"/>
  <c r="GZ25" i="2"/>
  <c r="GZ110" i="2"/>
  <c r="GZ167" i="2"/>
  <c r="GZ93" i="2"/>
  <c r="GZ91" i="2"/>
  <c r="GZ170" i="2"/>
  <c r="GZ120" i="2"/>
  <c r="GZ64" i="2"/>
  <c r="GZ89" i="2"/>
  <c r="GZ151" i="2"/>
  <c r="GZ5" i="2"/>
  <c r="GZ66" i="2"/>
  <c r="GZ108" i="2"/>
  <c r="GZ114" i="2"/>
  <c r="GZ13" i="2"/>
  <c r="GZ150" i="2"/>
  <c r="GZ54" i="2"/>
  <c r="GZ174" i="2"/>
  <c r="GZ17" i="2"/>
  <c r="GZ192" i="2"/>
  <c r="GZ107" i="2"/>
  <c r="GZ187" i="2"/>
  <c r="GZ177" i="2"/>
  <c r="GZ143" i="2"/>
  <c r="GZ137" i="2"/>
  <c r="GZ100" i="2"/>
  <c r="GZ129" i="2"/>
  <c r="GZ116" i="2"/>
  <c r="GZ85" i="2"/>
  <c r="GZ81" i="2"/>
  <c r="GZ105" i="2"/>
  <c r="GZ171" i="2"/>
  <c r="GZ62" i="2"/>
  <c r="GZ60" i="2"/>
  <c r="GZ155" i="2"/>
  <c r="GZ202" i="2"/>
  <c r="GZ142" i="2"/>
  <c r="GZ139" i="2"/>
  <c r="GZ8" i="2"/>
  <c r="GZ80" i="2"/>
  <c r="GZ169" i="2"/>
  <c r="GZ172" i="2"/>
  <c r="GZ195" i="2"/>
  <c r="GZ12" i="2"/>
  <c r="GZ185" i="2"/>
  <c r="GZ88" i="2"/>
  <c r="GZ180" i="2"/>
  <c r="GZ124" i="2"/>
  <c r="GZ96" i="2"/>
  <c r="GZ168" i="2"/>
  <c r="GZ161" i="2"/>
  <c r="GZ18" i="2"/>
  <c r="GZ71" i="2"/>
  <c r="GZ128" i="2"/>
  <c r="GZ32" i="2"/>
  <c r="GZ176" i="2"/>
  <c r="GZ158" i="2"/>
  <c r="GZ198" i="2"/>
  <c r="GZ99" i="2"/>
  <c r="GZ146" i="2"/>
  <c r="GZ157" i="2"/>
  <c r="GZ145" i="2"/>
  <c r="GZ27" i="2"/>
  <c r="GZ28" i="2"/>
  <c r="GZ140" i="2"/>
  <c r="GZ45" i="2"/>
  <c r="GZ191" i="2"/>
  <c r="GZ75" i="2"/>
  <c r="GZ184" i="2"/>
  <c r="GZ121" i="2"/>
  <c r="GZ10" i="2"/>
  <c r="GZ127" i="2"/>
  <c r="GZ65" i="2"/>
  <c r="GZ7" i="2"/>
  <c r="GZ34" i="2"/>
  <c r="GZ51" i="2"/>
  <c r="GZ182" i="2"/>
  <c r="GZ166" i="2"/>
  <c r="GZ9" i="2"/>
  <c r="GZ43" i="2"/>
  <c r="GZ201" i="2"/>
  <c r="GZ78" i="2"/>
  <c r="GZ74" i="2"/>
  <c r="GZ135" i="2"/>
  <c r="GZ53" i="2"/>
  <c r="GZ94" i="2"/>
  <c r="GZ190" i="2"/>
  <c r="GZ37" i="2"/>
  <c r="GZ52" i="2"/>
  <c r="GZ59" i="2"/>
  <c r="GZ95" i="2"/>
  <c r="GZ70" i="2"/>
  <c r="GZ68" i="2"/>
  <c r="GZ15" i="2"/>
  <c r="GZ144" i="2"/>
  <c r="GZ56" i="2"/>
  <c r="GZ57" i="2"/>
  <c r="GZ118" i="2"/>
  <c r="GZ175" i="2"/>
  <c r="GZ203" i="2"/>
  <c r="GZ41" i="2"/>
  <c r="GZ148" i="2"/>
  <c r="GZ47" i="2"/>
  <c r="GZ42" i="2"/>
  <c r="GZ131" i="2"/>
  <c r="GZ117" i="2"/>
  <c r="GZ61" i="2"/>
  <c r="GZ92" i="2"/>
  <c r="GZ16" i="2"/>
  <c r="GZ153" i="2"/>
  <c r="GZ188" i="2"/>
  <c r="GZ84" i="2"/>
  <c r="GZ90" i="2"/>
  <c r="GZ147" i="2"/>
  <c r="GZ72" i="2"/>
  <c r="GZ133" i="2"/>
  <c r="GZ136" i="2"/>
  <c r="GZ67" i="2"/>
  <c r="GZ159" i="2"/>
  <c r="GZ31" i="2"/>
  <c r="GZ24" i="2"/>
  <c r="GZ82" i="2"/>
  <c r="GZ79" i="2"/>
  <c r="GZ76" i="2"/>
  <c r="GZ126" i="2"/>
  <c r="GZ154" i="2"/>
  <c r="GZ152" i="2"/>
  <c r="GZ20" i="2"/>
  <c r="GZ102" i="2"/>
  <c r="GZ77" i="2"/>
  <c r="GZ48" i="2"/>
  <c r="GZ19" i="2"/>
  <c r="GZ36" i="2"/>
  <c r="GZ122" i="2"/>
  <c r="GZ11" i="2"/>
  <c r="GZ4" i="2"/>
  <c r="GZ39" i="2"/>
  <c r="GZ123" i="2"/>
  <c r="GZ193" i="2"/>
  <c r="GZ138" i="2"/>
  <c r="GZ134" i="2"/>
  <c r="GZ132" i="2"/>
  <c r="GZ162" i="2"/>
  <c r="GZ21" i="2"/>
  <c r="GZ164" i="2"/>
  <c r="GZ194" i="2"/>
  <c r="GZ199" i="2"/>
  <c r="GZ163" i="2"/>
  <c r="GZ23" i="2"/>
  <c r="GZ160" i="2"/>
  <c r="GZ189" i="2"/>
  <c r="GZ26" i="2"/>
  <c r="GZ44" i="2"/>
  <c r="GZ6" i="2"/>
  <c r="GZ113" i="2"/>
  <c r="GZ101" i="2"/>
  <c r="GZ106" i="2"/>
  <c r="GZ104" i="2"/>
  <c r="GZ98" i="2"/>
  <c r="GZ179" i="2"/>
  <c r="GZ86" i="2"/>
  <c r="GZ115" i="2"/>
  <c r="GZ130" i="2"/>
  <c r="GZ112" i="2"/>
  <c r="GZ181" i="2"/>
  <c r="GZ22" i="2"/>
  <c r="GZ63" i="2"/>
  <c r="GZ186" i="2"/>
  <c r="GZ183" i="2"/>
  <c r="GZ173" i="2"/>
  <c r="GZ87" i="2"/>
  <c r="GZ58" i="2"/>
  <c r="GZ46" i="2"/>
  <c r="GZ38" i="2"/>
  <c r="GZ30" i="2"/>
  <c r="GZ49" i="2"/>
  <c r="GZ33" i="2"/>
  <c r="GZ3" i="2"/>
  <c r="C15" i="4" s="1"/>
  <c r="E15" i="4" s="1"/>
  <c r="F15" i="4" s="1"/>
  <c r="G15" i="4" s="1"/>
  <c r="L15" i="4" s="1"/>
  <c r="FJ198" i="2"/>
  <c r="FJ42" i="2"/>
  <c r="FJ31" i="2"/>
  <c r="FJ54" i="2"/>
  <c r="FJ180" i="2"/>
  <c r="FJ35" i="2"/>
  <c r="FJ134" i="2"/>
  <c r="FJ43" i="2"/>
  <c r="FJ68" i="2"/>
  <c r="FJ169" i="2"/>
  <c r="FJ144" i="2"/>
  <c r="FJ22" i="2"/>
  <c r="FJ103" i="2"/>
  <c r="FJ162" i="2"/>
  <c r="FJ57" i="2"/>
  <c r="FJ18" i="2"/>
  <c r="FJ181" i="2"/>
  <c r="FJ141" i="2"/>
  <c r="FJ172" i="2"/>
  <c r="FJ139" i="2"/>
  <c r="FJ80" i="2"/>
  <c r="FJ130" i="2"/>
  <c r="FJ200" i="2"/>
  <c r="FJ49" i="2"/>
  <c r="FJ33" i="2"/>
  <c r="FJ173" i="2"/>
  <c r="FJ25" i="2"/>
  <c r="FJ109" i="2"/>
  <c r="FJ38" i="2"/>
  <c r="FJ125" i="2"/>
  <c r="FJ176" i="2"/>
  <c r="FJ98" i="2"/>
  <c r="FJ100" i="2"/>
  <c r="FJ129" i="2"/>
  <c r="FJ133" i="2"/>
  <c r="FJ12" i="2"/>
  <c r="FJ126" i="2"/>
  <c r="FJ186" i="2"/>
  <c r="FJ97" i="2"/>
  <c r="FJ63" i="2"/>
  <c r="FJ53" i="2"/>
  <c r="FJ50" i="2"/>
  <c r="FJ197" i="2"/>
  <c r="FJ37" i="2"/>
  <c r="FJ4" i="2"/>
  <c r="FJ76" i="2"/>
  <c r="FJ84" i="2"/>
  <c r="FJ155" i="2"/>
  <c r="FJ73" i="2"/>
  <c r="FJ81" i="2"/>
  <c r="FJ6" i="2"/>
  <c r="FJ189" i="2"/>
  <c r="FJ106" i="2"/>
  <c r="FJ9" i="2"/>
  <c r="FJ29" i="2"/>
  <c r="FJ114" i="2"/>
  <c r="FJ69" i="2"/>
  <c r="FJ72" i="2"/>
  <c r="FJ199" i="2"/>
  <c r="FJ158" i="2"/>
  <c r="FJ45" i="2"/>
  <c r="FJ136" i="2"/>
  <c r="FJ165" i="2"/>
  <c r="FJ79" i="2"/>
  <c r="FJ83" i="2"/>
  <c r="FJ86" i="2"/>
  <c r="FJ13" i="2"/>
  <c r="FJ34" i="2"/>
  <c r="FJ51" i="2"/>
  <c r="FJ5" i="2"/>
  <c r="FJ175" i="2"/>
  <c r="FJ118" i="2"/>
  <c r="FJ104" i="2"/>
  <c r="FJ127" i="2"/>
  <c r="FJ14" i="2"/>
  <c r="FJ123" i="2"/>
  <c r="FJ113" i="2"/>
  <c r="FJ110" i="2"/>
  <c r="FJ77" i="2"/>
  <c r="FJ168" i="2"/>
  <c r="FJ96" i="2"/>
  <c r="FJ184" i="2"/>
  <c r="FJ145" i="2"/>
  <c r="FJ19" i="2"/>
  <c r="FJ71" i="2"/>
  <c r="FJ16" i="2"/>
  <c r="FJ174" i="2"/>
  <c r="FJ192" i="2"/>
  <c r="FJ159" i="2"/>
  <c r="FJ183" i="2"/>
  <c r="FJ7" i="2"/>
  <c r="FJ28" i="2"/>
  <c r="FJ58" i="2"/>
  <c r="FJ64" i="2"/>
  <c r="FJ170" i="2"/>
  <c r="FJ89" i="2"/>
  <c r="FJ150" i="2"/>
  <c r="FJ32" i="2"/>
  <c r="FJ15" i="2"/>
  <c r="FJ105" i="2"/>
  <c r="FJ24" i="2"/>
  <c r="FJ11" i="2"/>
  <c r="FJ82" i="2"/>
  <c r="FJ128" i="2"/>
  <c r="FJ23" i="2"/>
  <c r="FJ67" i="2"/>
  <c r="FJ153" i="2"/>
  <c r="FJ94" i="2"/>
  <c r="FJ143" i="2"/>
  <c r="FJ121" i="2"/>
  <c r="FJ161" i="2"/>
  <c r="FJ154" i="2"/>
  <c r="FJ75" i="2"/>
  <c r="FJ39" i="2"/>
  <c r="FJ44" i="2"/>
  <c r="FJ115" i="2"/>
  <c r="FJ91" i="2"/>
  <c r="FJ147" i="2"/>
  <c r="FJ135" i="2"/>
  <c r="FJ56" i="2"/>
  <c r="FJ120" i="2"/>
  <c r="FJ99" i="2"/>
  <c r="FJ3" i="2"/>
  <c r="C13" i="4" s="1"/>
  <c r="E13" i="4" s="1"/>
  <c r="F13" i="4" s="1"/>
  <c r="G13" i="4" s="1"/>
  <c r="L13" i="4" s="1"/>
  <c r="FJ48" i="2"/>
  <c r="FJ47" i="2"/>
  <c r="FJ17" i="2"/>
  <c r="FJ8" i="2"/>
  <c r="FJ108" i="2"/>
  <c r="FJ195" i="2"/>
  <c r="FJ59" i="2"/>
  <c r="FJ142" i="2"/>
  <c r="FJ203" i="2"/>
  <c r="FJ85" i="2"/>
  <c r="FJ62" i="2"/>
  <c r="FJ78" i="2"/>
  <c r="FJ55" i="2"/>
  <c r="FJ90" i="2"/>
  <c r="FJ171" i="2"/>
  <c r="FJ117" i="2"/>
  <c r="FJ40" i="2"/>
  <c r="FJ116" i="2"/>
  <c r="FJ193" i="2"/>
  <c r="FJ152" i="2"/>
  <c r="FJ119" i="2"/>
  <c r="FJ185" i="2"/>
  <c r="FJ187" i="2"/>
  <c r="FJ132" i="2"/>
  <c r="FJ166" i="2"/>
  <c r="FJ88" i="2"/>
  <c r="FJ148" i="2"/>
  <c r="FJ177" i="2"/>
  <c r="FJ30" i="2"/>
  <c r="FJ201" i="2"/>
  <c r="FJ112" i="2"/>
  <c r="FJ188" i="2"/>
  <c r="FJ182" i="2"/>
  <c r="FJ191" i="2"/>
  <c r="FJ95" i="2"/>
  <c r="FJ149" i="2"/>
  <c r="FJ164" i="2"/>
  <c r="FJ137" i="2"/>
  <c r="FJ156" i="2"/>
  <c r="FJ70" i="2"/>
  <c r="FJ27" i="2"/>
  <c r="FJ52" i="2"/>
  <c r="FJ194" i="2"/>
  <c r="FJ140" i="2"/>
  <c r="FJ65" i="2"/>
  <c r="FJ21" i="2"/>
  <c r="FJ20" i="2"/>
  <c r="FJ10" i="2"/>
  <c r="FJ74" i="2"/>
  <c r="FJ101" i="2"/>
  <c r="FJ190" i="2"/>
  <c r="FJ93" i="2"/>
  <c r="FJ111" i="2"/>
  <c r="FJ151" i="2"/>
  <c r="FJ124" i="2"/>
  <c r="FJ46" i="2"/>
  <c r="FJ102" i="2"/>
  <c r="FJ146" i="2"/>
  <c r="FJ66" i="2"/>
  <c r="FJ179" i="2"/>
  <c r="FJ26" i="2"/>
  <c r="FJ92" i="2"/>
  <c r="FJ178" i="2"/>
  <c r="FJ163" i="2"/>
  <c r="FJ160" i="2"/>
  <c r="FJ131" i="2"/>
  <c r="FJ41" i="2"/>
  <c r="FJ167" i="2"/>
  <c r="FJ107" i="2"/>
  <c r="FJ61" i="2"/>
  <c r="FJ157" i="2"/>
  <c r="FJ138" i="2"/>
  <c r="FJ196" i="2"/>
  <c r="FJ202" i="2"/>
  <c r="FJ122" i="2"/>
  <c r="FJ36" i="2"/>
  <c r="FJ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0" i="2"/>
  <c r="GE194" i="2"/>
  <c r="GE79" i="2"/>
  <c r="GE133" i="2"/>
  <c r="GE170" i="2"/>
  <c r="GE41" i="2"/>
  <c r="GE3" i="2"/>
  <c r="C14" i="4" s="1"/>
  <c r="E14" i="4" s="1"/>
  <c r="F14" i="4" s="1"/>
  <c r="G14" i="4" s="1"/>
  <c r="L14" i="4" s="1"/>
  <c r="GE172" i="2"/>
  <c r="GE78" i="2"/>
  <c r="GE108" i="2"/>
  <c r="GE168" i="2"/>
  <c r="GE173" i="2"/>
  <c r="GE93" i="2"/>
  <c r="GE29" i="2"/>
  <c r="GE20" i="2"/>
  <c r="GE131" i="2"/>
  <c r="GE61" i="2"/>
  <c r="GE75" i="2"/>
  <c r="GE97" i="2"/>
  <c r="GE107" i="2"/>
  <c r="GE80" i="2"/>
  <c r="GE105" i="2"/>
  <c r="GE66" i="2"/>
  <c r="GE31" i="2"/>
  <c r="GE86" i="2"/>
  <c r="GE167" i="2"/>
  <c r="GE43" i="2"/>
  <c r="GE12" i="2"/>
  <c r="GE203" i="2"/>
  <c r="GE19" i="2"/>
  <c r="GE73" i="2"/>
  <c r="GE145" i="2"/>
  <c r="GE124" i="2"/>
  <c r="GE71" i="2"/>
  <c r="GE92" i="2"/>
  <c r="GE70" i="2"/>
  <c r="GE60" i="2"/>
  <c r="GE10" i="2"/>
  <c r="GE59" i="2"/>
  <c r="GE152" i="2"/>
  <c r="GE58" i="2"/>
  <c r="GE16" i="2"/>
  <c r="GE162" i="2"/>
  <c r="GE200" i="2"/>
  <c r="GE154" i="2"/>
  <c r="GE14" i="2"/>
  <c r="GE158" i="2"/>
  <c r="GE42" i="2"/>
  <c r="GE99" i="2"/>
  <c r="GE140" i="2"/>
  <c r="GE115" i="2"/>
  <c r="GE199" i="2"/>
  <c r="GE180" i="2"/>
  <c r="GE101" i="2"/>
  <c r="GE119" i="2"/>
  <c r="GE74" i="2"/>
  <c r="GE64" i="2"/>
  <c r="GE202" i="2"/>
  <c r="GE201" i="2"/>
  <c r="GE8" i="2"/>
  <c r="GE142" i="2"/>
  <c r="GE51" i="2"/>
  <c r="GE157" i="2"/>
  <c r="GE153" i="2"/>
  <c r="GE163" i="2"/>
  <c r="GE192" i="2"/>
  <c r="GE34" i="2"/>
  <c r="GE169" i="2"/>
  <c r="GE165" i="2"/>
  <c r="GE110" i="2"/>
  <c r="GE83" i="2"/>
  <c r="GE5" i="2"/>
  <c r="GE53" i="2"/>
  <c r="GE150" i="2"/>
  <c r="GE190" i="2"/>
  <c r="GE22" i="2"/>
  <c r="GE155" i="2"/>
  <c r="GE179" i="2"/>
  <c r="GE160" i="2"/>
  <c r="GE106" i="2"/>
  <c r="GE102" i="2"/>
  <c r="GE171" i="2"/>
  <c r="GE50" i="2"/>
  <c r="GE183" i="2"/>
  <c r="GE85" i="2"/>
  <c r="GE109" i="2"/>
  <c r="GE176" i="2"/>
  <c r="GE49" i="2"/>
  <c r="GE197" i="2"/>
  <c r="GE113" i="2"/>
  <c r="GE65" i="2"/>
  <c r="GE135" i="2"/>
  <c r="GE177" i="2"/>
  <c r="GE175" i="2"/>
  <c r="GE181" i="2"/>
  <c r="GE32" i="2"/>
  <c r="GE13" i="2"/>
  <c r="GE23" i="2"/>
  <c r="GE52" i="2"/>
  <c r="GE104" i="2"/>
  <c r="GE146" i="2"/>
  <c r="GE188" i="2"/>
  <c r="GE72" i="2"/>
  <c r="GE28" i="2"/>
  <c r="GE182" i="2"/>
  <c r="GE82" i="2"/>
  <c r="GE9" i="2"/>
  <c r="GE40" i="2"/>
  <c r="GE95" i="2"/>
  <c r="GE166" i="2"/>
  <c r="GE174" i="2"/>
  <c r="GE149" i="2"/>
  <c r="GE123" i="2"/>
  <c r="GE117" i="2"/>
  <c r="GE44" i="2"/>
  <c r="GE45" i="2"/>
  <c r="GE186" i="2"/>
  <c r="GE15" i="2"/>
  <c r="GE24" i="2"/>
  <c r="GE191" i="2"/>
  <c r="GE147" i="2"/>
  <c r="GE68" i="2"/>
  <c r="GE84" i="2"/>
  <c r="GE69" i="2"/>
  <c r="GE116" i="2"/>
  <c r="GE126" i="2"/>
  <c r="GE156" i="2"/>
  <c r="GE178" i="2"/>
  <c r="GE26" i="2"/>
  <c r="GE88" i="2"/>
  <c r="GE89" i="2"/>
  <c r="GE54" i="2"/>
  <c r="GE185" i="2"/>
  <c r="GE90" i="2"/>
  <c r="GE103" i="2"/>
  <c r="GE187" i="2"/>
  <c r="GE33" i="2"/>
  <c r="GE132" i="2"/>
  <c r="GE184" i="2"/>
  <c r="GE137" i="2"/>
  <c r="GE193" i="2"/>
  <c r="GE138" i="2"/>
  <c r="GE141" i="2"/>
  <c r="GE77" i="2"/>
  <c r="GE18" i="2"/>
  <c r="GE120" i="2"/>
  <c r="GE38" i="2"/>
  <c r="GE112" i="2"/>
  <c r="GE27" i="2"/>
  <c r="GE17" i="2"/>
  <c r="GE144" i="2"/>
  <c r="GE55" i="2"/>
  <c r="GE39" i="2"/>
  <c r="GE63" i="2"/>
  <c r="GE56" i="2"/>
  <c r="GE121" i="2"/>
  <c r="GE195" i="2"/>
  <c r="GE148" i="2"/>
  <c r="GE136" i="2"/>
  <c r="GE94" i="2"/>
  <c r="GE47" i="2"/>
  <c r="GE67" i="2"/>
  <c r="GE151" i="2"/>
  <c r="GE62" i="2"/>
  <c r="GE36" i="2"/>
  <c r="GE48" i="2"/>
  <c r="GE118" i="2"/>
  <c r="GE57" i="2"/>
  <c r="GE21" i="2"/>
  <c r="GE189" i="2"/>
  <c r="GE7" i="2"/>
  <c r="GE161" i="2"/>
  <c r="GE122" i="2"/>
  <c r="GE111" i="2"/>
  <c r="GE6" i="2"/>
  <c r="GE81" i="2"/>
  <c r="GE76" i="2"/>
  <c r="GE100" i="2"/>
  <c r="GE37" i="2"/>
  <c r="GE128" i="2"/>
  <c r="GE25" i="2"/>
  <c r="GE143" i="2"/>
  <c r="GE46" i="2"/>
  <c r="GE198" i="2"/>
  <c r="GE139" i="2"/>
  <c r="GE35" i="2"/>
  <c r="GE114" i="2"/>
  <c r="GE134" i="2"/>
  <c r="GE30" i="2"/>
  <c r="GE196" i="2"/>
  <c r="GE98" i="2"/>
  <c r="GE96" i="2"/>
  <c r="GE91" i="2"/>
  <c r="GE125" i="2"/>
  <c r="GE127" i="2"/>
  <c r="GE129" i="2"/>
  <c r="GE87" i="2"/>
  <c r="GE4" i="2"/>
  <c r="GE164" i="2"/>
  <c r="GE15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118" i="2" s="1"/>
  <c r="BE109" i="2"/>
  <c r="BS107" i="2"/>
  <c r="BI33" i="2" l="1"/>
  <c r="BI202" i="2"/>
  <c r="BI157" i="2"/>
  <c r="BI87" i="2"/>
  <c r="BI126" i="2"/>
  <c r="BI21" i="2"/>
  <c r="BI135" i="2"/>
  <c r="BI142" i="2"/>
  <c r="BI89" i="2"/>
  <c r="BI73" i="2"/>
  <c r="BI122" i="2"/>
  <c r="BI187" i="2"/>
  <c r="BI97" i="2"/>
  <c r="BI170" i="2"/>
  <c r="BI106" i="2"/>
  <c r="BI171" i="2"/>
  <c r="BI203" i="2"/>
  <c r="BI74" i="2"/>
  <c r="BI3" i="2"/>
  <c r="C8" i="4" s="1"/>
  <c r="E8" i="4" s="1"/>
  <c r="F8" i="4" s="1"/>
  <c r="G8" i="4" s="1"/>
  <c r="L8" i="4" s="1"/>
  <c r="BI132" i="2"/>
  <c r="BI28" i="2"/>
  <c r="BI119" i="2"/>
  <c r="BI117" i="2"/>
  <c r="BI145" i="2"/>
  <c r="BI17" i="2"/>
  <c r="BI184" i="2"/>
  <c r="BI197" i="2"/>
  <c r="BI62" i="2"/>
  <c r="BI134" i="2"/>
  <c r="BI152" i="2"/>
  <c r="BI104" i="2"/>
  <c r="BI59" i="2"/>
  <c r="BI72" i="2"/>
  <c r="BI65" i="2"/>
  <c r="BI116" i="2"/>
  <c r="BI49" i="2"/>
  <c r="BI112" i="2"/>
  <c r="BI137" i="2"/>
  <c r="BI199" i="2"/>
  <c r="BI34" i="2"/>
  <c r="BI20" i="2"/>
  <c r="BI79" i="2"/>
  <c r="BI189" i="2"/>
  <c r="BI48" i="2"/>
  <c r="BI55" i="2"/>
  <c r="BI54" i="2"/>
  <c r="BI95" i="2"/>
  <c r="BI5" i="2"/>
  <c r="BI178" i="2"/>
  <c r="BI26" i="2"/>
  <c r="BI186" i="2"/>
  <c r="BI46" i="2"/>
  <c r="BI161" i="2"/>
  <c r="BI50" i="2"/>
  <c r="BI30" i="2"/>
  <c r="BI44" i="2"/>
  <c r="BI180" i="2"/>
  <c r="BI194" i="2"/>
  <c r="BI7" i="2"/>
  <c r="BI147" i="2"/>
  <c r="BI139" i="2"/>
  <c r="BI12" i="2"/>
  <c r="BI83" i="2"/>
  <c r="BI125" i="2"/>
  <c r="BI37" i="2"/>
  <c r="BI155" i="2"/>
  <c r="BI47" i="2"/>
  <c r="BI166" i="2"/>
  <c r="BI42" i="2"/>
  <c r="BI168" i="2"/>
  <c r="BI90" i="2"/>
  <c r="BI136" i="2"/>
  <c r="BI85" i="2"/>
  <c r="BI131" i="2"/>
  <c r="BI102" i="2"/>
  <c r="BI36" i="2"/>
  <c r="BI140" i="2"/>
  <c r="BI193" i="2"/>
  <c r="BI99" i="2"/>
  <c r="BI114" i="2"/>
  <c r="BI11" i="2"/>
  <c r="BI71" i="2"/>
  <c r="BI156" i="2"/>
  <c r="BI172" i="2"/>
  <c r="BI107" i="2"/>
  <c r="BI183" i="2"/>
  <c r="BI53" i="2"/>
  <c r="BI181" i="2"/>
  <c r="BI148" i="2"/>
  <c r="BI153" i="2"/>
  <c r="BI45" i="2"/>
  <c r="BI196" i="2"/>
  <c r="BI133" i="2"/>
  <c r="BI143" i="2"/>
  <c r="BI32" i="2"/>
  <c r="BI75" i="2"/>
  <c r="BI160" i="2"/>
  <c r="BI57" i="2"/>
  <c r="BI51" i="2"/>
  <c r="BI52" i="2"/>
  <c r="BI191" i="2"/>
  <c r="BI14" i="2"/>
  <c r="BI127" i="2"/>
  <c r="BI109" i="2"/>
  <c r="BI120" i="2"/>
  <c r="BI19" i="2"/>
  <c r="BI69" i="2"/>
  <c r="BI98" i="2"/>
  <c r="BI115" i="2"/>
  <c r="BI103" i="2"/>
  <c r="BI159" i="2"/>
  <c r="BI141" i="2"/>
  <c r="BI128" i="2"/>
  <c r="BI80" i="2"/>
  <c r="BI121" i="2"/>
  <c r="BI81" i="2"/>
  <c r="BI169" i="2"/>
  <c r="BI82" i="2"/>
  <c r="BI129" i="2"/>
  <c r="BI78" i="2"/>
  <c r="BI179" i="2"/>
  <c r="BI25" i="2"/>
  <c r="BI10" i="2"/>
  <c r="BI100" i="2"/>
  <c r="BI190" i="2"/>
  <c r="BI56" i="2"/>
  <c r="BI195" i="2"/>
  <c r="BI61" i="2"/>
  <c r="BI23" i="2"/>
  <c r="BI29" i="2"/>
  <c r="BI67" i="2"/>
  <c r="BI86" i="2"/>
  <c r="BI198" i="2"/>
  <c r="BI60" i="2"/>
  <c r="BI174" i="2"/>
  <c r="BI6" i="2"/>
  <c r="BI110" i="2"/>
  <c r="BI88" i="2"/>
  <c r="BI158" i="2"/>
  <c r="BI105" i="2"/>
  <c r="BI18" i="2"/>
  <c r="BI64" i="2"/>
  <c r="BI151" i="2"/>
  <c r="BI27" i="2"/>
  <c r="BI22" i="2"/>
  <c r="BI108" i="2"/>
  <c r="BI175" i="2"/>
  <c r="BI177" i="2"/>
  <c r="BI35" i="2"/>
  <c r="BI91" i="2"/>
  <c r="BI162" i="2"/>
  <c r="BI63" i="2"/>
  <c r="BI124" i="2"/>
  <c r="BI24" i="2"/>
  <c r="BI101" i="2"/>
  <c r="BI201" i="2"/>
  <c r="BI146" i="2"/>
  <c r="BI176" i="2"/>
  <c r="BI70" i="2"/>
  <c r="BI144" i="2"/>
  <c r="BI188" i="2"/>
  <c r="BI84" i="2"/>
  <c r="BI41" i="2"/>
  <c r="BI4" i="2"/>
  <c r="BI15" i="2"/>
  <c r="BI38" i="2"/>
  <c r="BI43" i="2"/>
  <c r="BI68" i="2"/>
  <c r="BI9" i="2"/>
  <c r="BI16" i="2"/>
  <c r="BI13" i="2"/>
  <c r="BI94" i="2"/>
  <c r="BI165" i="2"/>
  <c r="BI39" i="2"/>
  <c r="BI138" i="2"/>
  <c r="BI167" i="2"/>
  <c r="BI76" i="2"/>
  <c r="BI173" i="2"/>
  <c r="BI40" i="2"/>
  <c r="BI164" i="2"/>
  <c r="BI185" i="2"/>
  <c r="BI163" i="2"/>
  <c r="BI8" i="2"/>
  <c r="BI96" i="2"/>
  <c r="BI77" i="2"/>
  <c r="BI111" i="2"/>
  <c r="BI113" i="2"/>
  <c r="BI182" i="2"/>
  <c r="BI154" i="2"/>
  <c r="BI58" i="2"/>
  <c r="BI149" i="2"/>
  <c r="BI66" i="2"/>
  <c r="BI130" i="2"/>
  <c r="BI123" i="2"/>
  <c r="BI31" i="2"/>
  <c r="BI192" i="2"/>
  <c r="BI150" i="2"/>
  <c r="BI93" i="2"/>
  <c r="BI200" i="2"/>
  <c r="BI92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<sst xmlns="http://schemas.openxmlformats.org/spreadsheetml/2006/main" count="1175" uniqueCount="325">
  <si>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</si>
  <si>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</si>
  <si>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</si>
  <si>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</si>
  <si>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</si>
  <si>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</si>
  <si>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</si>
  <si>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</si>
  <si>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</si>
  <si>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</si>
  <si>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</si>
  <si>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</si>
  <si>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</si>
  <si>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</si>
  <si>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</si>
  <si>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</si>
  <si>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</si>
  <si>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</si>
  <si>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</si>
  <si>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</si>
  <si>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</si>
  <si>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</si>
  <si>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</si>
  <si>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</si>
  <si>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</si>
  <si>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</si>
  <si>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</si>
  <si>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</si>
  <si>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</si>
  <si>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</si>
  <si>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</si>
  <si>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</si>
  <si>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</si>
  <si>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</si>
  <si>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</si>
  <si>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</si>
  <si>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</si>
  <si>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</si>
  <si>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</si>
  <si>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</si>
  <si>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</si>
  <si>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</si>
  <si>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</si>
  <si>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</si>
  <si>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</si>
  <si>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</si>
  <si>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</si>
  <si>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</si>
  <si>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</si>
  <si>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</si>
  <si>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</si>
  <si>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</si>
  <si>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</si>
  <si>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</si>
  <si>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</si>
  <si>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</si>
  <si>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</si>
  <si>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</si>
  <si>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</si>
  <si>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</si>
  <si>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</si>
  <si>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</si>
  <si>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</si>
  <si>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</si>
  <si>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</si>
  <si>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</si>
  <si>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</si>
  <si>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</si>
  <si>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</si>
  <si>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</si>
  <si>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</si>
  <si>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</si>
  <si>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</si>
  <si>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</si>
  <si>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</si>
  <si>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</si>
  <si>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</si>
  <si>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</si>
  <si>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</si>
  <si>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</si>
  <si>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</si>
  <si>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</si>
  <si>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</si>
  <si>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</si>
  <si>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</si>
  <si>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</si>
  <si>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</si>
  <si>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</si>
  <si>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</si>
  <si>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</si>
  <si>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</si>
  <si>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</si>
  <si>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</si>
  <si>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</si>
  <si>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</si>
  <si>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</si>
  <si>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</si>
  <si>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</si>
  <si>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</si>
  <si>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</si>
  <si>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</si>
  <si>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</si>
  <si>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</si>
  <si>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</si>
  <si>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</si>
  <si>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</si>
  <si>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</si>
  <si>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</si>
  <si>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</si>
  <si>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</si>
  <si>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</si>
  <si>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</si>
  <si>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</si>
  <si>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</si>
  <si>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</si>
  <si>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</si>
  <si>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</si>
  <si>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</si>
  <si>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</si>
  <si>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</si>
  <si>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</si>
  <si>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</si>
  <si>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</si>
  <si>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</si>
  <si>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</si>
  <si>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</si>
  <si>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</si>
  <si>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</si>
  <si>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</si>
  <si>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</si>
  <si>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</si>
  <si>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</si>
  <si>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</si>
  <si>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</si>
  <si>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</si>
  <si>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</si>
  <si>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</si>
  <si>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</si>
  <si>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</si>
  <si>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</si>
  <si>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</si>
  <si>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</si>
  <si>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</si>
  <si>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</si>
  <si>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</si>
  <si>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</si>
  <si>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</si>
  <si>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</si>
  <si>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</si>
  <si>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</si>
  <si>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</si>
  <si>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</si>
  <si>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</si>
  <si>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</si>
  <si>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</si>
  <si>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</si>
  <si>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</si>
  <si>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</si>
  <si>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</si>
  <si>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</si>
  <si>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</si>
  <si>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</si>
  <si>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</si>
  <si>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</si>
  <si>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</si>
  <si>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</si>
  <si>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</si>
  <si>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</si>
  <si>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</si>
  <si>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</si>
  <si>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</si>
  <si>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</si>
  <si>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</si>
  <si>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</si>
  <si>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</si>
  <si>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</si>
  <si>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</si>
  <si>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</si>
  <si>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</si>
  <si>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</si>
  <si>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</si>
  <si>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</si>
  <si>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</si>
  <si>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</si>
  <si>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</si>
  <si>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</si>
  <si>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</si>
  <si>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</si>
  <si>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</si>
  <si>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</si>
  <si>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</si>
  <si>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</si>
  <si>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</si>
  <si>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</si>
  <si>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</si>
  <si>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</si>
  <si>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</si>
  <si>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</si>
  <si>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</si>
  <si>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</si>
  <si>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</si>
  <si>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</si>
  <si>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</si>
  <si>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</si>
  <si>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</si>
  <si>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</si>
  <si>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</si>
  <si>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</si>
  <si>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</si>
  <si>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</si>
  <si>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</si>
  <si>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</si>
  <si>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</si>
  <si>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</si>
  <si>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</si>
  <si>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</si>
  <si>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</si>
  <si>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</si>
  <si>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</si>
  <si>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</si>
  <si>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</si>
  <si>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</si>
  <si>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</si>
  <si>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</si>
  <si>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</si>
  <si>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</si>
  <si>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</si>
  <si>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</si>
  <si>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</si>
  <si>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</si>
  <si>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</si>
  <si>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</si>
  <si>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</si>
  <si>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</si>
  <si>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</si>
  <si>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</si>
  <si>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</si>
  <si>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</si>
  <si>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</si>
  <si>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</si>
  <si>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</si>
  <si>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</si>
  <si>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</si>
  <si>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</si>
  <si>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</si>
  <si>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</si>
  <si>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</si>
  <si>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</si>
  <si>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</si>
  <si>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</si>
  <si>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</si>
  <si>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</si>
  <si>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</si>
  <si>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</si>
  <si>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</si>
  <si>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</si>
  <si>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</si>
  <si>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</si>
  <si>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</si>
  <si>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</si>
  <si>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</si>
  <si>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</si>
  <si>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</si>
  <si>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</si>
  <si>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</si>
  <si>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</si>
  <si>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</si>
  <si>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</si>
  <si>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</si>
  <si>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</si>
  <si>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</si>
  <si>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</si>
  <si>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</si>
  <si>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</si>
  <si>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</si>
  <si>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</si>
  <si>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</si>
  <si>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</si>
  <si>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</si>
  <si>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</si>
  <si>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</si>
  <si>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</si>
  <si>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</si>
  <si>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</si>
  <si>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</si>
  <si>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</si>
  <si>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</si>
  <si>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</si>
  <si>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</si>
  <si>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</si>
  <si>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</si>
  <si>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</si>
  <si>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</si>
  <si>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</si>
  <si>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</si>
  <si>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</si>
  <si>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</si>
  <si>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</si>
  <si>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</si>
  <si>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</si>
  <si>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</si>
  <si>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</si>
  <si>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</si>
  <si>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</si>
  <si>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</si>
  <si>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</si>
  <si>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</si>
  <si>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</si>
  <si>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</si>
  <si>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</si>
  <si>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</si>
  <si>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</si>
  <si>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</si>
  <si>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</si>
  <si>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</si>
  <si>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</si>
  <si>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</si>
  <si>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</si>
  <si>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</si>
  <si>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</si>
  <si>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</si>
  <si>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</si>
  <si>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</si>
  <si>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</si>
  <si>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Equivalent pommier et poirier sauvage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</si>
</sst>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0" fillId="0" borderId="7" xfId="0" applyFont="1" applyBorder="1" applyProtection="1">
      <protection hidden="1"/>
    </xf>
    <xf numFmtId="0" fontId="30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3.6478320842809002</c:v>
                </c:pt>
                <c:pt idx="2">
                  <c:v>5.4888113938390939</c:v>
                </c:pt>
                <c:pt idx="3">
                  <c:v>8.2630711961834677</c:v>
                </c:pt>
                <c:pt idx="4">
                  <c:v>12.445716776587718</c:v>
                </c:pt>
                <c:pt idx="5">
                  <c:v>18.754649901949108</c:v>
                </c:pt>
                <c:pt idx="6">
                  <c:v>28.275085946356018</c:v>
                </c:pt>
                <c:pt idx="7">
                  <c:v>42.648134594681913</c:v>
                </c:pt>
                <c:pt idx="8">
                  <c:v>64.356500432720807</c:v>
                </c:pt>
                <c:pt idx="9">
                  <c:v>97.157461088554427</c:v>
                </c:pt>
                <c:pt idx="10">
                  <c:v>146.73924981884886</c:v>
                </c:pt>
                <c:pt idx="11">
                  <c:v>152.12419837927632</c:v>
                </c:pt>
                <c:pt idx="12">
                  <c:v>178.15925645679491</c:v>
                </c:pt>
                <c:pt idx="13">
                  <c:v>204.10499633865859</c:v>
                </c:pt>
                <c:pt idx="14">
                  <c:v>229.97437815272824</c:v>
                </c:pt>
                <c:pt idx="15">
                  <c:v>255.77720054110179</c:v>
                </c:pt>
                <c:pt idx="16">
                  <c:v>243.08836905362054</c:v>
                </c:pt>
                <c:pt idx="17">
                  <c:v>267.2258199663134</c:v>
                </c:pt>
                <c:pt idx="18">
                  <c:v>291.31415591858644</c:v>
                </c:pt>
                <c:pt idx="19">
                  <c:v>315.35800710080184</c:v>
                </c:pt>
                <c:pt idx="20">
                  <c:v>339.36123992303641</c:v>
                </c:pt>
                <c:pt idx="21">
                  <c:v>314.13644855888282</c:v>
                </c:pt>
                <c:pt idx="22">
                  <c:v>335.70221902604521</c:v>
                </c:pt>
                <c:pt idx="23">
                  <c:v>357.23748471969321</c:v>
                </c:pt>
                <c:pt idx="24">
                  <c:v>378.74434206791716</c:v>
                </c:pt>
                <c:pt idx="25">
                  <c:v>400.22463007117284</c:v>
                </c:pt>
                <c:pt idx="26">
                  <c:v>364.95065602483146</c:v>
                </c:pt>
                <c:pt idx="27">
                  <c:v>384.42089256182908</c:v>
                </c:pt>
                <c:pt idx="28">
                  <c:v>403.86970679521164</c:v>
                </c:pt>
                <c:pt idx="29">
                  <c:v>423.29827493076988</c:v>
                </c:pt>
                <c:pt idx="30">
                  <c:v>442.70765644555922</c:v>
                </c:pt>
                <c:pt idx="31">
                  <c:v>401.8447524749663</c:v>
                </c:pt>
                <c:pt idx="32">
                  <c:v>419.65691037033866</c:v>
                </c:pt>
                <c:pt idx="33">
                  <c:v>437.45278720748735</c:v>
                </c:pt>
                <c:pt idx="34">
                  <c:v>455.23313822520032</c:v>
                </c:pt>
                <c:pt idx="35">
                  <c:v>472.99865488119264</c:v>
                </c:pt>
                <c:pt idx="36">
                  <c:v>428.96128205537462</c:v>
                </c:pt>
                <c:pt idx="37">
                  <c:v>445.53664668300212</c:v>
                </c:pt>
                <c:pt idx="38">
                  <c:v>462.09881038696238</c:v>
                </c:pt>
                <c:pt idx="39">
                  <c:v>478.64831272470036</c:v>
                </c:pt>
                <c:pt idx="40">
                  <c:v>495.1856529153103</c:v>
                </c:pt>
                <c:pt idx="41">
                  <c:v>447.96118916963201</c:v>
                </c:pt>
                <c:pt idx="42">
                  <c:v>463.31017262893664</c:v>
                </c:pt>
                <c:pt idx="43">
                  <c:v>478.64831272470025</c:v>
                </c:pt>
                <c:pt idx="44">
                  <c:v>493.9760057473502</c:v>
                </c:pt>
                <c:pt idx="45">
                  <c:v>509.29362139720416</c:v>
                </c:pt>
                <c:pt idx="46">
                  <c:v>462.09881038696216</c:v>
                </c:pt>
                <c:pt idx="47">
                  <c:v>477.43779176321937</c:v>
                </c:pt>
                <c:pt idx="48">
                  <c:v>492.76629578266881</c:v>
                </c:pt>
                <c:pt idx="49">
                  <c:v>508.08469414781143</c:v>
                </c:pt>
                <c:pt idx="50">
                  <c:v>523.39333432879209</c:v>
                </c:pt>
                <c:pt idx="51">
                  <c:v>475.01655378575657</c:v>
                </c:pt>
                <c:pt idx="52">
                  <c:v>489.13678734186618</c:v>
                </c:pt>
                <c:pt idx="53">
                  <c:v>503.24837540475619</c:v>
                </c:pt>
                <c:pt idx="54">
                  <c:v>517.35159448620539</c:v>
                </c:pt>
                <c:pt idx="55">
                  <c:v>531.44670479747981</c:v>
                </c:pt>
                <c:pt idx="56">
                  <c:v>484.29655280391262</c:v>
                </c:pt>
                <c:pt idx="57">
                  <c:v>497.60475956110258</c:v>
                </c:pt>
                <c:pt idx="58">
                  <c:v>510.90543009043807</c:v>
                </c:pt>
                <c:pt idx="59">
                  <c:v>524.19878818539246</c:v>
                </c:pt>
                <c:pt idx="60">
                  <c:v>537.48504536607982</c:v>
                </c:pt>
                <c:pt idx="61">
                  <c:v>490.34668675751186</c:v>
                </c:pt>
                <c:pt idx="62">
                  <c:v>503.65143938740738</c:v>
                </c:pt>
                <c:pt idx="63">
                  <c:v>516.94875910132259</c:v>
                </c:pt>
                <c:pt idx="64">
                  <c:v>530.23886398734817</c:v>
                </c:pt>
                <c:pt idx="65">
                  <c:v>543.52196031239748</c:v>
                </c:pt>
                <c:pt idx="66">
                  <c:v>497.60475956110258</c:v>
                </c:pt>
                <c:pt idx="67">
                  <c:v>510.09953919582307</c:v>
                </c:pt>
                <c:pt idx="68">
                  <c:v>522.58785434745266</c:v>
                </c:pt>
                <c:pt idx="69">
                  <c:v>535.06988124028646</c:v>
                </c:pt>
                <c:pt idx="70">
                  <c:v>547.5457872078947</c:v>
                </c:pt>
                <c:pt idx="71">
                  <c:v>502.84530459138995</c:v>
                </c:pt>
                <c:pt idx="72">
                  <c:v>514.53160747513618</c:v>
                </c:pt>
                <c:pt idx="73">
                  <c:v>526.21230883170017</c:v>
                </c:pt>
                <c:pt idx="74">
                  <c:v>537.88755051291139</c:v>
                </c:pt>
                <c:pt idx="75">
                  <c:v>549.55746771122074</c:v>
                </c:pt>
                <c:pt idx="76">
                  <c:v>506.47269652918186</c:v>
                </c:pt>
                <c:pt idx="77">
                  <c:v>517.75442325269705</c:v>
                </c:pt>
                <c:pt idx="78">
                  <c:v>529.03096526266233</c:v>
                </c:pt>
                <c:pt idx="79">
                  <c:v>540.30244864194128</c:v>
                </c:pt>
                <c:pt idx="80">
                  <c:v>551.56899378437436</c:v>
                </c:pt>
                <c:pt idx="81">
                  <c:v>510.09953919582313</c:v>
                </c:pt>
                <c:pt idx="82">
                  <c:v>520.97681582637517</c:v>
                </c:pt>
                <c:pt idx="83">
                  <c:v>531.84930555696269</c:v>
                </c:pt>
                <c:pt idx="84">
                  <c:v>542.71712003460118</c:v>
                </c:pt>
                <c:pt idx="85">
                  <c:v>553.58036607052361</c:v>
                </c:pt>
                <c:pt idx="86">
                  <c:v>513.32294183422573</c:v>
                </c:pt>
                <c:pt idx="87">
                  <c:v>523.39333432879232</c:v>
                </c:pt>
                <c:pt idx="88">
                  <c:v>533.45964452335932</c:v>
                </c:pt>
                <c:pt idx="89">
                  <c:v>543.52196031239748</c:v>
                </c:pt>
                <c:pt idx="90">
                  <c:v>553.58036607052361</c:v>
                </c:pt>
                <c:pt idx="91">
                  <c:v>515.33735125988142</c:v>
                </c:pt>
                <c:pt idx="92">
                  <c:v>525.40692008667054</c:v>
                </c:pt>
                <c:pt idx="93">
                  <c:v>535.47242448427414</c:v>
                </c:pt>
                <c:pt idx="94">
                  <c:v>545.533951626109</c:v>
                </c:pt>
                <c:pt idx="95">
                  <c:v>555.59158520777839</c:v>
                </c:pt>
                <c:pt idx="96">
                  <c:v>518.56006095402699</c:v>
                </c:pt>
                <c:pt idx="97">
                  <c:v>527.82300847233626</c:v>
                </c:pt>
                <c:pt idx="98">
                  <c:v>537.08253388331389</c:v>
                </c:pt>
                <c:pt idx="99">
                  <c:v>546.33870450994368</c:v>
                </c:pt>
                <c:pt idx="100">
                  <c:v>555.59158520777862</c:v>
                </c:pt>
                <c:pt idx="101">
                  <c:v>520.17125719416083</c:v>
                </c:pt>
                <c:pt idx="102">
                  <c:v>529.03096526266245</c:v>
                </c:pt>
                <c:pt idx="103">
                  <c:v>537.88755051291139</c:v>
                </c:pt>
                <c:pt idx="104">
                  <c:v>546.74107162107305</c:v>
                </c:pt>
                <c:pt idx="105">
                  <c:v>555.59158520777839</c:v>
                </c:pt>
                <c:pt idx="106">
                  <c:v>513.32294183422573</c:v>
                </c:pt>
                <c:pt idx="107">
                  <c:v>513.32294183422573</c:v>
                </c:pt>
                <c:pt idx="108">
                  <c:v>513.32294183422573</c:v>
                </c:pt>
                <c:pt idx="109">
                  <c:v>513.32294183422573</c:v>
                </c:pt>
                <c:pt idx="110">
                  <c:v>513.32294183422573</c:v>
                </c:pt>
                <c:pt idx="111">
                  <c:v>513.32294183422573</c:v>
                </c:pt>
                <c:pt idx="112">
                  <c:v>513.32294183422573</c:v>
                </c:pt>
                <c:pt idx="113">
                  <c:v>513.32294183422573</c:v>
                </c:pt>
                <c:pt idx="114">
                  <c:v>513.32294183422573</c:v>
                </c:pt>
                <c:pt idx="115">
                  <c:v>513.32294183422573</c:v>
                </c:pt>
                <c:pt idx="116">
                  <c:v>513.32294183422573</c:v>
                </c:pt>
                <c:pt idx="117">
                  <c:v>513.32294183422573</c:v>
                </c:pt>
                <c:pt idx="118">
                  <c:v>513.32294183422573</c:v>
                </c:pt>
                <c:pt idx="119">
                  <c:v>513.32294183422573</c:v>
                </c:pt>
                <c:pt idx="120">
                  <c:v>513.32294183422573</c:v>
                </c:pt>
                <c:pt idx="121">
                  <c:v>513.32294183422573</c:v>
                </c:pt>
                <c:pt idx="122">
                  <c:v>513.32294183422573</c:v>
                </c:pt>
                <c:pt idx="123">
                  <c:v>513.32294183422573</c:v>
                </c:pt>
                <c:pt idx="124">
                  <c:v>513.32294183422573</c:v>
                </c:pt>
                <c:pt idx="125">
                  <c:v>513.32294183422573</c:v>
                </c:pt>
                <c:pt idx="126">
                  <c:v>513.32294183422573</c:v>
                </c:pt>
                <c:pt idx="127">
                  <c:v>513.32294183422573</c:v>
                </c:pt>
                <c:pt idx="128">
                  <c:v>513.32294183422573</c:v>
                </c:pt>
                <c:pt idx="129">
                  <c:v>513.32294183422573</c:v>
                </c:pt>
                <c:pt idx="130">
                  <c:v>513.32294183422573</c:v>
                </c:pt>
                <c:pt idx="131">
                  <c:v>513.32294183422573</c:v>
                </c:pt>
                <c:pt idx="132">
                  <c:v>513.32294183422573</c:v>
                </c:pt>
                <c:pt idx="133">
                  <c:v>513.32294183422573</c:v>
                </c:pt>
                <c:pt idx="134">
                  <c:v>513.32294183422573</c:v>
                </c:pt>
                <c:pt idx="135">
                  <c:v>513.32294183422573</c:v>
                </c:pt>
                <c:pt idx="136">
                  <c:v>513.32294183422573</c:v>
                </c:pt>
                <c:pt idx="137">
                  <c:v>513.32294183422573</c:v>
                </c:pt>
                <c:pt idx="138">
                  <c:v>513.32294183422573</c:v>
                </c:pt>
                <c:pt idx="139">
                  <c:v>513.32294183422573</c:v>
                </c:pt>
                <c:pt idx="140">
                  <c:v>513.32294183422573</c:v>
                </c:pt>
                <c:pt idx="141">
                  <c:v>513.32294183422573</c:v>
                </c:pt>
                <c:pt idx="142">
                  <c:v>513.32294183422573</c:v>
                </c:pt>
                <c:pt idx="143">
                  <c:v>513.32294183422573</c:v>
                </c:pt>
                <c:pt idx="144">
                  <c:v>513.32294183422573</c:v>
                </c:pt>
                <c:pt idx="145">
                  <c:v>513.32294183422573</c:v>
                </c:pt>
                <c:pt idx="146">
                  <c:v>513.32294183422573</c:v>
                </c:pt>
                <c:pt idx="147">
                  <c:v>513.32294183422573</c:v>
                </c:pt>
                <c:pt idx="148">
                  <c:v>513.32294183422573</c:v>
                </c:pt>
                <c:pt idx="149">
                  <c:v>513.32294183422573</c:v>
                </c:pt>
                <c:pt idx="150">
                  <c:v>513.32294183422573</c:v>
                </c:pt>
                <c:pt idx="151">
                  <c:v>513.32294183422573</c:v>
                </c:pt>
                <c:pt idx="152">
                  <c:v>513.32294183422573</c:v>
                </c:pt>
                <c:pt idx="153">
                  <c:v>513.32294183422573</c:v>
                </c:pt>
                <c:pt idx="154">
                  <c:v>513.32294183422573</c:v>
                </c:pt>
                <c:pt idx="155">
                  <c:v>513.32294183422573</c:v>
                </c:pt>
                <c:pt idx="156">
                  <c:v>513.32294183422573</c:v>
                </c:pt>
                <c:pt idx="157">
                  <c:v>513.32294183422573</c:v>
                </c:pt>
                <c:pt idx="158">
                  <c:v>513.32294183422573</c:v>
                </c:pt>
                <c:pt idx="159">
                  <c:v>513.32294183422573</c:v>
                </c:pt>
                <c:pt idx="160">
                  <c:v>513.32294183422573</c:v>
                </c:pt>
                <c:pt idx="161">
                  <c:v>513.32294183422573</c:v>
                </c:pt>
                <c:pt idx="162">
                  <c:v>513.32294183422573</c:v>
                </c:pt>
                <c:pt idx="163">
                  <c:v>513.32294183422573</c:v>
                </c:pt>
                <c:pt idx="164">
                  <c:v>513.32294183422573</c:v>
                </c:pt>
                <c:pt idx="165">
                  <c:v>513.32294183422573</c:v>
                </c:pt>
                <c:pt idx="166">
                  <c:v>513.32294183422573</c:v>
                </c:pt>
                <c:pt idx="167">
                  <c:v>513.32294183422573</c:v>
                </c:pt>
                <c:pt idx="168">
                  <c:v>513.32294183422573</c:v>
                </c:pt>
                <c:pt idx="169">
                  <c:v>513.32294183422573</c:v>
                </c:pt>
                <c:pt idx="170">
                  <c:v>513.32294183422573</c:v>
                </c:pt>
                <c:pt idx="171">
                  <c:v>513.32294183422573</c:v>
                </c:pt>
                <c:pt idx="172">
                  <c:v>513.32294183422573</c:v>
                </c:pt>
                <c:pt idx="173">
                  <c:v>513.32294183422573</c:v>
                </c:pt>
                <c:pt idx="174">
                  <c:v>513.32294183422573</c:v>
                </c:pt>
                <c:pt idx="175">
                  <c:v>513.32294183422573</c:v>
                </c:pt>
                <c:pt idx="176">
                  <c:v>513.32294183422573</c:v>
                </c:pt>
                <c:pt idx="177">
                  <c:v>513.32294183422573</c:v>
                </c:pt>
                <c:pt idx="178">
                  <c:v>513.32294183422573</c:v>
                </c:pt>
                <c:pt idx="179">
                  <c:v>513.32294183422573</c:v>
                </c:pt>
                <c:pt idx="180">
                  <c:v>513.32294183422573</c:v>
                </c:pt>
                <c:pt idx="181">
                  <c:v>513.32294183422573</c:v>
                </c:pt>
                <c:pt idx="182">
                  <c:v>513.32294183422573</c:v>
                </c:pt>
                <c:pt idx="183">
                  <c:v>513.32294183422573</c:v>
                </c:pt>
                <c:pt idx="184">
                  <c:v>513.32294183422573</c:v>
                </c:pt>
                <c:pt idx="185">
                  <c:v>513.32294183422573</c:v>
                </c:pt>
                <c:pt idx="186">
                  <c:v>513.32294183422573</c:v>
                </c:pt>
                <c:pt idx="187">
                  <c:v>513.32294183422573</c:v>
                </c:pt>
                <c:pt idx="188">
                  <c:v>513.32294183422573</c:v>
                </c:pt>
                <c:pt idx="189">
                  <c:v>513.32294183422573</c:v>
                </c:pt>
                <c:pt idx="190">
                  <c:v>513.32294183422573</c:v>
                </c:pt>
                <c:pt idx="191">
                  <c:v>513.32294183422573</c:v>
                </c:pt>
                <c:pt idx="192">
                  <c:v>513.32294183422573</c:v>
                </c:pt>
                <c:pt idx="193">
                  <c:v>513.32294183422573</c:v>
                </c:pt>
                <c:pt idx="194">
                  <c:v>513.32294183422573</c:v>
                </c:pt>
                <c:pt idx="195">
                  <c:v>513.32294183422573</c:v>
                </c:pt>
                <c:pt idx="196">
                  <c:v>513.32294183422573</c:v>
                </c:pt>
                <c:pt idx="197">
                  <c:v>513.32294183422573</c:v>
                </c:pt>
                <c:pt idx="198">
                  <c:v>513.32294183422573</c:v>
                </c:pt>
                <c:pt idx="199">
                  <c:v>513.32294183422573</c:v>
                </c:pt>
                <c:pt idx="200">
                  <c:v>513.32294183422573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2.9664141648681945</c:v>
                </c:pt>
                <c:pt idx="2">
                  <c:v>3.9402650652325808</c:v>
                </c:pt>
                <c:pt idx="3">
                  <c:v>5.2351250532080238</c:v>
                </c:pt>
                <c:pt idx="4">
                  <c:v>6.9572111879629555</c:v>
                </c:pt>
                <c:pt idx="5">
                  <c:v>9.2480106233616972</c:v>
                </c:pt>
                <c:pt idx="6">
                  <c:v>12.296030554583124</c:v>
                </c:pt>
                <c:pt idx="7">
                  <c:v>16.352474290653873</c:v>
                </c:pt>
                <c:pt idx="8">
                  <c:v>21.75215890929638</c:v>
                </c:pt>
                <c:pt idx="9">
                  <c:v>28.941431787180985</c:v>
                </c:pt>
                <c:pt idx="10">
                  <c:v>38.515433870960372</c:v>
                </c:pt>
                <c:pt idx="11">
                  <c:v>53.405047175008242</c:v>
                </c:pt>
                <c:pt idx="12">
                  <c:v>81.722993273441332</c:v>
                </c:pt>
                <c:pt idx="13">
                  <c:v>109.78863954070187</c:v>
                </c:pt>
                <c:pt idx="14">
                  <c:v>137.67661187603181</c:v>
                </c:pt>
                <c:pt idx="15">
                  <c:v>165.4282275996666</c:v>
                </c:pt>
                <c:pt idx="16">
                  <c:v>115.91450734523562</c:v>
                </c:pt>
                <c:pt idx="17">
                  <c:v>146.43353271796315</c:v>
                </c:pt>
                <c:pt idx="18">
                  <c:v>176.79989200231068</c:v>
                </c:pt>
                <c:pt idx="19">
                  <c:v>207.04359025710687</c:v>
                </c:pt>
                <c:pt idx="20">
                  <c:v>237.18509300501162</c:v>
                </c:pt>
                <c:pt idx="21">
                  <c:v>189.66710135325772</c:v>
                </c:pt>
                <c:pt idx="22">
                  <c:v>221.37253538805251</c:v>
                </c:pt>
                <c:pt idx="23">
                  <c:v>252.97362594481328</c:v>
                </c:pt>
                <c:pt idx="24">
                  <c:v>284.48524314677451</c:v>
                </c:pt>
                <c:pt idx="25">
                  <c:v>315.9186873454837</c:v>
                </c:pt>
                <c:pt idx="26">
                  <c:v>267.98955571724866</c:v>
                </c:pt>
                <c:pt idx="27">
                  <c:v>298.71423892515429</c:v>
                </c:pt>
                <c:pt idx="28">
                  <c:v>329.36849727470809</c:v>
                </c:pt>
                <c:pt idx="29">
                  <c:v>359.95980096859574</c:v>
                </c:pt>
                <c:pt idx="30">
                  <c:v>390.49424676672498</c:v>
                </c:pt>
                <c:pt idx="31">
                  <c:v>340.56739298972946</c:v>
                </c:pt>
                <c:pt idx="32">
                  <c:v>368.90235411823824</c:v>
                </c:pt>
                <c:pt idx="33">
                  <c:v>397.1898379400381</c:v>
                </c:pt>
                <c:pt idx="34">
                  <c:v>425.43369739515919</c:v>
                </c:pt>
                <c:pt idx="35">
                  <c:v>453.63723243721915</c:v>
                </c:pt>
                <c:pt idx="36">
                  <c:v>400.16486874659671</c:v>
                </c:pt>
                <c:pt idx="37">
                  <c:v>424.69096797933253</c:v>
                </c:pt>
                <c:pt idx="38">
                  <c:v>449.18660230031566</c:v>
                </c:pt>
                <c:pt idx="39">
                  <c:v>473.65366506708943</c:v>
                </c:pt>
                <c:pt idx="40">
                  <c:v>498.09383823712534</c:v>
                </c:pt>
                <c:pt idx="41">
                  <c:v>445.10602903288714</c:v>
                </c:pt>
                <c:pt idx="42">
                  <c:v>466.24231661298631</c:v>
                </c:pt>
                <c:pt idx="43">
                  <c:v>487.35818597735943</c:v>
                </c:pt>
                <c:pt idx="44">
                  <c:v>508.4546455476916</c:v>
                </c:pt>
                <c:pt idx="45">
                  <c:v>529.53261330433111</c:v>
                </c:pt>
                <c:pt idx="46">
                  <c:v>499.57423066075052</c:v>
                </c:pt>
                <c:pt idx="47">
                  <c:v>517.70159362740105</c:v>
                </c:pt>
                <c:pt idx="48">
                  <c:v>535.81557107772039</c:v>
                </c:pt>
                <c:pt idx="49">
                  <c:v>553.91667893291765</c:v>
                </c:pt>
                <c:pt idx="50">
                  <c:v>572.0053966686379</c:v>
                </c:pt>
                <c:pt idx="51">
                  <c:v>548.74621845390391</c:v>
                </c:pt>
                <c:pt idx="52">
                  <c:v>564.25457686274046</c:v>
                </c:pt>
                <c:pt idx="53">
                  <c:v>579.75402315407734</c:v>
                </c:pt>
                <c:pt idx="54">
                  <c:v>595.24482902030252</c:v>
                </c:pt>
                <c:pt idx="55">
                  <c:v>610.72725086759363</c:v>
                </c:pt>
                <c:pt idx="56">
                  <c:v>591.18853372529054</c:v>
                </c:pt>
                <c:pt idx="57">
                  <c:v>604.83015827587087</c:v>
                </c:pt>
                <c:pt idx="58">
                  <c:v>618.46539403757026</c:v>
                </c:pt>
                <c:pt idx="59">
                  <c:v>632.09440164387752</c:v>
                </c:pt>
                <c:pt idx="60">
                  <c:v>645.71733423982778</c:v>
                </c:pt>
                <c:pt idx="61">
                  <c:v>625.46484174997227</c:v>
                </c:pt>
                <c:pt idx="62">
                  <c:v>636.51330847982399</c:v>
                </c:pt>
                <c:pt idx="63">
                  <c:v>647.55781319141067</c:v>
                </c:pt>
                <c:pt idx="64">
                  <c:v>658.5984329631367</c:v>
                </c:pt>
                <c:pt idx="65">
                  <c:v>669.63524207929288</c:v>
                </c:pt>
                <c:pt idx="66">
                  <c:v>649.76624552457213</c:v>
                </c:pt>
                <c:pt idx="67">
                  <c:v>659.33433798500653</c:v>
                </c:pt>
                <c:pt idx="68">
                  <c:v>668.89957190862151</c:v>
                </c:pt>
                <c:pt idx="69">
                  <c:v>678.46199392556639</c:v>
                </c:pt>
                <c:pt idx="70">
                  <c:v>688.02164924470401</c:v>
                </c:pt>
                <c:pt idx="71">
                  <c:v>669.26740907237718</c:v>
                </c:pt>
                <c:pt idx="72">
                  <c:v>678.09425990775901</c:v>
                </c:pt>
                <c:pt idx="73">
                  <c:v>686.91875187459846</c:v>
                </c:pt>
                <c:pt idx="74">
                  <c:v>695.7409195421011</c:v>
                </c:pt>
                <c:pt idx="75">
                  <c:v>704.5607965314897</c:v>
                </c:pt>
                <c:pt idx="76">
                  <c:v>686.18346678977207</c:v>
                </c:pt>
                <c:pt idx="77">
                  <c:v>693.53559367378921</c:v>
                </c:pt>
                <c:pt idx="78">
                  <c:v>700.8861240486109</c:v>
                </c:pt>
                <c:pt idx="79">
                  <c:v>708.23507701664539</c:v>
                </c:pt>
                <c:pt idx="80">
                  <c:v>715.58247125159278</c:v>
                </c:pt>
                <c:pt idx="81">
                  <c:v>691.69771238133626</c:v>
                </c:pt>
                <c:pt idx="82">
                  <c:v>691.69771238133626</c:v>
                </c:pt>
                <c:pt idx="83">
                  <c:v>691.69771238133626</c:v>
                </c:pt>
                <c:pt idx="84">
                  <c:v>691.69771238133626</c:v>
                </c:pt>
                <c:pt idx="85">
                  <c:v>691.69771238133626</c:v>
                </c:pt>
                <c:pt idx="86">
                  <c:v>691.69771238133626</c:v>
                </c:pt>
                <c:pt idx="87">
                  <c:v>691.69771238133626</c:v>
                </c:pt>
                <c:pt idx="88">
                  <c:v>691.69771238133626</c:v>
                </c:pt>
                <c:pt idx="89">
                  <c:v>691.69771238133626</c:v>
                </c:pt>
                <c:pt idx="90">
                  <c:v>691.69771238133626</c:v>
                </c:pt>
                <c:pt idx="91">
                  <c:v>691.69771238133626</c:v>
                </c:pt>
                <c:pt idx="92">
                  <c:v>691.69771238133626</c:v>
                </c:pt>
                <c:pt idx="93">
                  <c:v>691.69771238133626</c:v>
                </c:pt>
                <c:pt idx="94">
                  <c:v>691.69771238133626</c:v>
                </c:pt>
                <c:pt idx="95">
                  <c:v>691.69771238133626</c:v>
                </c:pt>
                <c:pt idx="96">
                  <c:v>691.69771238133626</c:v>
                </c:pt>
                <c:pt idx="97">
                  <c:v>691.69771238133626</c:v>
                </c:pt>
                <c:pt idx="98">
                  <c:v>691.69771238133626</c:v>
                </c:pt>
                <c:pt idx="99">
                  <c:v>691.69771238133626</c:v>
                </c:pt>
                <c:pt idx="100">
                  <c:v>691.69771238133626</c:v>
                </c:pt>
                <c:pt idx="101">
                  <c:v>691.69771238133626</c:v>
                </c:pt>
                <c:pt idx="102">
                  <c:v>691.69771238133626</c:v>
                </c:pt>
                <c:pt idx="103">
                  <c:v>691.69771238133626</c:v>
                </c:pt>
                <c:pt idx="104">
                  <c:v>691.69771238133626</c:v>
                </c:pt>
                <c:pt idx="105">
                  <c:v>691.69771238133626</c:v>
                </c:pt>
                <c:pt idx="106">
                  <c:v>691.69771238133626</c:v>
                </c:pt>
                <c:pt idx="107">
                  <c:v>691.69771238133626</c:v>
                </c:pt>
                <c:pt idx="108">
                  <c:v>691.69771238133626</c:v>
                </c:pt>
                <c:pt idx="109">
                  <c:v>691.69771238133626</c:v>
                </c:pt>
                <c:pt idx="110">
                  <c:v>691.69771238133626</c:v>
                </c:pt>
                <c:pt idx="111">
                  <c:v>691.69771238133626</c:v>
                </c:pt>
                <c:pt idx="112">
                  <c:v>691.69771238133626</c:v>
                </c:pt>
                <c:pt idx="113">
                  <c:v>691.69771238133626</c:v>
                </c:pt>
                <c:pt idx="114">
                  <c:v>691.69771238133626</c:v>
                </c:pt>
                <c:pt idx="115">
                  <c:v>691.69771238133626</c:v>
                </c:pt>
                <c:pt idx="116">
                  <c:v>691.69771238133626</c:v>
                </c:pt>
                <c:pt idx="117">
                  <c:v>691.69771238133626</c:v>
                </c:pt>
                <c:pt idx="118">
                  <c:v>691.69771238133626</c:v>
                </c:pt>
                <c:pt idx="119">
                  <c:v>691.69771238133626</c:v>
                </c:pt>
                <c:pt idx="120">
                  <c:v>691.69771238133626</c:v>
                </c:pt>
                <c:pt idx="121">
                  <c:v>691.69771238133626</c:v>
                </c:pt>
                <c:pt idx="122">
                  <c:v>691.69771238133626</c:v>
                </c:pt>
                <c:pt idx="123">
                  <c:v>691.69771238133626</c:v>
                </c:pt>
                <c:pt idx="124">
                  <c:v>691.69771238133626</c:v>
                </c:pt>
                <c:pt idx="125">
                  <c:v>691.69771238133626</c:v>
                </c:pt>
                <c:pt idx="126">
                  <c:v>691.69771238133626</c:v>
                </c:pt>
                <c:pt idx="127">
                  <c:v>691.69771238133626</c:v>
                </c:pt>
                <c:pt idx="128">
                  <c:v>691.69771238133626</c:v>
                </c:pt>
                <c:pt idx="129">
                  <c:v>691.69771238133626</c:v>
                </c:pt>
                <c:pt idx="130">
                  <c:v>691.69771238133626</c:v>
                </c:pt>
                <c:pt idx="131">
                  <c:v>691.69771238133626</c:v>
                </c:pt>
                <c:pt idx="132">
                  <c:v>691.69771238133626</c:v>
                </c:pt>
                <c:pt idx="133">
                  <c:v>691.69771238133626</c:v>
                </c:pt>
                <c:pt idx="134">
                  <c:v>691.69771238133626</c:v>
                </c:pt>
                <c:pt idx="135">
                  <c:v>691.69771238133626</c:v>
                </c:pt>
                <c:pt idx="136">
                  <c:v>691.69771238133626</c:v>
                </c:pt>
                <c:pt idx="137">
                  <c:v>691.69771238133626</c:v>
                </c:pt>
                <c:pt idx="138">
                  <c:v>691.69771238133626</c:v>
                </c:pt>
                <c:pt idx="139">
                  <c:v>691.69771238133626</c:v>
                </c:pt>
                <c:pt idx="140">
                  <c:v>691.69771238133626</c:v>
                </c:pt>
                <c:pt idx="141">
                  <c:v>691.69771238133626</c:v>
                </c:pt>
                <c:pt idx="142">
                  <c:v>691.69771238133626</c:v>
                </c:pt>
                <c:pt idx="143">
                  <c:v>691.69771238133626</c:v>
                </c:pt>
                <c:pt idx="144">
                  <c:v>691.69771238133626</c:v>
                </c:pt>
                <c:pt idx="145">
                  <c:v>691.69771238133626</c:v>
                </c:pt>
                <c:pt idx="146">
                  <c:v>691.69771238133626</c:v>
                </c:pt>
                <c:pt idx="147">
                  <c:v>691.69771238133626</c:v>
                </c:pt>
                <c:pt idx="148">
                  <c:v>691.69771238133626</c:v>
                </c:pt>
                <c:pt idx="149">
                  <c:v>691.69771238133626</c:v>
                </c:pt>
                <c:pt idx="150">
                  <c:v>691.69771238133626</c:v>
                </c:pt>
                <c:pt idx="151">
                  <c:v>691.69771238133626</c:v>
                </c:pt>
                <c:pt idx="152">
                  <c:v>691.69771238133626</c:v>
                </c:pt>
                <c:pt idx="153">
                  <c:v>691.69771238133626</c:v>
                </c:pt>
                <c:pt idx="154">
                  <c:v>691.69771238133626</c:v>
                </c:pt>
                <c:pt idx="155">
                  <c:v>691.69771238133626</c:v>
                </c:pt>
                <c:pt idx="156">
                  <c:v>691.69771238133626</c:v>
                </c:pt>
                <c:pt idx="157">
                  <c:v>691.69771238133626</c:v>
                </c:pt>
                <c:pt idx="158">
                  <c:v>691.69771238133626</c:v>
                </c:pt>
                <c:pt idx="159">
                  <c:v>691.69771238133626</c:v>
                </c:pt>
                <c:pt idx="160">
                  <c:v>691.69771238133626</c:v>
                </c:pt>
                <c:pt idx="161">
                  <c:v>691.69771238133626</c:v>
                </c:pt>
                <c:pt idx="162">
                  <c:v>691.69771238133626</c:v>
                </c:pt>
                <c:pt idx="163">
                  <c:v>691.69771238133626</c:v>
                </c:pt>
                <c:pt idx="164">
                  <c:v>691.69771238133626</c:v>
                </c:pt>
                <c:pt idx="165">
                  <c:v>691.69771238133626</c:v>
                </c:pt>
                <c:pt idx="166">
                  <c:v>691.69771238133626</c:v>
                </c:pt>
                <c:pt idx="167">
                  <c:v>691.69771238133626</c:v>
                </c:pt>
                <c:pt idx="168">
                  <c:v>691.69771238133626</c:v>
                </c:pt>
                <c:pt idx="169">
                  <c:v>691.69771238133626</c:v>
                </c:pt>
                <c:pt idx="170">
                  <c:v>691.69771238133626</c:v>
                </c:pt>
                <c:pt idx="171">
                  <c:v>691.69771238133626</c:v>
                </c:pt>
                <c:pt idx="172">
                  <c:v>691.69771238133626</c:v>
                </c:pt>
                <c:pt idx="173">
                  <c:v>691.69771238133626</c:v>
                </c:pt>
                <c:pt idx="174">
                  <c:v>691.69771238133626</c:v>
                </c:pt>
                <c:pt idx="175">
                  <c:v>691.69771238133626</c:v>
                </c:pt>
                <c:pt idx="176">
                  <c:v>691.69771238133626</c:v>
                </c:pt>
                <c:pt idx="177">
                  <c:v>691.69771238133626</c:v>
                </c:pt>
                <c:pt idx="178">
                  <c:v>691.69771238133626</c:v>
                </c:pt>
                <c:pt idx="179">
                  <c:v>691.69771238133626</c:v>
                </c:pt>
                <c:pt idx="180">
                  <c:v>691.69771238133626</c:v>
                </c:pt>
                <c:pt idx="181">
                  <c:v>691.69771238133626</c:v>
                </c:pt>
                <c:pt idx="182">
                  <c:v>691.69771238133626</c:v>
                </c:pt>
                <c:pt idx="183">
                  <c:v>691.69771238133626</c:v>
                </c:pt>
                <c:pt idx="184">
                  <c:v>691.69771238133626</c:v>
                </c:pt>
                <c:pt idx="185">
                  <c:v>691.69771238133626</c:v>
                </c:pt>
                <c:pt idx="186">
                  <c:v>691.69771238133626</c:v>
                </c:pt>
                <c:pt idx="187">
                  <c:v>691.69771238133626</c:v>
                </c:pt>
                <c:pt idx="188">
                  <c:v>691.69771238133626</c:v>
                </c:pt>
                <c:pt idx="189">
                  <c:v>691.69771238133626</c:v>
                </c:pt>
                <c:pt idx="190">
                  <c:v>691.69771238133626</c:v>
                </c:pt>
                <c:pt idx="191">
                  <c:v>691.69771238133626</c:v>
                </c:pt>
                <c:pt idx="192">
                  <c:v>691.69771238133626</c:v>
                </c:pt>
                <c:pt idx="193">
                  <c:v>691.69771238133626</c:v>
                </c:pt>
                <c:pt idx="194">
                  <c:v>691.69771238133626</c:v>
                </c:pt>
                <c:pt idx="195">
                  <c:v>691.69771238133626</c:v>
                </c:pt>
                <c:pt idx="196">
                  <c:v>691.69771238133626</c:v>
                </c:pt>
                <c:pt idx="197">
                  <c:v>691.69771238133626</c:v>
                </c:pt>
                <c:pt idx="198">
                  <c:v>691.69771238133626</c:v>
                </c:pt>
                <c:pt idx="199">
                  <c:v>691.69771238133626</c:v>
                </c:pt>
                <c:pt idx="200">
                  <c:v>691.69771238133626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643.35084503390271</c:v>
                </c:pt>
                <c:pt idx="82">
                  <c:v>643.35084503390271</c:v>
                </c:pt>
                <c:pt idx="83">
                  <c:v>643.35084503390271</c:v>
                </c:pt>
                <c:pt idx="84">
                  <c:v>643.35084503390271</c:v>
                </c:pt>
                <c:pt idx="85">
                  <c:v>643.35084503390271</c:v>
                </c:pt>
                <c:pt idx="86">
                  <c:v>643.35084503390271</c:v>
                </c:pt>
                <c:pt idx="87">
                  <c:v>643.35084503390271</c:v>
                </c:pt>
                <c:pt idx="88">
                  <c:v>643.35084503390271</c:v>
                </c:pt>
                <c:pt idx="89">
                  <c:v>643.35084503390271</c:v>
                </c:pt>
                <c:pt idx="90">
                  <c:v>643.35084503390271</c:v>
                </c:pt>
                <c:pt idx="91">
                  <c:v>643.35084503390271</c:v>
                </c:pt>
                <c:pt idx="92">
                  <c:v>643.35084503390271</c:v>
                </c:pt>
                <c:pt idx="93">
                  <c:v>643.35084503390271</c:v>
                </c:pt>
                <c:pt idx="94">
                  <c:v>643.35084503390271</c:v>
                </c:pt>
                <c:pt idx="95">
                  <c:v>643.35084503390271</c:v>
                </c:pt>
                <c:pt idx="96">
                  <c:v>643.35084503390271</c:v>
                </c:pt>
                <c:pt idx="97">
                  <c:v>643.35084503390271</c:v>
                </c:pt>
                <c:pt idx="98">
                  <c:v>643.35084503390271</c:v>
                </c:pt>
                <c:pt idx="99">
                  <c:v>643.35084503390271</c:v>
                </c:pt>
                <c:pt idx="100">
                  <c:v>643.35084503390271</c:v>
                </c:pt>
                <c:pt idx="101">
                  <c:v>643.35084503390271</c:v>
                </c:pt>
                <c:pt idx="102">
                  <c:v>643.35084503390271</c:v>
                </c:pt>
                <c:pt idx="103">
                  <c:v>643.35084503390271</c:v>
                </c:pt>
                <c:pt idx="104">
                  <c:v>643.35084503390271</c:v>
                </c:pt>
                <c:pt idx="105">
                  <c:v>643.35084503390271</c:v>
                </c:pt>
                <c:pt idx="106">
                  <c:v>643.35084503390271</c:v>
                </c:pt>
                <c:pt idx="107">
                  <c:v>643.35084503390271</c:v>
                </c:pt>
                <c:pt idx="108">
                  <c:v>643.35084503390271</c:v>
                </c:pt>
                <c:pt idx="109">
                  <c:v>643.35084503390271</c:v>
                </c:pt>
                <c:pt idx="110">
                  <c:v>643.35084503390271</c:v>
                </c:pt>
                <c:pt idx="111">
                  <c:v>643.35084503390271</c:v>
                </c:pt>
                <c:pt idx="112">
                  <c:v>643.35084503390271</c:v>
                </c:pt>
                <c:pt idx="113">
                  <c:v>643.35084503390271</c:v>
                </c:pt>
                <c:pt idx="114">
                  <c:v>643.35084503390271</c:v>
                </c:pt>
                <c:pt idx="115">
                  <c:v>643.35084503390271</c:v>
                </c:pt>
                <c:pt idx="116">
                  <c:v>643.35084503390271</c:v>
                </c:pt>
                <c:pt idx="117">
                  <c:v>643.35084503390271</c:v>
                </c:pt>
                <c:pt idx="118">
                  <c:v>643.35084503390271</c:v>
                </c:pt>
                <c:pt idx="119">
                  <c:v>643.35084503390271</c:v>
                </c:pt>
                <c:pt idx="120">
                  <c:v>643.35084503390271</c:v>
                </c:pt>
                <c:pt idx="121">
                  <c:v>643.35084503390271</c:v>
                </c:pt>
                <c:pt idx="122">
                  <c:v>643.35084503390271</c:v>
                </c:pt>
                <c:pt idx="123">
                  <c:v>643.35084503390271</c:v>
                </c:pt>
                <c:pt idx="124">
                  <c:v>643.35084503390271</c:v>
                </c:pt>
                <c:pt idx="125">
                  <c:v>643.35084503390271</c:v>
                </c:pt>
                <c:pt idx="126">
                  <c:v>643.35084503390271</c:v>
                </c:pt>
                <c:pt idx="127">
                  <c:v>643.35084503390271</c:v>
                </c:pt>
                <c:pt idx="128">
                  <c:v>643.35084503390271</c:v>
                </c:pt>
                <c:pt idx="129">
                  <c:v>643.35084503390271</c:v>
                </c:pt>
                <c:pt idx="130">
                  <c:v>643.35084503390271</c:v>
                </c:pt>
                <c:pt idx="131">
                  <c:v>643.35084503390271</c:v>
                </c:pt>
                <c:pt idx="132">
                  <c:v>643.35084503390271</c:v>
                </c:pt>
                <c:pt idx="133">
                  <c:v>643.35084503390271</c:v>
                </c:pt>
                <c:pt idx="134">
                  <c:v>643.35084503390271</c:v>
                </c:pt>
                <c:pt idx="135">
                  <c:v>643.35084503390271</c:v>
                </c:pt>
                <c:pt idx="136">
                  <c:v>643.35084503390271</c:v>
                </c:pt>
                <c:pt idx="137">
                  <c:v>643.35084503390271</c:v>
                </c:pt>
                <c:pt idx="138">
                  <c:v>643.35084503390271</c:v>
                </c:pt>
                <c:pt idx="139">
                  <c:v>643.35084503390271</c:v>
                </c:pt>
                <c:pt idx="140">
                  <c:v>643.35084503390271</c:v>
                </c:pt>
                <c:pt idx="141">
                  <c:v>643.35084503390271</c:v>
                </c:pt>
                <c:pt idx="142">
                  <c:v>643.35084503390271</c:v>
                </c:pt>
                <c:pt idx="143">
                  <c:v>643.35084503390271</c:v>
                </c:pt>
                <c:pt idx="144">
                  <c:v>643.35084503390271</c:v>
                </c:pt>
                <c:pt idx="145">
                  <c:v>643.35084503390271</c:v>
                </c:pt>
                <c:pt idx="146">
                  <c:v>643.35084503390271</c:v>
                </c:pt>
                <c:pt idx="147">
                  <c:v>643.35084503390271</c:v>
                </c:pt>
                <c:pt idx="148">
                  <c:v>643.35084503390271</c:v>
                </c:pt>
                <c:pt idx="149">
                  <c:v>643.35084503390271</c:v>
                </c:pt>
                <c:pt idx="150">
                  <c:v>643.35084503390271</c:v>
                </c:pt>
                <c:pt idx="151">
                  <c:v>643.35084503390271</c:v>
                </c:pt>
                <c:pt idx="152">
                  <c:v>643.35084503390271</c:v>
                </c:pt>
                <c:pt idx="153">
                  <c:v>643.35084503390271</c:v>
                </c:pt>
                <c:pt idx="154">
                  <c:v>643.35084503390271</c:v>
                </c:pt>
                <c:pt idx="155">
                  <c:v>643.35084503390271</c:v>
                </c:pt>
                <c:pt idx="156">
                  <c:v>643.35084503390271</c:v>
                </c:pt>
                <c:pt idx="157">
                  <c:v>643.35084503390271</c:v>
                </c:pt>
                <c:pt idx="158">
                  <c:v>643.35084503390271</c:v>
                </c:pt>
                <c:pt idx="159">
                  <c:v>643.35084503390271</c:v>
                </c:pt>
                <c:pt idx="160">
                  <c:v>643.35084503390271</c:v>
                </c:pt>
                <c:pt idx="161">
                  <c:v>643.35084503390271</c:v>
                </c:pt>
                <c:pt idx="162">
                  <c:v>643.35084503390271</c:v>
                </c:pt>
                <c:pt idx="163">
                  <c:v>643.35084503390271</c:v>
                </c:pt>
                <c:pt idx="164">
                  <c:v>643.35084503390271</c:v>
                </c:pt>
                <c:pt idx="165">
                  <c:v>643.35084503390271</c:v>
                </c:pt>
                <c:pt idx="166">
                  <c:v>643.35084503390271</c:v>
                </c:pt>
                <c:pt idx="167">
                  <c:v>643.35084503390271</c:v>
                </c:pt>
                <c:pt idx="168">
                  <c:v>643.35084503390271</c:v>
                </c:pt>
                <c:pt idx="169">
                  <c:v>643.35084503390271</c:v>
                </c:pt>
                <c:pt idx="170">
                  <c:v>643.35084503390271</c:v>
                </c:pt>
                <c:pt idx="171">
                  <c:v>643.35084503390271</c:v>
                </c:pt>
                <c:pt idx="172">
                  <c:v>643.35084503390271</c:v>
                </c:pt>
                <c:pt idx="173">
                  <c:v>643.35084503390271</c:v>
                </c:pt>
                <c:pt idx="174">
                  <c:v>643.35084503390271</c:v>
                </c:pt>
                <c:pt idx="175">
                  <c:v>643.35084503390271</c:v>
                </c:pt>
                <c:pt idx="176">
                  <c:v>643.35084503390271</c:v>
                </c:pt>
                <c:pt idx="177">
                  <c:v>643.35084503390271</c:v>
                </c:pt>
                <c:pt idx="178">
                  <c:v>643.35084503390271</c:v>
                </c:pt>
                <c:pt idx="179">
                  <c:v>643.35084503390271</c:v>
                </c:pt>
                <c:pt idx="180">
                  <c:v>643.35084503390271</c:v>
                </c:pt>
                <c:pt idx="181">
                  <c:v>643.35084503390271</c:v>
                </c:pt>
                <c:pt idx="182">
                  <c:v>643.35084503390271</c:v>
                </c:pt>
                <c:pt idx="183">
                  <c:v>643.35084503390271</c:v>
                </c:pt>
                <c:pt idx="184">
                  <c:v>643.35084503390271</c:v>
                </c:pt>
                <c:pt idx="185">
                  <c:v>643.35084503390271</c:v>
                </c:pt>
                <c:pt idx="186">
                  <c:v>643.35084503390271</c:v>
                </c:pt>
                <c:pt idx="187">
                  <c:v>643.35084503390271</c:v>
                </c:pt>
                <c:pt idx="188">
                  <c:v>643.35084503390271</c:v>
                </c:pt>
                <c:pt idx="189">
                  <c:v>643.35084503390271</c:v>
                </c:pt>
                <c:pt idx="190">
                  <c:v>643.35084503390271</c:v>
                </c:pt>
                <c:pt idx="191">
                  <c:v>643.35084503390271</c:v>
                </c:pt>
                <c:pt idx="192">
                  <c:v>643.35084503390271</c:v>
                </c:pt>
                <c:pt idx="193">
                  <c:v>643.35084503390271</c:v>
                </c:pt>
                <c:pt idx="194">
                  <c:v>643.35084503390271</c:v>
                </c:pt>
                <c:pt idx="195">
                  <c:v>643.35084503390271</c:v>
                </c:pt>
                <c:pt idx="196">
                  <c:v>643.35084503390271</c:v>
                </c:pt>
                <c:pt idx="197">
                  <c:v>643.35084503390271</c:v>
                </c:pt>
                <c:pt idx="198">
                  <c:v>643.35084503390271</c:v>
                </c:pt>
                <c:pt idx="199">
                  <c:v>643.35084503390271</c:v>
                </c:pt>
                <c:pt idx="200">
                  <c:v>643.35084503390271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3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3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3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3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3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3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3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3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3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3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3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3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3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3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3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3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3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3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="90" zoomScaleNormal="90" workbookViewId="0">
      <selection activeCell="F21" sqref="F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2" t="s">
        <v>192</v>
      </c>
      <c r="C3" s="263"/>
      <c r="D3" s="263"/>
      <c r="E3" s="263"/>
      <c r="F3" s="264"/>
      <c r="G3" s="88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9"/>
      <c r="B4" s="89"/>
      <c r="C4" s="89"/>
      <c r="D4" s="89"/>
      <c r="E4" s="89"/>
      <c r="F4" s="89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7" t="s">
        <v>231</v>
      </c>
      <c r="B5" s="267"/>
      <c r="C5" s="24">
        <v>13.45</v>
      </c>
      <c r="D5" s="268" t="s">
        <v>229</v>
      </c>
      <c r="E5" s="269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0"/>
      <c r="B6" s="90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6" t="s">
        <v>226</v>
      </c>
      <c r="B7" s="266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0.4</v>
      </c>
      <c r="D9" s="33">
        <f t="shared" ref="D9:D18" si="0">C9*$C$5</f>
        <v>5.38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0.4</v>
      </c>
      <c r="D10" s="33">
        <f t="shared" si="0"/>
        <v>5.38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6.7441860465116285E-2</v>
      </c>
      <c r="D11" s="33">
        <f t="shared" si="0"/>
        <v>0.90709302325581398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21</v>
      </c>
      <c r="C12" s="32">
        <v>6.7441860465116285E-2</v>
      </c>
      <c r="D12" s="33">
        <f t="shared" si="0"/>
        <v>0.90709302325581398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</v>
      </c>
      <c r="C13" s="32">
        <v>6.5116279069767441E-2</v>
      </c>
      <c r="D13" s="33">
        <f t="shared" si="0"/>
        <v>0.87581395348837199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13.450000000000001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>
        <v>1</v>
      </c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>
        <v>1</v>
      </c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>
        <v>1</v>
      </c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>
        <v>1</v>
      </c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>
        <v>1</v>
      </c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>
        <v>1</v>
      </c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>
        <v>1</v>
      </c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>
        <v>1</v>
      </c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>
        <v>1</v>
      </c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>
        <v>1</v>
      </c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>
        <v>1</v>
      </c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60">
        <v>15</v>
      </c>
      <c r="D50" s="60">
        <v>28</v>
      </c>
      <c r="E50" s="51">
        <v>1</v>
      </c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60">
        <v>16</v>
      </c>
      <c r="D51" s="60">
        <v>28</v>
      </c>
      <c r="E51" s="51">
        <v>1</v>
      </c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60">
        <v>17</v>
      </c>
      <c r="D52" s="60">
        <v>27</v>
      </c>
      <c r="E52" s="51">
        <v>1</v>
      </c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333</v>
      </c>
      <c r="C53" s="60">
        <v>18</v>
      </c>
      <c r="D53" s="60">
        <v>26</v>
      </c>
      <c r="E53" s="51">
        <v>1</v>
      </c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v>332</v>
      </c>
      <c r="C54" s="60">
        <v>19</v>
      </c>
      <c r="D54" s="60">
        <v>25</v>
      </c>
      <c r="E54" s="51">
        <v>1</v>
      </c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v>331</v>
      </c>
      <c r="C55" s="60">
        <v>20</v>
      </c>
      <c r="D55" s="60">
        <v>24</v>
      </c>
      <c r="E55" s="51">
        <v>1</v>
      </c>
      <c r="F55" s="51"/>
      <c r="G55" s="51"/>
      <c r="H55" s="51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>
        <v>1</v>
      </c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>
        <v>1</v>
      </c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60">
        <v>254</v>
      </c>
      <c r="C69" s="60">
        <v>8</v>
      </c>
      <c r="D69" s="60">
        <v>28</v>
      </c>
      <c r="E69" s="51">
        <v>1</v>
      </c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60">
        <v>273</v>
      </c>
      <c r="C70" s="60">
        <v>9</v>
      </c>
      <c r="D70" s="60">
        <v>28</v>
      </c>
      <c r="E70" s="51">
        <v>1</v>
      </c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60">
        <v>289</v>
      </c>
      <c r="C71" s="60">
        <v>10</v>
      </c>
      <c r="D71" s="60">
        <v>28</v>
      </c>
      <c r="E71" s="51">
        <v>1</v>
      </c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60">
        <v>302</v>
      </c>
      <c r="C72" s="60">
        <v>11</v>
      </c>
      <c r="D72" s="60">
        <v>28</v>
      </c>
      <c r="E72" s="51">
        <v>1</v>
      </c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60">
        <v>312</v>
      </c>
      <c r="C73" s="60">
        <v>12</v>
      </c>
      <c r="D73" s="60">
        <v>28</v>
      </c>
      <c r="E73" s="51">
        <v>1</v>
      </c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60">
        <v>320</v>
      </c>
      <c r="C74" s="60">
        <v>13</v>
      </c>
      <c r="D74" s="60">
        <v>28</v>
      </c>
      <c r="E74" s="51">
        <v>1</v>
      </c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60">
        <v>326</v>
      </c>
      <c r="C75" s="60">
        <v>14</v>
      </c>
      <c r="D75" s="60">
        <v>28</v>
      </c>
      <c r="E75" s="51">
        <v>1</v>
      </c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330</v>
      </c>
      <c r="C76" s="60">
        <v>15</v>
      </c>
      <c r="D76" s="60">
        <v>28</v>
      </c>
      <c r="E76" s="51">
        <v>1</v>
      </c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333</v>
      </c>
      <c r="C77" s="60">
        <v>16</v>
      </c>
      <c r="D77" s="60">
        <v>28</v>
      </c>
      <c r="E77" s="51">
        <v>1</v>
      </c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333</v>
      </c>
      <c r="C78" s="60">
        <v>17</v>
      </c>
      <c r="D78" s="60">
        <v>27</v>
      </c>
      <c r="E78" s="51">
        <v>1</v>
      </c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105</v>
      </c>
      <c r="B79" s="50">
        <v>333</v>
      </c>
      <c r="C79" s="60">
        <v>18</v>
      </c>
      <c r="D79" s="60">
        <v>26</v>
      </c>
      <c r="E79" s="51">
        <v>1</v>
      </c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110</v>
      </c>
      <c r="B80" s="50">
        <v>332</v>
      </c>
      <c r="C80" s="60">
        <v>19</v>
      </c>
      <c r="D80" s="60">
        <v>25</v>
      </c>
      <c r="E80" s="51">
        <v>1</v>
      </c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115</v>
      </c>
      <c r="B81" s="50">
        <v>331</v>
      </c>
      <c r="C81" s="60">
        <v>20</v>
      </c>
      <c r="D81" s="60">
        <v>24</v>
      </c>
      <c r="E81" s="51">
        <v>1</v>
      </c>
      <c r="F81" s="51"/>
      <c r="G81" s="51"/>
      <c r="H81" s="51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69</v>
      </c>
      <c r="C88" s="60">
        <v>1</v>
      </c>
      <c r="D88" s="60">
        <v>10</v>
      </c>
      <c r="E88" s="51"/>
      <c r="F88" s="51"/>
      <c r="G88" s="51"/>
      <c r="H88" s="87">
        <v>1</v>
      </c>
      <c r="I88" s="53">
        <f>IFERROR(B88/A88,"")</f>
        <v>6.9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122</v>
      </c>
      <c r="C89" s="60">
        <v>2</v>
      </c>
      <c r="D89" s="60">
        <v>18</v>
      </c>
      <c r="E89" s="51"/>
      <c r="F89" s="51"/>
      <c r="G89" s="51"/>
      <c r="H89" s="87">
        <v>1</v>
      </c>
      <c r="I89" s="53">
        <f t="shared" ref="I89:I107" si="3">IF(A89&lt;&gt;0,(B89-(B88-D88))/(A89-A88),"")</f>
        <v>12.6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163</v>
      </c>
      <c r="C90" s="60">
        <v>3</v>
      </c>
      <c r="D90" s="60">
        <v>23</v>
      </c>
      <c r="E90" s="87"/>
      <c r="F90" s="87"/>
      <c r="G90" s="87"/>
      <c r="H90" s="87">
        <v>1</v>
      </c>
      <c r="I90" s="53">
        <f t="shared" si="3"/>
        <v>11.8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193</v>
      </c>
      <c r="C91" s="60">
        <v>4</v>
      </c>
      <c r="D91" s="60">
        <v>27</v>
      </c>
      <c r="E91" s="87"/>
      <c r="F91" s="87"/>
      <c r="G91" s="87"/>
      <c r="H91" s="87">
        <v>1</v>
      </c>
      <c r="I91" s="53">
        <f t="shared" si="3"/>
        <v>10.6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214</v>
      </c>
      <c r="C92" s="60">
        <v>5</v>
      </c>
      <c r="D92" s="60">
        <v>29</v>
      </c>
      <c r="E92" s="87"/>
      <c r="F92" s="87"/>
      <c r="G92" s="87"/>
      <c r="H92" s="87">
        <v>1</v>
      </c>
      <c r="I92" s="53">
        <f t="shared" si="3"/>
        <v>9.6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229</v>
      </c>
      <c r="C93" s="60">
        <v>6</v>
      </c>
      <c r="D93" s="60">
        <v>30</v>
      </c>
      <c r="E93" s="87">
        <v>1</v>
      </c>
      <c r="F93" s="87"/>
      <c r="G93" s="87"/>
      <c r="H93" s="87"/>
      <c r="I93" s="53">
        <f t="shared" si="3"/>
        <v>8.8000000000000007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240</v>
      </c>
      <c r="C94" s="60">
        <v>7</v>
      </c>
      <c r="D94" s="60">
        <v>31</v>
      </c>
      <c r="E94" s="87">
        <v>1</v>
      </c>
      <c r="F94" s="87"/>
      <c r="G94" s="87"/>
      <c r="H94" s="87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45</v>
      </c>
      <c r="B95" s="60">
        <v>247</v>
      </c>
      <c r="C95" s="60">
        <v>8</v>
      </c>
      <c r="D95" s="60">
        <v>31</v>
      </c>
      <c r="E95" s="87">
        <v>1</v>
      </c>
      <c r="F95" s="87"/>
      <c r="G95" s="87"/>
      <c r="H95" s="87"/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50</v>
      </c>
      <c r="B96" s="60">
        <v>254</v>
      </c>
      <c r="C96" s="60">
        <v>9</v>
      </c>
      <c r="D96" s="60">
        <v>31</v>
      </c>
      <c r="E96" s="87">
        <v>1</v>
      </c>
      <c r="F96" s="87"/>
      <c r="G96" s="87"/>
      <c r="H96" s="87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v>258</v>
      </c>
      <c r="C97" s="60">
        <v>10</v>
      </c>
      <c r="D97" s="60">
        <v>30</v>
      </c>
      <c r="E97" s="87">
        <v>1</v>
      </c>
      <c r="F97" s="87"/>
      <c r="G97" s="87"/>
      <c r="H97" s="87"/>
      <c r="I97" s="53">
        <f t="shared" si="3"/>
        <v>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261</v>
      </c>
      <c r="C98" s="60">
        <v>11</v>
      </c>
      <c r="D98" s="60">
        <v>30</v>
      </c>
      <c r="E98" s="87">
        <v>1</v>
      </c>
      <c r="F98" s="87"/>
      <c r="G98" s="87"/>
      <c r="H98" s="87"/>
      <c r="I98" s="53">
        <f t="shared" si="3"/>
        <v>6.6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v>264</v>
      </c>
      <c r="C99" s="60">
        <v>12</v>
      </c>
      <c r="D99" s="60">
        <v>29</v>
      </c>
      <c r="E99" s="87">
        <v>1</v>
      </c>
      <c r="F99" s="87"/>
      <c r="G99" s="87"/>
      <c r="H99" s="87"/>
      <c r="I99" s="53">
        <f t="shared" si="3"/>
        <v>6.6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266</v>
      </c>
      <c r="C100" s="60">
        <v>13</v>
      </c>
      <c r="D100" s="60">
        <v>28</v>
      </c>
      <c r="E100" s="65">
        <v>1</v>
      </c>
      <c r="F100" s="65"/>
      <c r="G100" s="65"/>
      <c r="H100" s="65"/>
      <c r="I100" s="53">
        <f t="shared" si="3"/>
        <v>6.2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v>267</v>
      </c>
      <c r="C101" s="60">
        <v>14</v>
      </c>
      <c r="D101" s="60">
        <v>27</v>
      </c>
      <c r="E101" s="65">
        <v>1</v>
      </c>
      <c r="F101" s="65"/>
      <c r="G101" s="65"/>
      <c r="H101" s="65"/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v>268</v>
      </c>
      <c r="C102" s="60">
        <v>15</v>
      </c>
      <c r="D102" s="50">
        <v>26</v>
      </c>
      <c r="E102" s="54">
        <v>1</v>
      </c>
      <c r="F102" s="54"/>
      <c r="G102" s="54"/>
      <c r="H102" s="54"/>
      <c r="I102" s="53">
        <f t="shared" si="3"/>
        <v>5.6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85</v>
      </c>
      <c r="B103" s="50">
        <v>269</v>
      </c>
      <c r="C103" s="60">
        <v>16</v>
      </c>
      <c r="D103" s="50">
        <v>25</v>
      </c>
      <c r="E103" s="54">
        <v>1</v>
      </c>
      <c r="F103" s="54"/>
      <c r="G103" s="54"/>
      <c r="H103" s="54"/>
      <c r="I103" s="53">
        <f t="shared" si="3"/>
        <v>5.4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90</v>
      </c>
      <c r="B104" s="50">
        <v>269</v>
      </c>
      <c r="C104" s="60">
        <v>17</v>
      </c>
      <c r="D104" s="50">
        <v>24</v>
      </c>
      <c r="E104" s="54">
        <v>1</v>
      </c>
      <c r="F104" s="54"/>
      <c r="G104" s="54"/>
      <c r="H104" s="54"/>
      <c r="I104" s="53">
        <f t="shared" si="3"/>
        <v>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95</v>
      </c>
      <c r="B105" s="50">
        <v>270</v>
      </c>
      <c r="C105" s="50">
        <v>18</v>
      </c>
      <c r="D105" s="50">
        <v>23</v>
      </c>
      <c r="E105" s="54">
        <v>1</v>
      </c>
      <c r="F105" s="54"/>
      <c r="G105" s="54"/>
      <c r="H105" s="54"/>
      <c r="I105" s="53">
        <f t="shared" si="3"/>
        <v>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100</v>
      </c>
      <c r="B106" s="50">
        <v>270</v>
      </c>
      <c r="C106" s="50">
        <v>19</v>
      </c>
      <c r="D106" s="50">
        <v>22</v>
      </c>
      <c r="E106" s="54">
        <v>1</v>
      </c>
      <c r="F106" s="54"/>
      <c r="G106" s="54"/>
      <c r="H106" s="54"/>
      <c r="I106" s="53">
        <f t="shared" si="3"/>
        <v>4.5999999999999996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>
        <v>105</v>
      </c>
      <c r="B107" s="50">
        <v>270</v>
      </c>
      <c r="C107" s="50">
        <v>20</v>
      </c>
      <c r="D107" s="50">
        <v>21</v>
      </c>
      <c r="E107" s="54">
        <v>1</v>
      </c>
      <c r="F107" s="54"/>
      <c r="G107" s="54"/>
      <c r="H107" s="54"/>
      <c r="I107" s="53">
        <f t="shared" si="3"/>
        <v>4.4000000000000004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champêtre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19</v>
      </c>
      <c r="C114" s="50">
        <v>1</v>
      </c>
      <c r="D114" s="60">
        <v>7</v>
      </c>
      <c r="E114" s="51"/>
      <c r="F114" s="51"/>
      <c r="G114" s="51"/>
      <c r="H114" s="51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85</v>
      </c>
      <c r="C115" s="50">
        <v>2</v>
      </c>
      <c r="D115" s="60">
        <v>42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123</v>
      </c>
      <c r="C116" s="50">
        <v>3</v>
      </c>
      <c r="D116" s="60">
        <v>42</v>
      </c>
      <c r="E116" s="51"/>
      <c r="F116" s="51"/>
      <c r="G116" s="51"/>
      <c r="H116" s="51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165</v>
      </c>
      <c r="C117" s="50">
        <v>4</v>
      </c>
      <c r="D117" s="60">
        <v>42</v>
      </c>
      <c r="E117" s="51"/>
      <c r="F117" s="51"/>
      <c r="G117" s="51"/>
      <c r="H117" s="51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205</v>
      </c>
      <c r="C118" s="50">
        <v>5</v>
      </c>
      <c r="D118" s="60">
        <v>42</v>
      </c>
      <c r="E118" s="51"/>
      <c r="F118" s="51"/>
      <c r="G118" s="51"/>
      <c r="H118" s="51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239</v>
      </c>
      <c r="C119" s="50">
        <v>6</v>
      </c>
      <c r="D119" s="60">
        <v>42</v>
      </c>
      <c r="E119" s="51">
        <v>1</v>
      </c>
      <c r="F119" s="51"/>
      <c r="G119" s="51"/>
      <c r="H119" s="51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40</v>
      </c>
      <c r="B120" s="60">
        <v>263</v>
      </c>
      <c r="C120" s="50">
        <v>7</v>
      </c>
      <c r="D120" s="60">
        <v>40</v>
      </c>
      <c r="E120" s="51">
        <v>1</v>
      </c>
      <c r="F120" s="87"/>
      <c r="G120" s="87"/>
      <c r="H120" s="87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45</v>
      </c>
      <c r="B121" s="60">
        <v>280</v>
      </c>
      <c r="C121" s="50">
        <v>8</v>
      </c>
      <c r="D121" s="60">
        <v>26</v>
      </c>
      <c r="E121" s="51">
        <v>1</v>
      </c>
      <c r="F121" s="87"/>
      <c r="G121" s="87"/>
      <c r="H121" s="87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50</v>
      </c>
      <c r="B122" s="60">
        <v>303</v>
      </c>
      <c r="C122" s="50">
        <v>9</v>
      </c>
      <c r="D122" s="60">
        <v>21</v>
      </c>
      <c r="E122" s="51">
        <v>1</v>
      </c>
      <c r="F122" s="87"/>
      <c r="G122" s="87"/>
      <c r="H122" s="87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324</v>
      </c>
      <c r="C123" s="60">
        <v>10</v>
      </c>
      <c r="D123" s="60">
        <v>18</v>
      </c>
      <c r="E123" s="87">
        <v>1</v>
      </c>
      <c r="F123" s="87"/>
      <c r="G123" s="87"/>
      <c r="H123" s="87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343</v>
      </c>
      <c r="C124" s="60">
        <v>11</v>
      </c>
      <c r="D124" s="60">
        <v>17</v>
      </c>
      <c r="E124" s="87">
        <v>1</v>
      </c>
      <c r="F124" s="87"/>
      <c r="G124" s="87"/>
      <c r="H124" s="87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356</v>
      </c>
      <c r="C125" s="60">
        <v>12</v>
      </c>
      <c r="D125" s="60">
        <v>16</v>
      </c>
      <c r="E125" s="87">
        <v>1</v>
      </c>
      <c r="F125" s="87"/>
      <c r="G125" s="87"/>
      <c r="H125" s="87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366</v>
      </c>
      <c r="C126" s="60">
        <v>13</v>
      </c>
      <c r="D126" s="60">
        <v>15</v>
      </c>
      <c r="E126" s="65">
        <v>1</v>
      </c>
      <c r="F126" s="65"/>
      <c r="G126" s="65"/>
      <c r="H126" s="65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375</v>
      </c>
      <c r="C127" s="60">
        <v>14</v>
      </c>
      <c r="D127" s="60">
        <v>14</v>
      </c>
      <c r="E127" s="65">
        <v>1</v>
      </c>
      <c r="F127" s="65"/>
      <c r="G127" s="65"/>
      <c r="H127" s="65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381</v>
      </c>
      <c r="C128" s="50">
        <v>15</v>
      </c>
      <c r="D128" s="50">
        <v>13</v>
      </c>
      <c r="E128" s="54">
        <v>1</v>
      </c>
      <c r="F128" s="54"/>
      <c r="G128" s="54"/>
      <c r="H128" s="54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Bouleau verruqueux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19</v>
      </c>
      <c r="C140" s="60">
        <v>1</v>
      </c>
      <c r="D140" s="60">
        <v>7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85</v>
      </c>
      <c r="C141" s="50">
        <v>2</v>
      </c>
      <c r="D141" s="60">
        <v>42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123</v>
      </c>
      <c r="C142" s="50">
        <v>3</v>
      </c>
      <c r="D142" s="60">
        <v>42</v>
      </c>
      <c r="E142" s="51"/>
      <c r="F142" s="51"/>
      <c r="G142" s="51"/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165</v>
      </c>
      <c r="C143" s="50">
        <v>4</v>
      </c>
      <c r="D143" s="60">
        <v>42</v>
      </c>
      <c r="E143" s="51"/>
      <c r="F143" s="51"/>
      <c r="G143" s="51"/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205</v>
      </c>
      <c r="C144" s="50">
        <v>5</v>
      </c>
      <c r="D144" s="60">
        <v>42</v>
      </c>
      <c r="E144" s="51"/>
      <c r="F144" s="51"/>
      <c r="G144" s="51"/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239</v>
      </c>
      <c r="C145" s="50">
        <v>6</v>
      </c>
      <c r="D145" s="60">
        <v>42</v>
      </c>
      <c r="E145" s="51">
        <v>1</v>
      </c>
      <c r="F145" s="51"/>
      <c r="G145" s="51"/>
      <c r="H145" s="51"/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263</v>
      </c>
      <c r="C146" s="50">
        <v>7</v>
      </c>
      <c r="D146" s="60">
        <v>40</v>
      </c>
      <c r="E146" s="51">
        <v>1</v>
      </c>
      <c r="F146" s="51"/>
      <c r="G146" s="51"/>
      <c r="H146" s="51"/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280</v>
      </c>
      <c r="C147" s="50">
        <v>8</v>
      </c>
      <c r="D147" s="60">
        <v>26</v>
      </c>
      <c r="E147" s="51">
        <v>1</v>
      </c>
      <c r="F147" s="51"/>
      <c r="G147" s="51"/>
      <c r="H147" s="51"/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303</v>
      </c>
      <c r="C148" s="50">
        <v>9</v>
      </c>
      <c r="D148" s="60">
        <v>21</v>
      </c>
      <c r="E148" s="51">
        <v>1</v>
      </c>
      <c r="F148" s="51"/>
      <c r="G148" s="51"/>
      <c r="H148" s="51"/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324</v>
      </c>
      <c r="C149" s="50">
        <v>10</v>
      </c>
      <c r="D149" s="60">
        <v>18</v>
      </c>
      <c r="E149" s="51">
        <v>1</v>
      </c>
      <c r="F149" s="51"/>
      <c r="G149" s="51"/>
      <c r="H149" s="51"/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343</v>
      </c>
      <c r="C150" s="50">
        <v>11</v>
      </c>
      <c r="D150" s="60">
        <v>17</v>
      </c>
      <c r="E150" s="51">
        <v>1</v>
      </c>
      <c r="F150" s="51"/>
      <c r="G150" s="51"/>
      <c r="H150" s="51"/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356</v>
      </c>
      <c r="C151" s="50">
        <v>12</v>
      </c>
      <c r="D151" s="60">
        <v>16</v>
      </c>
      <c r="E151" s="51">
        <v>1</v>
      </c>
      <c r="F151" s="51"/>
      <c r="G151" s="51"/>
      <c r="H151" s="51"/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366</v>
      </c>
      <c r="C152" s="50">
        <v>13</v>
      </c>
      <c r="D152" s="60">
        <v>15</v>
      </c>
      <c r="E152" s="54">
        <v>1</v>
      </c>
      <c r="F152" s="54"/>
      <c r="G152" s="54"/>
      <c r="H152" s="54"/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375</v>
      </c>
      <c r="C153" s="50">
        <v>14</v>
      </c>
      <c r="D153" s="60">
        <v>14</v>
      </c>
      <c r="E153" s="54">
        <v>1</v>
      </c>
      <c r="F153" s="54"/>
      <c r="G153" s="54"/>
      <c r="H153" s="54"/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381</v>
      </c>
      <c r="C154" s="50">
        <v>15</v>
      </c>
      <c r="D154" s="50">
        <v>13</v>
      </c>
      <c r="E154" s="54">
        <v>1</v>
      </c>
      <c r="F154" s="54"/>
      <c r="G154" s="54"/>
      <c r="H154" s="54"/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5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5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5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5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5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6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6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5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5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5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5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5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50"/>
      <c r="D197" s="5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5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6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51"/>
      <c r="F218" s="51"/>
      <c r="G218" s="51"/>
      <c r="H218" s="5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51"/>
      <c r="F219" s="51"/>
      <c r="G219" s="51"/>
      <c r="H219" s="5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51"/>
      <c r="F220" s="51"/>
      <c r="G220" s="51"/>
      <c r="H220" s="5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/>
      <c r="B221" s="60"/>
      <c r="C221" s="50"/>
      <c r="D221" s="60"/>
      <c r="E221" s="51"/>
      <c r="F221" s="51"/>
      <c r="G221" s="51"/>
      <c r="H221" s="5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/>
      <c r="B222" s="60"/>
      <c r="C222" s="50"/>
      <c r="D222" s="60"/>
      <c r="E222" s="51"/>
      <c r="F222" s="51"/>
      <c r="G222" s="51"/>
      <c r="H222" s="5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/>
      <c r="B223" s="60"/>
      <c r="C223" s="50"/>
      <c r="D223" s="50"/>
      <c r="E223" s="51"/>
      <c r="F223" s="51"/>
      <c r="G223" s="51"/>
      <c r="H223" s="5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/>
      <c r="B224" s="60"/>
      <c r="C224" s="50"/>
      <c r="D224" s="60"/>
      <c r="E224" s="51"/>
      <c r="F224" s="51"/>
      <c r="G224" s="51"/>
      <c r="H224" s="5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0"/>
      <c r="B225" s="50"/>
      <c r="C225" s="50"/>
      <c r="D225" s="60"/>
      <c r="E225" s="51"/>
      <c r="F225" s="51"/>
      <c r="G225" s="51"/>
      <c r="H225" s="5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0"/>
      <c r="B226" s="50"/>
      <c r="C226" s="50"/>
      <c r="D226" s="50"/>
      <c r="E226" s="51"/>
      <c r="F226" s="51"/>
      <c r="G226" s="51"/>
      <c r="H226" s="51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0"/>
      <c r="B227" s="50"/>
      <c r="C227" s="50"/>
      <c r="D227" s="50"/>
      <c r="E227" s="51"/>
      <c r="F227" s="51"/>
      <c r="G227" s="51"/>
      <c r="H227" s="5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/>
      <c r="B228" s="50"/>
      <c r="C228" s="50"/>
      <c r="D228" s="50"/>
      <c r="E228" s="51"/>
      <c r="F228" s="51"/>
      <c r="G228" s="51"/>
      <c r="H228" s="5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/>
      <c r="B229" s="50"/>
      <c r="C229" s="50"/>
      <c r="D229" s="50"/>
      <c r="E229" s="51"/>
      <c r="F229" s="51"/>
      <c r="G229" s="51"/>
      <c r="H229" s="5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0"/>
      <c r="B230" s="50"/>
      <c r="C230" s="50"/>
      <c r="D230" s="50"/>
      <c r="E230" s="51"/>
      <c r="F230" s="51"/>
      <c r="G230" s="51"/>
      <c r="H230" s="51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50"/>
      <c r="B231" s="50"/>
      <c r="C231" s="50"/>
      <c r="D231" s="50"/>
      <c r="E231" s="51"/>
      <c r="F231" s="51"/>
      <c r="G231" s="51"/>
      <c r="H231" s="51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1"/>
      <c r="F232" s="51"/>
      <c r="G232" s="51"/>
      <c r="H232" s="51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1"/>
      <c r="F233" s="51"/>
      <c r="G233" s="51"/>
      <c r="H233" s="51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1"/>
      <c r="F234" s="51"/>
      <c r="G234" s="51"/>
      <c r="H234" s="51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1"/>
      <c r="F235" s="51"/>
      <c r="G235" s="51"/>
      <c r="H235" s="51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1"/>
      <c r="F236" s="51"/>
      <c r="G236" s="51"/>
      <c r="H236" s="51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1"/>
      <c r="F237" s="51"/>
      <c r="G237" s="51"/>
      <c r="H237" s="51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51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51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51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51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51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51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0"/>
      <c r="B251" s="55"/>
      <c r="C251" s="60"/>
      <c r="D251" s="55"/>
      <c r="E251" s="51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0"/>
      <c r="B252" s="55"/>
      <c r="C252" s="60"/>
      <c r="D252" s="55"/>
      <c r="E252" s="51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0"/>
      <c r="B253" s="55"/>
      <c r="C253" s="60"/>
      <c r="D253" s="55"/>
      <c r="E253" s="51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/>
      <c r="B254" s="55"/>
      <c r="C254" s="60"/>
      <c r="D254" s="55"/>
      <c r="E254" s="51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/>
      <c r="B255" s="55"/>
      <c r="C255" s="60"/>
      <c r="D255" s="55"/>
      <c r="E255" s="51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/>
      <c r="B256" s="55"/>
      <c r="C256" s="60"/>
      <c r="D256" s="55"/>
      <c r="E256" s="51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/>
      <c r="B257" s="60"/>
      <c r="C257" s="60"/>
      <c r="D257" s="60"/>
      <c r="E257" s="51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60"/>
      <c r="D258" s="50"/>
      <c r="E258" s="51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60"/>
      <c r="D259" s="50"/>
      <c r="E259" s="51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60"/>
      <c r="D260" s="50"/>
      <c r="E260" s="51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60"/>
      <c r="D261" s="50"/>
      <c r="E261" s="51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60"/>
      <c r="D262" s="50"/>
      <c r="E262" s="51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60"/>
      <c r="D263" s="50"/>
      <c r="E263" s="51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63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63"/>
      <c r="G271" s="63"/>
      <c r="H271" s="63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63"/>
      <c r="G272" s="63"/>
      <c r="H272" s="63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63"/>
      <c r="G273" s="63"/>
      <c r="H273" s="63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63"/>
      <c r="G274" s="63"/>
      <c r="H274" s="63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50"/>
      <c r="E275" s="51"/>
      <c r="F275" s="51"/>
      <c r="G275" s="51"/>
      <c r="H275" s="5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51"/>
      <c r="F276" s="51"/>
      <c r="G276" s="51"/>
      <c r="H276" s="5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/>
      <c r="B277" s="50"/>
      <c r="C277" s="50"/>
      <c r="D277" s="60"/>
      <c r="E277" s="51"/>
      <c r="F277" s="51"/>
      <c r="G277" s="51"/>
      <c r="H277" s="5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/>
      <c r="B278" s="50"/>
      <c r="C278" s="50"/>
      <c r="D278" s="50"/>
      <c r="E278" s="51"/>
      <c r="F278" s="51"/>
      <c r="G278" s="51"/>
      <c r="H278" s="5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/>
      <c r="B279" s="50"/>
      <c r="C279" s="50"/>
      <c r="D279" s="50"/>
      <c r="E279" s="51"/>
      <c r="F279" s="51"/>
      <c r="G279" s="51"/>
      <c r="H279" s="5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/>
      <c r="B280" s="50"/>
      <c r="C280" s="50"/>
      <c r="D280" s="50"/>
      <c r="E280" s="51"/>
      <c r="F280" s="51"/>
      <c r="G280" s="51"/>
      <c r="H280" s="5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/>
      <c r="B281" s="50"/>
      <c r="C281" s="50"/>
      <c r="D281" s="50"/>
      <c r="E281" s="51"/>
      <c r="F281" s="51"/>
      <c r="G281" s="51"/>
      <c r="H281" s="5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/>
      <c r="B282" s="50"/>
      <c r="C282" s="50"/>
      <c r="D282" s="50"/>
      <c r="E282" s="51"/>
      <c r="F282" s="51"/>
      <c r="G282" s="51"/>
      <c r="H282" s="51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/>
      <c r="B283" s="50"/>
      <c r="C283" s="50"/>
      <c r="D283" s="50"/>
      <c r="E283" s="51"/>
      <c r="F283" s="51"/>
      <c r="G283" s="51"/>
      <c r="H283" s="51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28" sqref="B2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8"/>
      <c r="B7" s="26" t="s">
        <v>295</v>
      </c>
      <c r="C7" s="99" t="s">
        <v>214</v>
      </c>
      <c r="D7" s="214"/>
      <c r="E7" s="100"/>
      <c r="F7" s="26" t="s">
        <v>295</v>
      </c>
      <c r="G7" s="99" t="s">
        <v>215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3">
      <c r="A8" s="104">
        <v>1</v>
      </c>
      <c r="B8" s="61">
        <v>1</v>
      </c>
      <c r="C8" s="49" t="s">
        <v>177</v>
      </c>
      <c r="D8" s="23"/>
      <c r="E8" s="104">
        <v>4</v>
      </c>
      <c r="F8" s="61">
        <v>0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4">
        <v>2</v>
      </c>
      <c r="B9" s="61">
        <v>0</v>
      </c>
      <c r="C9" s="107" t="s">
        <v>216</v>
      </c>
      <c r="D9" s="23"/>
      <c r="E9" s="104">
        <v>5</v>
      </c>
      <c r="F9" s="61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4">
        <v>3</v>
      </c>
      <c r="B10" s="61">
        <v>0</v>
      </c>
      <c r="C10" s="108" t="s">
        <v>217</v>
      </c>
      <c r="D10" s="23"/>
      <c r="E10" s="4"/>
      <c r="F10" s="105">
        <f>SUM(F7:F9)</f>
        <v>0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5"/>
      <c r="B13" s="106"/>
      <c r="C13" s="97" t="s">
        <v>273</v>
      </c>
      <c r="D13" s="215"/>
      <c r="E13" s="98"/>
      <c r="F13" s="106"/>
      <c r="G13" s="97" t="s">
        <v>301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3">
      <c r="A14" s="215"/>
      <c r="B14" s="106"/>
      <c r="C14" s="97" t="s">
        <v>309</v>
      </c>
      <c r="D14" s="215"/>
      <c r="E14" s="98"/>
      <c r="F14" s="106"/>
      <c r="G14" s="97" t="s">
        <v>294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5">
        <f>SUM(B16:B18)</f>
        <v>1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Charme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Erable champêtre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Bouleau verruqueux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439.19854273764042</v>
      </c>
      <c r="T3" s="59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487.18832528146936</v>
      </c>
      <c r="AO3" s="59">
        <f>IF('Données projet'!E10&gt;30,$AM$33-$H$33,LOOKUP('Données projet'!$E$10,$A$3:$A$203,AM3:AM203)-LOOKUP('Données projet'!$E$10,$A$3:$A$203,$H$3:$H$203))</f>
        <v>306.61893266146666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455.71329051283936</v>
      </c>
      <c r="BJ3" s="59">
        <f>IF('Données projet'!E11&gt;30,$BH$33-$H$33,LOOKUP('Données projet'!$E$11,$A$3:$A$203,BH3:BH203)-LOOKUP('Données projet'!$E$11,$A$3:$A$203,$H$3:$H$203))</f>
        <v>479.3743231122258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441.3545880925019</v>
      </c>
      <c r="CE3" s="59">
        <f>IF('Données projet'!E12&gt;30,$CC$33-$H$33,LOOKUP('Données projet'!$E$12,$A$3:$A$203,CC3:CC203)-LOOKUP('Données projet'!$E$12,$A$3:$A$203,$H$3:$H$203))</f>
        <v>427.16091343339161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412.59676769258488</v>
      </c>
      <c r="CZ3" s="59">
        <f>IF('Données projet'!E13&gt;30,$CX$33-$H$33,LOOKUP('Données projet'!$E$13,$A$3:$A$203,CX3:CX203)-LOOKUP('Données projet'!$E$13,$A$3:$A$203,$H$3:$H$203))</f>
        <v>399.90063795152133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439.19854273764042</v>
      </c>
      <c r="T4" s="59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261.05964372354305</v>
      </c>
      <c r="AN4" s="59">
        <f ca="1">AVERAGE(OFFSET($AM$3,0,0,'Données projet'!$E$10+1,1))-AVERAGE(OFFSET($H$3,0,0,'Données projet'!$E$10+1,1))</f>
        <v>487.18832528146936</v>
      </c>
      <c r="AO4" s="59">
        <f>$AO$3</f>
        <v>306.61893266146666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</v>
      </c>
      <c r="BD4" s="12">
        <f>IF('Données projet'!$A$88&gt;35,BD3+BC4-BL3,IF(A4&lt;'Données projet'!$A$88,$BA$205^A4,IF(A4='Données projet'!$A$88,'Données projet'!$B$88,BD3+BC4-BL3)))</f>
        <v>1.5271612967071428</v>
      </c>
      <c r="BE4" s="13">
        <f>BD4*VLOOKUP('Données projet'!$B$11,Paramètres!$A$1:$I$89,3,0)*VLOOKUP('Données projet'!$B$11,Paramètres!$A$1:$I$89,5,0)</f>
        <v>1.4532466899465171</v>
      </c>
      <c r="BF4" s="13">
        <f>EXP(-1.0587+0.8836*LN(BE4)+0.284)</f>
        <v>0.64120235365974165</v>
      </c>
      <c r="BG4" s="20">
        <f t="shared" ref="BG4:BG67" si="7">(BE4+BF4)*0.475*44/12</f>
        <v>3.6478320842809002</v>
      </c>
      <c r="BH4" s="59">
        <f t="shared" ref="BH4:BH67" si="8">BG4+(AY4+AZ4)*44/12</f>
        <v>261.53672097316974</v>
      </c>
      <c r="BI4" s="59">
        <f ca="1">AVERAGE(OFFSET($BH$3,0,0,'Données projet'!$E$11+1,1))-AVERAGE(OFFSET($H$3,0,0,'Données projet'!$E$11+1,1))</f>
        <v>455.71329051283936</v>
      </c>
      <c r="BJ4" s="59">
        <f>$BJ$3</f>
        <v>479.3743231122258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1.172702863080495</v>
      </c>
      <c r="CA4" s="13">
        <f>EXP(-1.0587+0.8836*LN(BZ4)+0.284)</f>
        <v>0.53050144210698502</v>
      </c>
      <c r="CB4" s="20">
        <f t="shared" ref="CB4:CB67" si="10">(BZ4+CA4)*0.475*44/12</f>
        <v>2.9664141648681945</v>
      </c>
      <c r="CC4" s="59">
        <f t="shared" ref="CC4:CC67" si="11">CB4+(BT4+BU4)*44/12</f>
        <v>260.85530305375704</v>
      </c>
      <c r="CD4" s="59">
        <f ca="1">AVERAGE(OFFSET($CC$3,0,0,'Données projet'!$E$12+1,1))-AVERAGE(OFFSET($H$3,0,0,'Données projet'!$E$12+1,1))</f>
        <v>441.3545880925019</v>
      </c>
      <c r="CE4" s="59">
        <f>$CE$3</f>
        <v>427.16091343339161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1.0889383728604596</v>
      </c>
      <c r="CV4" s="13">
        <f>EXP(-1.0587+0.8836*LN(CU4)+0.284)</f>
        <v>0.49687618596193051</v>
      </c>
      <c r="CW4" s="20">
        <f t="shared" ref="CW4:CW67" si="13">(CU4+CV4)*0.475*44/12</f>
        <v>2.761960356615663</v>
      </c>
      <c r="CX4" s="59">
        <f t="shared" ref="CX4:CX67" si="14">CW4+(CO4+CP4)*44/12</f>
        <v>260.6508492455045</v>
      </c>
      <c r="CY4" s="59">
        <f ca="1">AVERAGE(OFFSET($CX$3,0,0,'Données projet'!$E$13+1,1))-AVERAGE(OFFSET($H$3,0,0,'Données projet'!$E$13+1,1))</f>
        <v>412.59676769258488</v>
      </c>
      <c r="CZ4" s="59">
        <f>$CZ$3</f>
        <v>399.90063795152133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439.19854273764042</v>
      </c>
      <c r="T5" s="59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263.01051811804473</v>
      </c>
      <c r="AN5" s="59">
        <f ca="1">AVERAGE(OFFSET($AM$3,0,0,'Données projet'!$E$10+1,1))-AVERAGE(OFFSET($H$3,0,0,'Données projet'!$E$10+1,1))</f>
        <v>487.18832528146936</v>
      </c>
      <c r="AO5" s="59">
        <f t="shared" ref="AO5:AO68" si="36">$AO$3</f>
        <v>306.61893266146666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</v>
      </c>
      <c r="BD5" s="12">
        <f>IF('Données projet'!$A$88&gt;35,BD4+BC5-BL4,IF(A5&lt;'Données projet'!$A$88,$BA$205^A5,IF(A5='Données projet'!$A$88,'Données projet'!$B$88,BD4+BC5-BL4)))</f>
        <v>2.332221626160242</v>
      </c>
      <c r="BE5" s="13">
        <f>BD5*VLOOKUP('Données projet'!$B$11,Paramètres!$A$1:$I$89,3,0)*VLOOKUP('Données projet'!$B$11,Paramètres!$A$1:$I$89,5,0)</f>
        <v>2.219342099454086</v>
      </c>
      <c r="BF5" s="13">
        <f t="shared" ref="BF5:BF68" si="37">EXP(-1.0587+0.8836*LN(BE5)+0.284)</f>
        <v>0.93212855729563338</v>
      </c>
      <c r="BG5" s="20">
        <f t="shared" si="7"/>
        <v>5.4888113938390939</v>
      </c>
      <c r="BH5" s="59">
        <f t="shared" si="8"/>
        <v>264.59992250495026</v>
      </c>
      <c r="BI5" s="59">
        <f ca="1">AVERAGE(OFFSET($BH$3,0,0,'Données projet'!$E$11+1,1))-AVERAGE(OFFSET($H$3,0,0,'Données projet'!$E$11+1,1))</f>
        <v>455.71329051283936</v>
      </c>
      <c r="BJ5" s="59">
        <f t="shared" ref="BJ5:BJ68" si="38">$BJ$3</f>
        <v>479.3743231122258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1.574212460024256</v>
      </c>
      <c r="CA5" s="13">
        <f t="shared" ref="CA5:CA68" si="39">EXP(-1.0587+0.8836*LN(BZ5)+0.284)</f>
        <v>0.68814068747770463</v>
      </c>
      <c r="CB5" s="20">
        <f t="shared" si="10"/>
        <v>3.9402650652325808</v>
      </c>
      <c r="CC5" s="59">
        <f t="shared" si="11"/>
        <v>263.05137617634375</v>
      </c>
      <c r="CD5" s="59">
        <f ca="1">AVERAGE(OFFSET($CC$3,0,0,'Données projet'!$E$12+1,1))-AVERAGE(OFFSET($H$3,0,0,'Données projet'!$E$12+1,1))</f>
        <v>441.3545880925019</v>
      </c>
      <c r="CE5" s="59">
        <f t="shared" ref="CE5:CE68" si="40">$CE$3</f>
        <v>427.16091343339161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1.4617687128796659</v>
      </c>
      <c r="CV5" s="13">
        <f t="shared" ref="CV5:CV68" si="41">EXP(-1.0587+0.8836*LN(CU5)+0.284)</f>
        <v>0.64452363944787983</v>
      </c>
      <c r="CW5" s="20">
        <f t="shared" si="13"/>
        <v>3.6684591803038082</v>
      </c>
      <c r="CX5" s="59">
        <f t="shared" si="14"/>
        <v>262.77957029141493</v>
      </c>
      <c r="CY5" s="59">
        <f ca="1">AVERAGE(OFFSET($CX$3,0,0,'Données projet'!$E$13+1,1))-AVERAGE(OFFSET($H$3,0,0,'Données projet'!$E$13+1,1))</f>
        <v>412.59676769258488</v>
      </c>
      <c r="CZ5" s="59">
        <f t="shared" ref="CZ5:CZ68" si="42">$CZ$3</f>
        <v>399.90063795152133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439.19854273764042</v>
      </c>
      <c r="T6" s="59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265.12947290764731</v>
      </c>
      <c r="AN6" s="59">
        <f ca="1">AVERAGE(OFFSET($AM$3,0,0,'Données projet'!$E$10+1,1))-AVERAGE(OFFSET($H$3,0,0,'Données projet'!$E$10+1,1))</f>
        <v>487.18832528146936</v>
      </c>
      <c r="AO6" s="59">
        <f t="shared" si="36"/>
        <v>306.61893266146666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</v>
      </c>
      <c r="BD6" s="12">
        <f>IF('Données projet'!$A$88&gt;35,BD5+BC6-BL5,IF(A6&lt;'Données projet'!$A$88,$BA$205^A6,IF(A6='Données projet'!$A$88,'Données projet'!$B$88,BD5+BC6-BL5)))</f>
        <v>3.5616786028153165</v>
      </c>
      <c r="BE6" s="13">
        <f>BD6*VLOOKUP('Données projet'!$B$11,Paramètres!$A$1:$I$89,3,0)*VLOOKUP('Données projet'!$B$11,Paramètres!$A$1:$I$89,5,0)</f>
        <v>3.3892933584390552</v>
      </c>
      <c r="BF6" s="13">
        <f t="shared" si="37"/>
        <v>1.3550537398481033</v>
      </c>
      <c r="BG6" s="20">
        <f t="shared" si="7"/>
        <v>8.2630711961834677</v>
      </c>
      <c r="BH6" s="59">
        <f t="shared" si="8"/>
        <v>268.5964045295168</v>
      </c>
      <c r="BI6" s="59">
        <f ca="1">AVERAGE(OFFSET($BH$3,0,0,'Données projet'!$E$11+1,1))-AVERAGE(OFFSET($H$3,0,0,'Données projet'!$E$11+1,1))</f>
        <v>455.71329051283936</v>
      </c>
      <c r="BJ6" s="59">
        <f t="shared" si="38"/>
        <v>479.3743231122258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2.1131907726275569</v>
      </c>
      <c r="CA6" s="13">
        <f t="shared" si="39"/>
        <v>0.89262265505169125</v>
      </c>
      <c r="CB6" s="20">
        <f t="shared" si="10"/>
        <v>5.2351250532080238</v>
      </c>
      <c r="CC6" s="59">
        <f t="shared" si="11"/>
        <v>265.56845838654135</v>
      </c>
      <c r="CD6" s="59">
        <f ca="1">AVERAGE(OFFSET($CC$3,0,0,'Données projet'!$E$12+1,1))-AVERAGE(OFFSET($H$3,0,0,'Données projet'!$E$12+1,1))</f>
        <v>441.3545880925019</v>
      </c>
      <c r="CE6" s="59">
        <f t="shared" si="40"/>
        <v>427.16091343339161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1.9622485745827314</v>
      </c>
      <c r="CV6" s="13">
        <f t="shared" si="41"/>
        <v>0.83604474020610109</v>
      </c>
      <c r="CW6" s="20">
        <f t="shared" si="13"/>
        <v>4.8736941899238824</v>
      </c>
      <c r="CX6" s="59">
        <f t="shared" si="14"/>
        <v>265.20702752325718</v>
      </c>
      <c r="CY6" s="59">
        <f ca="1">AVERAGE(OFFSET($CX$3,0,0,'Données projet'!$E$13+1,1))-AVERAGE(OFFSET($H$3,0,0,'Données projet'!$E$13+1,1))</f>
        <v>412.59676769258488</v>
      </c>
      <c r="CZ6" s="59">
        <f t="shared" si="42"/>
        <v>399.90063795152133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439.19854273764042</v>
      </c>
      <c r="T7" s="59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267.45541730352721</v>
      </c>
      <c r="AN7" s="59">
        <f ca="1">AVERAGE(OFFSET($AM$3,0,0,'Données projet'!$E$10+1,1))-AVERAGE(OFFSET($H$3,0,0,'Données projet'!$E$10+1,1))</f>
        <v>487.18832528146936</v>
      </c>
      <c r="AO7" s="59">
        <f t="shared" si="36"/>
        <v>306.61893266146666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</v>
      </c>
      <c r="BD7" s="12">
        <f>IF('Données projet'!$A$88&gt;35,BD6+BC7-BL6,IF(A7&lt;'Données projet'!$A$88,$BA$205^A7,IF(A7='Données projet'!$A$88,'Données projet'!$B$88,BD6+BC7-BL6)))</f>
        <v>5.4392577135295239</v>
      </c>
      <c r="BE7" s="13">
        <f>BD7*VLOOKUP('Données projet'!$B$11,Paramètres!$A$1:$I$89,3,0)*VLOOKUP('Données projet'!$B$11,Paramètres!$A$1:$I$89,5,0)</f>
        <v>5.1759976401946952</v>
      </c>
      <c r="BF7" s="13">
        <f t="shared" si="37"/>
        <v>1.969868451626005</v>
      </c>
      <c r="BG7" s="20">
        <f t="shared" si="7"/>
        <v>12.445716776587718</v>
      </c>
      <c r="BH7" s="59">
        <f t="shared" si="8"/>
        <v>274.00127233214329</v>
      </c>
      <c r="BI7" s="59">
        <f ca="1">AVERAGE(OFFSET($BH$3,0,0,'Données projet'!$E$11+1,1))-AVERAGE(OFFSET($H$3,0,0,'Données projet'!$E$11+1,1))</f>
        <v>455.71329051283936</v>
      </c>
      <c r="BJ7" s="59">
        <f t="shared" si="38"/>
        <v>479.3743231122258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2.8367042917761207</v>
      </c>
      <c r="CA7" s="13">
        <f t="shared" si="39"/>
        <v>1.157866725236103</v>
      </c>
      <c r="CB7" s="20">
        <f t="shared" si="10"/>
        <v>6.9572111879629555</v>
      </c>
      <c r="CC7" s="59">
        <f t="shared" si="11"/>
        <v>268.51276674351851</v>
      </c>
      <c r="CD7" s="59">
        <f ca="1">AVERAGE(OFFSET($CC$3,0,0,'Données projet'!$E$12+1,1))-AVERAGE(OFFSET($H$3,0,0,'Données projet'!$E$12+1,1))</f>
        <v>441.3545880925019</v>
      </c>
      <c r="CE7" s="59">
        <f t="shared" si="40"/>
        <v>427.16091343339161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2.6340825566492549</v>
      </c>
      <c r="CV7" s="13">
        <f t="shared" si="41"/>
        <v>1.0844766038760791</v>
      </c>
      <c r="CW7" s="20">
        <f t="shared" si="13"/>
        <v>6.476490537914958</v>
      </c>
      <c r="CX7" s="59">
        <f t="shared" si="14"/>
        <v>268.03204609347051</v>
      </c>
      <c r="CY7" s="59">
        <f ca="1">AVERAGE(OFFSET($CX$3,0,0,'Données projet'!$E$13+1,1))-AVERAGE(OFFSET($H$3,0,0,'Données projet'!$E$13+1,1))</f>
        <v>412.59676769258488</v>
      </c>
      <c r="CZ7" s="59">
        <f t="shared" si="42"/>
        <v>399.90063795152133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439.19854273764042</v>
      </c>
      <c r="T8" s="59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270.03629746362031</v>
      </c>
      <c r="AN8" s="59">
        <f ca="1">AVERAGE(OFFSET($AM$3,0,0,'Données projet'!$E$10+1,1))-AVERAGE(OFFSET($H$3,0,0,'Données projet'!$E$10+1,1))</f>
        <v>487.18832528146936</v>
      </c>
      <c r="AO8" s="59">
        <f t="shared" si="36"/>
        <v>306.61893266146666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</v>
      </c>
      <c r="BD8" s="12">
        <f>IF('Données projet'!$A$88&gt;35,BD7+BC8-BL7,IF(A8&lt;'Données projet'!$A$88,$BA$205^A8,IF(A8='Données projet'!$A$88,'Données projet'!$B$88,BD7+BC8-BL7)))</f>
        <v>8.3066238629180766</v>
      </c>
      <c r="BE8" s="13">
        <f>BD8*VLOOKUP('Données projet'!$B$11,Paramètres!$A$1:$I$89,3,0)*VLOOKUP('Données projet'!$B$11,Paramètres!$A$1:$I$89,5,0)</f>
        <v>7.9045832679528427</v>
      </c>
      <c r="BF8" s="13">
        <f t="shared" si="37"/>
        <v>2.8636367714437734</v>
      </c>
      <c r="BG8" s="20">
        <f t="shared" si="7"/>
        <v>18.754649901949108</v>
      </c>
      <c r="BH8" s="59">
        <f t="shared" si="8"/>
        <v>281.53242767972688</v>
      </c>
      <c r="BI8" s="59">
        <f ca="1">AVERAGE(OFFSET($BH$3,0,0,'Données projet'!$E$11+1,1))-AVERAGE(OFFSET($H$3,0,0,'Données projet'!$E$11+1,1))</f>
        <v>455.71329051283936</v>
      </c>
      <c r="BJ8" s="59">
        <f t="shared" si="38"/>
        <v>479.3743231122258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3.8079341170771337</v>
      </c>
      <c r="CA8" s="13">
        <f t="shared" si="39"/>
        <v>1.501928441790827</v>
      </c>
      <c r="CB8" s="20">
        <f t="shared" si="10"/>
        <v>9.2480106233616972</v>
      </c>
      <c r="CC8" s="59">
        <f t="shared" si="11"/>
        <v>272.02578840113949</v>
      </c>
      <c r="CD8" s="59">
        <f ca="1">AVERAGE(OFFSET($CC$3,0,0,'Données projet'!$E$12+1,1))-AVERAGE(OFFSET($H$3,0,0,'Données projet'!$E$12+1,1))</f>
        <v>441.3545880925019</v>
      </c>
      <c r="CE8" s="59">
        <f t="shared" si="40"/>
        <v>427.16091343339161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3.5359388230001954</v>
      </c>
      <c r="CV8" s="13">
        <f t="shared" si="41"/>
        <v>1.4067303432405609</v>
      </c>
      <c r="CW8" s="20">
        <f t="shared" si="13"/>
        <v>8.6084821312026509</v>
      </c>
      <c r="CX8" s="59">
        <f t="shared" si="14"/>
        <v>271.38625990898043</v>
      </c>
      <c r="CY8" s="59">
        <f ca="1">AVERAGE(OFFSET($CX$3,0,0,'Données projet'!$E$13+1,1))-AVERAGE(OFFSET($H$3,0,0,'Données projet'!$E$13+1,1))</f>
        <v>412.59676769258488</v>
      </c>
      <c r="CZ8" s="59">
        <f t="shared" si="42"/>
        <v>399.90063795152133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439.19854273764042</v>
      </c>
      <c r="T9" s="59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272.93120181514973</v>
      </c>
      <c r="AN9" s="59">
        <f ca="1">AVERAGE(OFFSET($AM$3,0,0,'Données projet'!$E$10+1,1))-AVERAGE(OFFSET($H$3,0,0,'Données projet'!$E$10+1,1))</f>
        <v>487.18832528146936</v>
      </c>
      <c r="AO9" s="59">
        <f t="shared" si="36"/>
        <v>306.61893266146666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</v>
      </c>
      <c r="BD9" s="12">
        <f>IF('Données projet'!$A$88&gt;35,BD8+BC9-BL8,IF(A9&lt;'Données projet'!$A$88,$BA$205^A9,IF(A9='Données projet'!$A$88,'Données projet'!$B$88,BD8+BC9-BL8)))</f>
        <v>12.685554469752466</v>
      </c>
      <c r="BE9" s="13">
        <f>BD9*VLOOKUP('Données projet'!$B$11,Paramètres!$A$1:$I$89,3,0)*VLOOKUP('Données projet'!$B$11,Paramètres!$A$1:$I$89,5,0)</f>
        <v>12.071573633416447</v>
      </c>
      <c r="BF9" s="13">
        <f t="shared" si="37"/>
        <v>4.1629254745391631</v>
      </c>
      <c r="BG9" s="20">
        <f t="shared" si="7"/>
        <v>28.275085946356018</v>
      </c>
      <c r="BH9" s="59">
        <f t="shared" si="8"/>
        <v>292.275085946356</v>
      </c>
      <c r="BI9" s="59">
        <f ca="1">AVERAGE(OFFSET($BH$3,0,0,'Données projet'!$E$11+1,1))-AVERAGE(OFFSET($H$3,0,0,'Données projet'!$E$11+1,1))</f>
        <v>455.71329051283936</v>
      </c>
      <c r="BJ9" s="59">
        <f t="shared" si="38"/>
        <v>479.3743231122258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5.1116932709686944</v>
      </c>
      <c r="CA9" s="13">
        <f t="shared" si="39"/>
        <v>1.9482285785527167</v>
      </c>
      <c r="CB9" s="20">
        <f t="shared" si="10"/>
        <v>12.296030554583124</v>
      </c>
      <c r="CC9" s="59">
        <f t="shared" si="11"/>
        <v>276.29603055458313</v>
      </c>
      <c r="CD9" s="59">
        <f ca="1">AVERAGE(OFFSET($CC$3,0,0,'Données projet'!$E$12+1,1))-AVERAGE(OFFSET($H$3,0,0,'Données projet'!$E$12+1,1))</f>
        <v>441.3545880925019</v>
      </c>
      <c r="CE9" s="59">
        <f t="shared" si="40"/>
        <v>427.16091343339161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4.7465723230423587</v>
      </c>
      <c r="CV9" s="13">
        <f t="shared" si="41"/>
        <v>1.8247422318940409</v>
      </c>
      <c r="CW9" s="20">
        <f t="shared" si="13"/>
        <v>11.445039516514228</v>
      </c>
      <c r="CX9" s="59">
        <f t="shared" si="14"/>
        <v>275.44503951651421</v>
      </c>
      <c r="CY9" s="59">
        <f ca="1">AVERAGE(OFFSET($CX$3,0,0,'Données projet'!$E$13+1,1))-AVERAGE(OFFSET($H$3,0,0,'Données projet'!$E$13+1,1))</f>
        <v>412.59676769258488</v>
      </c>
      <c r="CZ9" s="59">
        <f t="shared" si="42"/>
        <v>399.90063795152133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439.19854273764042</v>
      </c>
      <c r="T10" s="59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276.21295823232487</v>
      </c>
      <c r="AN10" s="59">
        <f ca="1">AVERAGE(OFFSET($AM$3,0,0,'Données projet'!$E$10+1,1))-AVERAGE(OFFSET($H$3,0,0,'Données projet'!$E$10+1,1))</f>
        <v>487.18832528146936</v>
      </c>
      <c r="AO10" s="59">
        <f t="shared" si="36"/>
        <v>306.61893266146666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</v>
      </c>
      <c r="BD10" s="12">
        <f>IF('Données projet'!$A$88&gt;35,BD9+BC10-BL9,IF(A10&lt;'Données projet'!$A$88,$BA$205^A10,IF(A10='Données projet'!$A$88,'Données projet'!$B$88,BD9+BC10-BL9)))</f>
        <v>19.372887813476268</v>
      </c>
      <c r="BE10" s="13">
        <f>BD10*VLOOKUP('Données projet'!$B$11,Paramètres!$A$1:$I$89,3,0)*VLOOKUP('Données projet'!$B$11,Paramètres!$A$1:$I$89,5,0)</f>
        <v>18.435240043304017</v>
      </c>
      <c r="BF10" s="13">
        <f t="shared" si="37"/>
        <v>6.0517271880922969</v>
      </c>
      <c r="BG10" s="20">
        <f t="shared" si="7"/>
        <v>42.648134594681913</v>
      </c>
      <c r="BH10" s="59">
        <f t="shared" si="8"/>
        <v>307.87035681690412</v>
      </c>
      <c r="BI10" s="59">
        <f ca="1">AVERAGE(OFFSET($BH$3,0,0,'Données projet'!$E$11+1,1))-AVERAGE(OFFSET($H$3,0,0,'Données projet'!$E$11+1,1))</f>
        <v>455.71329051283936</v>
      </c>
      <c r="BJ10" s="59">
        <f t="shared" si="38"/>
        <v>479.3743231122258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6.8618330289082952</v>
      </c>
      <c r="CA10" s="13">
        <f t="shared" si="39"/>
        <v>2.5271474250556527</v>
      </c>
      <c r="CB10" s="20">
        <f t="shared" si="10"/>
        <v>16.352474290653873</v>
      </c>
      <c r="CC10" s="59">
        <f t="shared" si="11"/>
        <v>281.57469651287613</v>
      </c>
      <c r="CD10" s="59">
        <f ca="1">AVERAGE(OFFSET($CC$3,0,0,'Données projet'!$E$12+1,1))-AVERAGE(OFFSET($H$3,0,0,'Données projet'!$E$12+1,1))</f>
        <v>441.3545880925019</v>
      </c>
      <c r="CE10" s="59">
        <f t="shared" si="40"/>
        <v>427.16091343339161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6.3717020982719887</v>
      </c>
      <c r="CV10" s="13">
        <f t="shared" si="41"/>
        <v>2.3669669378051128</v>
      </c>
      <c r="CW10" s="20">
        <f t="shared" si="13"/>
        <v>15.219848571167617</v>
      </c>
      <c r="CX10" s="59">
        <f t="shared" si="14"/>
        <v>280.44207079338986</v>
      </c>
      <c r="CY10" s="59">
        <f ca="1">AVERAGE(OFFSET($CX$3,0,0,'Données projet'!$E$13+1,1))-AVERAGE(OFFSET($H$3,0,0,'Données projet'!$E$13+1,1))</f>
        <v>412.59676769258488</v>
      </c>
      <c r="CZ10" s="59">
        <f t="shared" si="42"/>
        <v>399.90063795152133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439.19854273764042</v>
      </c>
      <c r="T11" s="59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279.97133827485578</v>
      </c>
      <c r="AN11" s="59">
        <f ca="1">AVERAGE(OFFSET($AM$3,0,0,'Données projet'!$E$10+1,1))-AVERAGE(OFFSET($H$3,0,0,'Données projet'!$E$10+1,1))</f>
        <v>487.18832528146936</v>
      </c>
      <c r="AO11" s="59">
        <f t="shared" si="36"/>
        <v>306.61893266146666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</v>
      </c>
      <c r="BD11" s="12">
        <f>IF('Données projet'!$A$88&gt;35,BD10+BC11-BL10,IF(A11&lt;'Données projet'!$A$88,$BA$205^A11,IF(A11='Données projet'!$A$88,'Données projet'!$B$88,BD10+BC11-BL10)))</f>
        <v>29.585524474190425</v>
      </c>
      <c r="BE11" s="13">
        <f>BD11*VLOOKUP('Données projet'!$B$11,Paramètres!$A$1:$I$89,3,0)*VLOOKUP('Données projet'!$B$11,Paramètres!$A$1:$I$89,5,0)</f>
        <v>28.153585089639613</v>
      </c>
      <c r="BF11" s="13">
        <f t="shared" si="37"/>
        <v>8.7975156372814265</v>
      </c>
      <c r="BG11" s="20">
        <f t="shared" si="7"/>
        <v>64.356500432720807</v>
      </c>
      <c r="BH11" s="59">
        <f t="shared" si="8"/>
        <v>330.80094487716525</v>
      </c>
      <c r="BI11" s="59">
        <f ca="1">AVERAGE(OFFSET($BH$3,0,0,'Données projet'!$E$11+1,1))-AVERAGE(OFFSET($H$3,0,0,'Données projet'!$E$11+1,1))</f>
        <v>455.71329051283936</v>
      </c>
      <c r="BJ11" s="59">
        <f t="shared" si="38"/>
        <v>479.3743231122258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9.2111850263061612</v>
      </c>
      <c r="CA11" s="13">
        <f t="shared" si="39"/>
        <v>3.278092816352046</v>
      </c>
      <c r="CB11" s="20">
        <f t="shared" si="10"/>
        <v>21.75215890929638</v>
      </c>
      <c r="CC11" s="59">
        <f t="shared" si="11"/>
        <v>288.19660335374084</v>
      </c>
      <c r="CD11" s="59">
        <f ca="1">AVERAGE(OFFSET($CC$3,0,0,'Données projet'!$E$12+1,1))-AVERAGE(OFFSET($H$3,0,0,'Données projet'!$E$12+1,1))</f>
        <v>441.3545880925019</v>
      </c>
      <c r="CE11" s="59">
        <f t="shared" si="40"/>
        <v>427.16091343339161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8.553243238712863</v>
      </c>
      <c r="CV11" s="13">
        <f t="shared" si="41"/>
        <v>3.0703144733199998</v>
      </c>
      <c r="CW11" s="20">
        <f t="shared" si="13"/>
        <v>20.244363015123902</v>
      </c>
      <c r="CX11" s="59">
        <f t="shared" si="14"/>
        <v>286.68880745956835</v>
      </c>
      <c r="CY11" s="59">
        <f ca="1">AVERAGE(OFFSET($CX$3,0,0,'Données projet'!$E$13+1,1))-AVERAGE(OFFSET($H$3,0,0,'Données projet'!$E$13+1,1))</f>
        <v>412.59676769258488</v>
      </c>
      <c r="CZ11" s="59">
        <f t="shared" si="42"/>
        <v>399.90063795152133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439.19854273764042</v>
      </c>
      <c r="T12" s="59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284.31701074047817</v>
      </c>
      <c r="AN12" s="59">
        <f ca="1">AVERAGE(OFFSET($AM$3,0,0,'Données projet'!$E$10+1,1))-AVERAGE(OFFSET($H$3,0,0,'Données projet'!$E$10+1,1))</f>
        <v>487.18832528146936</v>
      </c>
      <c r="AO12" s="59">
        <f t="shared" si="36"/>
        <v>306.61893266146666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</v>
      </c>
      <c r="BD12" s="12">
        <f>IF('Données projet'!$A$88&gt;35,BD11+BC12-BL11,IF(A12&lt;'Données projet'!$A$88,$BA$205^A12,IF(A12='Données projet'!$A$88,'Données projet'!$B$88,BD11+BC12-BL11)))</f>
        <v>45.181867919765558</v>
      </c>
      <c r="BE12" s="13">
        <f>BD12*VLOOKUP('Données projet'!$B$11,Paramètres!$A$1:$I$89,3,0)*VLOOKUP('Données projet'!$B$11,Paramètres!$A$1:$I$89,5,0)</f>
        <v>42.995065512448903</v>
      </c>
      <c r="BF12" s="13">
        <f t="shared" si="37"/>
        <v>12.789122672367037</v>
      </c>
      <c r="BG12" s="20">
        <f t="shared" si="7"/>
        <v>97.157461088554427</v>
      </c>
      <c r="BH12" s="59">
        <f t="shared" si="8"/>
        <v>364.82412775522113</v>
      </c>
      <c r="BI12" s="59">
        <f ca="1">AVERAGE(OFFSET($BH$3,0,0,'Données projet'!$E$11+1,1))-AVERAGE(OFFSET($H$3,0,0,'Données projet'!$E$11+1,1))</f>
        <v>455.71329051283936</v>
      </c>
      <c r="BJ12" s="59">
        <f t="shared" si="38"/>
        <v>479.3743231122258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12.364907340560231</v>
      </c>
      <c r="CA12" s="13">
        <f t="shared" si="39"/>
        <v>4.2521826807877039</v>
      </c>
      <c r="CB12" s="20">
        <f t="shared" si="10"/>
        <v>28.941431787180985</v>
      </c>
      <c r="CC12" s="59">
        <f t="shared" si="11"/>
        <v>296.60809845384767</v>
      </c>
      <c r="CD12" s="59">
        <f ca="1">AVERAGE(OFFSET($CC$3,0,0,'Données projet'!$E$12+1,1))-AVERAGE(OFFSET($H$3,0,0,'Données projet'!$E$12+1,1))</f>
        <v>441.3545880925019</v>
      </c>
      <c r="CE12" s="59">
        <f t="shared" si="40"/>
        <v>427.16091343339161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11.481699673377356</v>
      </c>
      <c r="CV12" s="13">
        <f t="shared" si="41"/>
        <v>3.9826627125682457</v>
      </c>
      <c r="CW12" s="20">
        <f t="shared" si="13"/>
        <v>26.933764488855257</v>
      </c>
      <c r="CX12" s="59">
        <f t="shared" si="14"/>
        <v>294.60043115552196</v>
      </c>
      <c r="CY12" s="59">
        <f ca="1">AVERAGE(OFFSET($CX$3,0,0,'Données projet'!$E$13+1,1))-AVERAGE(OFFSET($H$3,0,0,'Données projet'!$E$13+1,1))</f>
        <v>412.59676769258488</v>
      </c>
      <c r="CZ12" s="59">
        <f t="shared" si="42"/>
        <v>399.90063795152133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439.19854273764042</v>
      </c>
      <c r="T13" s="59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289.38642019585347</v>
      </c>
      <c r="AN13" s="59">
        <f ca="1">AVERAGE(OFFSET($AM$3,0,0,'Données projet'!$E$10+1,1))-AVERAGE(OFFSET($H$3,0,0,'Données projet'!$E$10+1,1))</f>
        <v>487.18832528146936</v>
      </c>
      <c r="AO13" s="59">
        <f t="shared" si="36"/>
        <v>306.61893266146666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69</v>
      </c>
      <c r="BB13" s="12">
        <f>VLOOKUP(A13,'Données projet'!$A$87:$I$107,9,0)</f>
        <v>6.9</v>
      </c>
      <c r="BC13" s="12">
        <f t="array" ref="BC13">INDEX(BB:BB,MIN(IF(ISNUMBER(BB13:BB209),ROW(BB13:BB209),"")))</f>
        <v>6.9</v>
      </c>
      <c r="BD13" s="12">
        <f>IF('Données projet'!$A$88&gt;35,BD12+BC13-BL12,IF(A13&lt;'Données projet'!$A$88,$BA$205^A13,IF(A13='Données projet'!$A$88,'Données projet'!$B$88,BD12+BC13-BL12)))</f>
        <v>69</v>
      </c>
      <c r="BE13" s="13">
        <f>BD13*VLOOKUP('Données projet'!$B$11,Paramètres!$A$1:$I$89,3,0)*VLOOKUP('Données projet'!$B$11,Paramètres!$A$1:$I$89,5,0)</f>
        <v>65.660399999999996</v>
      </c>
      <c r="BF13" s="13">
        <f t="shared" si="37"/>
        <v>18.591800852927584</v>
      </c>
      <c r="BG13" s="20">
        <f t="shared" si="7"/>
        <v>146.73924981884886</v>
      </c>
      <c r="BH13" s="59">
        <f t="shared" si="8"/>
        <v>415.62813870773772</v>
      </c>
      <c r="BI13" s="59">
        <f ca="1">AVERAGE(OFFSET($BH$3,0,0,'Données projet'!$E$11+1,1))-AVERAGE(OFFSET($H$3,0,0,'Données projet'!$E$11+1,1))</f>
        <v>455.71329051283936</v>
      </c>
      <c r="BJ13" s="59">
        <f t="shared" si="38"/>
        <v>479.3743231122258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10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16.598400000000002</v>
      </c>
      <c r="CA13" s="13">
        <f t="shared" si="39"/>
        <v>5.5157247105992564</v>
      </c>
      <c r="CB13" s="20">
        <f t="shared" si="10"/>
        <v>38.515433870960372</v>
      </c>
      <c r="CC13" s="59">
        <f t="shared" si="11"/>
        <v>307.40432275984921</v>
      </c>
      <c r="CD13" s="59">
        <f ca="1">AVERAGE(OFFSET($CC$3,0,0,'Données projet'!$E$12+1,1))-AVERAGE(OFFSET($H$3,0,0,'Données projet'!$E$12+1,1))</f>
        <v>441.3545880925019</v>
      </c>
      <c r="CE13" s="59">
        <f t="shared" si="40"/>
        <v>427.16091343339161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15.412800000000002</v>
      </c>
      <c r="CV13" s="13">
        <f t="shared" si="41"/>
        <v>5.1661165069289936</v>
      </c>
      <c r="CW13" s="20">
        <f t="shared" si="13"/>
        <v>35.841612916234673</v>
      </c>
      <c r="CX13" s="59">
        <f t="shared" si="14"/>
        <v>304.73050180512354</v>
      </c>
      <c r="CY13" s="59">
        <f ca="1">AVERAGE(OFFSET($CX$3,0,0,'Données projet'!$E$13+1,1))-AVERAGE(OFFSET($H$3,0,0,'Données projet'!$E$13+1,1))</f>
        <v>412.59676769258488</v>
      </c>
      <c r="CZ13" s="59">
        <f t="shared" si="42"/>
        <v>399.90063795152133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439.19854273764042</v>
      </c>
      <c r="T14" s="59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295.34780742507621</v>
      </c>
      <c r="AN14" s="59">
        <f ca="1">AVERAGE(OFFSET($AM$3,0,0,'Données projet'!$E$10+1,1))-AVERAGE(OFFSET($H$3,0,0,'Données projet'!$E$10+1,1))</f>
        <v>487.18832528146936</v>
      </c>
      <c r="AO14" s="59">
        <f t="shared" si="36"/>
        <v>306.61893266146666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12.6</v>
      </c>
      <c r="BD14" s="12">
        <f>IF('Données projet'!$A$88&gt;35,BD13+BC14-BL13,IF(A14&lt;'Données projet'!$A$88,$BA$205^A14,IF(A14='Données projet'!$A$88,'Données projet'!$B$88,BD13+BC14-BL13)))</f>
        <v>71.599999999999994</v>
      </c>
      <c r="BE14" s="13">
        <f>BD14*VLOOKUP('Données projet'!$B$11,Paramètres!$A$1:$I$89,3,0)*VLOOKUP('Données projet'!$B$11,Paramètres!$A$1:$I$89,5,0)</f>
        <v>68.134559999999993</v>
      </c>
      <c r="BF14" s="13">
        <f t="shared" si="37"/>
        <v>19.209477346952927</v>
      </c>
      <c r="BG14" s="20">
        <f t="shared" si="7"/>
        <v>152.12419837927632</v>
      </c>
      <c r="BH14" s="59">
        <f t="shared" si="8"/>
        <v>422.23530949038746</v>
      </c>
      <c r="BI14" s="59">
        <f ca="1">AVERAGE(OFFSET($BH$3,0,0,'Données projet'!$E$11+1,1))-AVERAGE(OFFSET($H$3,0,0,'Données projet'!$E$11+1,1))</f>
        <v>455.71329051283936</v>
      </c>
      <c r="BJ14" s="59">
        <f t="shared" si="38"/>
        <v>479.3743231122258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23.237760000000005</v>
      </c>
      <c r="CA14" s="13">
        <f t="shared" si="39"/>
        <v>7.4254249808659765</v>
      </c>
      <c r="CB14" s="20">
        <f t="shared" si="10"/>
        <v>53.405047175008242</v>
      </c>
      <c r="CC14" s="59">
        <f t="shared" si="11"/>
        <v>323.51615828611938</v>
      </c>
      <c r="CD14" s="59">
        <f ca="1">AVERAGE(OFFSET($CC$3,0,0,'Données projet'!$E$12+1,1))-AVERAGE(OFFSET($H$3,0,0,'Données projet'!$E$12+1,1))</f>
        <v>441.3545880925019</v>
      </c>
      <c r="CE14" s="59">
        <f t="shared" si="40"/>
        <v>427.16091343339161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21.577920000000002</v>
      </c>
      <c r="CV14" s="13">
        <f t="shared" si="41"/>
        <v>6.9547725053970177</v>
      </c>
      <c r="CW14" s="20">
        <f t="shared" si="13"/>
        <v>49.6944394468998</v>
      </c>
      <c r="CX14" s="59">
        <f t="shared" si="14"/>
        <v>319.80555055801096</v>
      </c>
      <c r="CY14" s="59">
        <f ca="1">AVERAGE(OFFSET($CX$3,0,0,'Données projet'!$E$13+1,1))-AVERAGE(OFFSET($H$3,0,0,'Données projet'!$E$13+1,1))</f>
        <v>412.59676769258488</v>
      </c>
      <c r="CZ14" s="59">
        <f t="shared" si="42"/>
        <v>399.90063795152133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439.19854273764042</v>
      </c>
      <c r="T15" s="59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302.40863972786531</v>
      </c>
      <c r="AN15" s="59">
        <f ca="1">AVERAGE(OFFSET($AM$3,0,0,'Données projet'!$E$10+1,1))-AVERAGE(OFFSET($H$3,0,0,'Données projet'!$E$10+1,1))</f>
        <v>487.18832528146936</v>
      </c>
      <c r="AO15" s="59">
        <f t="shared" si="36"/>
        <v>306.61893266146666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12.6</v>
      </c>
      <c r="BD15" s="12">
        <f>IF('Données projet'!$A$88&gt;35,BD14+BC15-BL14,IF(A15&lt;'Données projet'!$A$88,$BA$205^A15,IF(A15='Données projet'!$A$88,'Données projet'!$B$88,BD14+BC15-BL14)))</f>
        <v>84.199999999999989</v>
      </c>
      <c r="BE15" s="13">
        <f>BD15*VLOOKUP('Données projet'!$B$11,Paramètres!$A$1:$I$89,3,0)*VLOOKUP('Données projet'!$B$11,Paramètres!$A$1:$I$89,5,0)</f>
        <v>80.124719999999996</v>
      </c>
      <c r="BF15" s="13">
        <f t="shared" si="37"/>
        <v>22.167676051748288</v>
      </c>
      <c r="BG15" s="20">
        <f t="shared" si="7"/>
        <v>178.15925645679491</v>
      </c>
      <c r="BH15" s="59">
        <f t="shared" si="8"/>
        <v>449.49258979012825</v>
      </c>
      <c r="BI15" s="59">
        <f ca="1">AVERAGE(OFFSET($BH$3,0,0,'Données projet'!$E$11+1,1))-AVERAGE(OFFSET($H$3,0,0,'Données projet'!$E$11+1,1))</f>
        <v>455.71329051283936</v>
      </c>
      <c r="BJ15" s="59">
        <f t="shared" si="38"/>
        <v>479.3743231122258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35.992320000000007</v>
      </c>
      <c r="CA15" s="13">
        <f t="shared" si="39"/>
        <v>10.929972788578748</v>
      </c>
      <c r="CB15" s="20">
        <f t="shared" si="10"/>
        <v>81.722993273441332</v>
      </c>
      <c r="CC15" s="59">
        <f t="shared" si="11"/>
        <v>353.05632660677463</v>
      </c>
      <c r="CD15" s="59">
        <f ca="1">AVERAGE(OFFSET($CC$3,0,0,'Données projet'!$E$12+1,1))-AVERAGE(OFFSET($H$3,0,0,'Données projet'!$E$12+1,1))</f>
        <v>441.3545880925019</v>
      </c>
      <c r="CE15" s="59">
        <f t="shared" si="40"/>
        <v>427.16091343339161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33.421440000000004</v>
      </c>
      <c r="CV15" s="13">
        <f t="shared" si="41"/>
        <v>10.23718836707982</v>
      </c>
      <c r="CW15" s="20">
        <f t="shared" si="13"/>
        <v>76.038777739330698</v>
      </c>
      <c r="CX15" s="59">
        <f t="shared" si="14"/>
        <v>347.37211107266398</v>
      </c>
      <c r="CY15" s="59">
        <f ca="1">AVERAGE(OFFSET($CX$3,0,0,'Données projet'!$E$13+1,1))-AVERAGE(OFFSET($H$3,0,0,'Données projet'!$E$13+1,1))</f>
        <v>412.59676769258488</v>
      </c>
      <c r="CZ15" s="59">
        <f t="shared" si="42"/>
        <v>399.90063795152133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439.19854273764042</v>
      </c>
      <c r="T16" s="59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310.82478200263</v>
      </c>
      <c r="AN16" s="59">
        <f ca="1">AVERAGE(OFFSET($AM$3,0,0,'Données projet'!$E$10+1,1))-AVERAGE(OFFSET($H$3,0,0,'Données projet'!$E$10+1,1))</f>
        <v>487.18832528146936</v>
      </c>
      <c r="AO16" s="59">
        <f t="shared" si="36"/>
        <v>306.61893266146666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12.6</v>
      </c>
      <c r="BD16" s="12">
        <f>IF('Données projet'!$A$88&gt;35,BD15+BC16-BL15,IF(A16&lt;'Données projet'!$A$88,$BA$205^A16,IF(A16='Données projet'!$A$88,'Données projet'!$B$88,BD15+BC16-BL15)))</f>
        <v>96.799999999999983</v>
      </c>
      <c r="BE16" s="13">
        <f>BD16*VLOOKUP('Données projet'!$B$11,Paramètres!$A$1:$I$89,3,0)*VLOOKUP('Données projet'!$B$11,Paramètres!$A$1:$I$89,5,0)</f>
        <v>92.114879999999985</v>
      </c>
      <c r="BF16" s="13">
        <f t="shared" si="37"/>
        <v>25.074591582004967</v>
      </c>
      <c r="BG16" s="20">
        <f t="shared" si="7"/>
        <v>204.10499633865859</v>
      </c>
      <c r="BH16" s="59">
        <f t="shared" si="8"/>
        <v>476.66055189421411</v>
      </c>
      <c r="BI16" s="59">
        <f ca="1">AVERAGE(OFFSET($BH$3,0,0,'Données projet'!$E$11+1,1))-AVERAGE(OFFSET($H$3,0,0,'Données projet'!$E$11+1,1))</f>
        <v>455.71329051283936</v>
      </c>
      <c r="BJ16" s="59">
        <f t="shared" si="38"/>
        <v>479.3743231122258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48.746880000000012</v>
      </c>
      <c r="CA16" s="13">
        <f t="shared" si="39"/>
        <v>14.2896594492068</v>
      </c>
      <c r="CB16" s="20">
        <f t="shared" si="10"/>
        <v>109.78863954070187</v>
      </c>
      <c r="CC16" s="59">
        <f t="shared" si="11"/>
        <v>382.34419509625741</v>
      </c>
      <c r="CD16" s="59">
        <f ca="1">AVERAGE(OFFSET($CC$3,0,0,'Données projet'!$E$12+1,1))-AVERAGE(OFFSET($H$3,0,0,'Données projet'!$E$12+1,1))</f>
        <v>441.3545880925019</v>
      </c>
      <c r="CE16" s="59">
        <f t="shared" si="40"/>
        <v>427.16091343339161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45.264960000000002</v>
      </c>
      <c r="CV16" s="13">
        <f t="shared" si="41"/>
        <v>13.383924947719283</v>
      </c>
      <c r="CW16" s="20">
        <f t="shared" si="13"/>
        <v>102.14680795061109</v>
      </c>
      <c r="CX16" s="59">
        <f t="shared" si="14"/>
        <v>374.70236350616665</v>
      </c>
      <c r="CY16" s="59">
        <f ca="1">AVERAGE(OFFSET($CX$3,0,0,'Données projet'!$E$13+1,1))-AVERAGE(OFFSET($H$3,0,0,'Données projet'!$E$13+1,1))</f>
        <v>412.59676769258488</v>
      </c>
      <c r="CZ16" s="59">
        <f t="shared" si="42"/>
        <v>399.90063795152133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439.19854273764042</v>
      </c>
      <c r="T17" s="59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320.91181739683748</v>
      </c>
      <c r="AN17" s="59">
        <f ca="1">AVERAGE(OFFSET($AM$3,0,0,'Données projet'!$E$10+1,1))-AVERAGE(OFFSET($H$3,0,0,'Données projet'!$E$10+1,1))</f>
        <v>487.18832528146936</v>
      </c>
      <c r="AO17" s="59">
        <f t="shared" si="36"/>
        <v>306.61893266146666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12.6</v>
      </c>
      <c r="BD17" s="12">
        <f>IF('Données projet'!$A$88&gt;35,BD16+BC17-BL16,IF(A17&lt;'Données projet'!$A$88,$BA$205^A17,IF(A17='Données projet'!$A$88,'Données projet'!$B$88,BD16+BC17-BL16)))</f>
        <v>109.39999999999998</v>
      </c>
      <c r="BE17" s="13">
        <f>BD17*VLOOKUP('Données projet'!$B$11,Paramètres!$A$1:$I$89,3,0)*VLOOKUP('Données projet'!$B$11,Paramètres!$A$1:$I$89,5,0)</f>
        <v>104.10503999999997</v>
      </c>
      <c r="BF17" s="13">
        <f t="shared" si="37"/>
        <v>27.937665159461211</v>
      </c>
      <c r="BG17" s="20">
        <f t="shared" si="7"/>
        <v>229.97437815272824</v>
      </c>
      <c r="BH17" s="59">
        <f t="shared" si="8"/>
        <v>503.75215593050598</v>
      </c>
      <c r="BI17" s="59">
        <f ca="1">AVERAGE(OFFSET($BH$3,0,0,'Données projet'!$E$11+1,1))-AVERAGE(OFFSET($H$3,0,0,'Données projet'!$E$11+1,1))</f>
        <v>455.71329051283936</v>
      </c>
      <c r="BJ17" s="59">
        <f t="shared" si="38"/>
        <v>479.3743231122258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61.501440000000009</v>
      </c>
      <c r="CA17" s="13">
        <f t="shared" si="39"/>
        <v>17.547332369013468</v>
      </c>
      <c r="CB17" s="20">
        <f t="shared" si="10"/>
        <v>137.67661187603181</v>
      </c>
      <c r="CC17" s="59">
        <f t="shared" si="11"/>
        <v>411.45438965380959</v>
      </c>
      <c r="CD17" s="59">
        <f ca="1">AVERAGE(OFFSET($CC$3,0,0,'Données projet'!$E$12+1,1))-AVERAGE(OFFSET($H$3,0,0,'Données projet'!$E$12+1,1))</f>
        <v>441.3545880925019</v>
      </c>
      <c r="CE17" s="59">
        <f t="shared" si="40"/>
        <v>427.16091343339161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57.108480000000007</v>
      </c>
      <c r="CV17" s="13">
        <f t="shared" si="41"/>
        <v>16.435113817397369</v>
      </c>
      <c r="CW17" s="20">
        <f t="shared" si="13"/>
        <v>128.08842589863374</v>
      </c>
      <c r="CX17" s="59">
        <f t="shared" si="14"/>
        <v>401.86620367641149</v>
      </c>
      <c r="CY17" s="59">
        <f ca="1">AVERAGE(OFFSET($CX$3,0,0,'Données projet'!$E$13+1,1))-AVERAGE(OFFSET($H$3,0,0,'Données projet'!$E$13+1,1))</f>
        <v>412.59676769258488</v>
      </c>
      <c r="CZ17" s="59">
        <f t="shared" si="42"/>
        <v>399.90063795152133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439.19854273764042</v>
      </c>
      <c r="T18" s="59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333.0590225021204</v>
      </c>
      <c r="AN18" s="59">
        <f ca="1">AVERAGE(OFFSET($AM$3,0,0,'Données projet'!$E$10+1,1))-AVERAGE(OFFSET($H$3,0,0,'Données projet'!$E$10+1,1))</f>
        <v>487.18832528146936</v>
      </c>
      <c r="AO18" s="59">
        <f t="shared" si="36"/>
        <v>306.61893266146666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122</v>
      </c>
      <c r="BB18" s="12">
        <f>VLOOKUP(A18,'Données projet'!$A$87:$I$107,9,0)</f>
        <v>12.6</v>
      </c>
      <c r="BC18" s="12">
        <f t="array" ref="BC18">INDEX(BB:BB,MIN(IF(ISNUMBER(BB18:BB214),ROW(BB18:BB214),"")))</f>
        <v>12.6</v>
      </c>
      <c r="BD18" s="12">
        <f>IF('Données projet'!$A$88&gt;35,BD17+BC18-BL17,IF(A18&lt;'Données projet'!$A$88,$BA$205^A18,IF(A18='Données projet'!$A$88,'Données projet'!$B$88,BD17+BC18-BL17)))</f>
        <v>121.99999999999997</v>
      </c>
      <c r="BE18" s="13">
        <f>BD18*VLOOKUP('Données projet'!$B$11,Paramètres!$A$1:$I$89,3,0)*VLOOKUP('Données projet'!$B$11,Paramètres!$A$1:$I$89,5,0)</f>
        <v>116.09519999999999</v>
      </c>
      <c r="BF18" s="13">
        <f t="shared" si="37"/>
        <v>30.762522798718759</v>
      </c>
      <c r="BG18" s="20">
        <f t="shared" si="7"/>
        <v>255.77720054110179</v>
      </c>
      <c r="BH18" s="59">
        <f t="shared" si="8"/>
        <v>530.77720054110182</v>
      </c>
      <c r="BI18" s="59">
        <f ca="1">AVERAGE(OFFSET($BH$3,0,0,'Données projet'!$E$11+1,1))-AVERAGE(OFFSET($H$3,0,0,'Données projet'!$E$11+1,1))</f>
        <v>455.71329051283936</v>
      </c>
      <c r="BJ18" s="59">
        <f t="shared" si="38"/>
        <v>479.3743231122258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18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74.256</v>
      </c>
      <c r="CA18" s="13">
        <f t="shared" si="39"/>
        <v>20.726714411291823</v>
      </c>
      <c r="CB18" s="20">
        <f t="shared" si="10"/>
        <v>165.4282275996666</v>
      </c>
      <c r="CC18" s="59">
        <f t="shared" si="11"/>
        <v>440.42822759966657</v>
      </c>
      <c r="CD18" s="59">
        <f ca="1">AVERAGE(OFFSET($CC$3,0,0,'Données projet'!$E$12+1,1))-AVERAGE(OFFSET($H$3,0,0,'Données projet'!$E$12+1,1))</f>
        <v>441.3545880925019</v>
      </c>
      <c r="CE18" s="59">
        <f t="shared" si="40"/>
        <v>427.16091343339161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68.952000000000012</v>
      </c>
      <c r="CV18" s="13">
        <f t="shared" si="41"/>
        <v>19.412974191553594</v>
      </c>
      <c r="CW18" s="20">
        <f t="shared" si="13"/>
        <v>153.90233005028921</v>
      </c>
      <c r="CX18" s="59">
        <f t="shared" si="14"/>
        <v>428.90233005028921</v>
      </c>
      <c r="CY18" s="59">
        <f ca="1">AVERAGE(OFFSET($CX$3,0,0,'Données projet'!$E$13+1,1))-AVERAGE(OFFSET($H$3,0,0,'Données projet'!$E$13+1,1))</f>
        <v>412.59676769258488</v>
      </c>
      <c r="CZ18" s="59">
        <f t="shared" si="42"/>
        <v>399.90063795152133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439.19854273764042</v>
      </c>
      <c r="T19" s="59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347.74662094621232</v>
      </c>
      <c r="AN19" s="59">
        <f ca="1">AVERAGE(OFFSET($AM$3,0,0,'Données projet'!$E$10+1,1))-AVERAGE(OFFSET($H$3,0,0,'Données projet'!$E$10+1,1))</f>
        <v>487.18832528146936</v>
      </c>
      <c r="AO19" s="59">
        <f t="shared" si="36"/>
        <v>306.61893266146666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11.8</v>
      </c>
      <c r="BD19" s="12">
        <f>IF('Données projet'!$A$88&gt;35,BD18+BC19-BL18,IF(A19&lt;'Données projet'!$A$88,$BA$205^A19,IF(A19='Données projet'!$A$88,'Données projet'!$B$88,BD18+BC19-BL18)))</f>
        <v>115.79999999999998</v>
      </c>
      <c r="BE19" s="13">
        <f>BD19*VLOOKUP('Données projet'!$B$11,Paramètres!$A$1:$I$89,3,0)*VLOOKUP('Données projet'!$B$11,Paramètres!$A$1:$I$89,5,0)</f>
        <v>110.19528</v>
      </c>
      <c r="BF19" s="13">
        <f t="shared" si="37"/>
        <v>29.376989313083563</v>
      </c>
      <c r="BG19" s="20">
        <f t="shared" si="7"/>
        <v>243.08836905362054</v>
      </c>
      <c r="BH19" s="59">
        <f t="shared" si="8"/>
        <v>519.31059127584274</v>
      </c>
      <c r="BI19" s="59">
        <f ca="1">AVERAGE(OFFSET($BH$3,0,0,'Données projet'!$E$11+1,1))-AVERAGE(OFFSET($H$3,0,0,'Données projet'!$E$11+1,1))</f>
        <v>455.71329051283936</v>
      </c>
      <c r="BJ19" s="59">
        <f t="shared" si="38"/>
        <v>479.3743231122258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51.542400000000015</v>
      </c>
      <c r="CA19" s="13">
        <f t="shared" si="39"/>
        <v>15.01138412166636</v>
      </c>
      <c r="CB19" s="20">
        <f t="shared" si="10"/>
        <v>115.91450734523562</v>
      </c>
      <c r="CC19" s="59">
        <f t="shared" si="11"/>
        <v>392.13672956745785</v>
      </c>
      <c r="CD19" s="59">
        <f ca="1">AVERAGE(OFFSET($CC$3,0,0,'Données projet'!$E$12+1,1))-AVERAGE(OFFSET($H$3,0,0,'Données projet'!$E$12+1,1))</f>
        <v>441.3545880925019</v>
      </c>
      <c r="CE19" s="59">
        <f t="shared" si="40"/>
        <v>427.16091343339161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47.860800000000005</v>
      </c>
      <c r="CV19" s="13">
        <f t="shared" si="41"/>
        <v>14.059903887836867</v>
      </c>
      <c r="CW19" s="20">
        <f t="shared" si="13"/>
        <v>107.84522593798255</v>
      </c>
      <c r="CX19" s="59">
        <f t="shared" si="14"/>
        <v>384.06744816020478</v>
      </c>
      <c r="CY19" s="59">
        <f ca="1">AVERAGE(OFFSET($CX$3,0,0,'Données projet'!$E$13+1,1))-AVERAGE(OFFSET($H$3,0,0,'Données projet'!$E$13+1,1))</f>
        <v>412.59676769258488</v>
      </c>
      <c r="CZ19" s="59">
        <f t="shared" si="42"/>
        <v>399.90063795152133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439.19854273764042</v>
      </c>
      <c r="T20" s="59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365.56708614435468</v>
      </c>
      <c r="AN20" s="59">
        <f ca="1">AVERAGE(OFFSET($AM$3,0,0,'Données projet'!$E$10+1,1))-AVERAGE(OFFSET($H$3,0,0,'Données projet'!$E$10+1,1))</f>
        <v>487.18832528146936</v>
      </c>
      <c r="AO20" s="59">
        <f t="shared" si="36"/>
        <v>306.61893266146666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11.8</v>
      </c>
      <c r="BD20" s="12">
        <f>IF('Données projet'!$A$88&gt;35,BD19+BC20-BL19,IF(A20&lt;'Données projet'!$A$88,$BA$205^A20,IF(A20='Données projet'!$A$88,'Données projet'!$B$88,BD19+BC20-BL19)))</f>
        <v>127.59999999999998</v>
      </c>
      <c r="BE20" s="13">
        <f>BD20*VLOOKUP('Données projet'!$B$11,Paramètres!$A$1:$I$89,3,0)*VLOOKUP('Données projet'!$B$11,Paramètres!$A$1:$I$89,5,0)</f>
        <v>121.42415999999999</v>
      </c>
      <c r="BF20" s="13">
        <f t="shared" si="37"/>
        <v>32.006932803624935</v>
      </c>
      <c r="BG20" s="20">
        <f t="shared" si="7"/>
        <v>267.2258199663134</v>
      </c>
      <c r="BH20" s="59">
        <f t="shared" si="8"/>
        <v>544.67026441075791</v>
      </c>
      <c r="BI20" s="59">
        <f ca="1">AVERAGE(OFFSET($BH$3,0,0,'Données projet'!$E$11+1,1))-AVERAGE(OFFSET($H$3,0,0,'Données projet'!$E$11+1,1))</f>
        <v>455.71329051283936</v>
      </c>
      <c r="BJ20" s="59">
        <f t="shared" si="38"/>
        <v>479.3743231122258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65.52000000000001</v>
      </c>
      <c r="CA20" s="13">
        <f t="shared" si="39"/>
        <v>18.556669503136725</v>
      </c>
      <c r="CB20" s="20">
        <f t="shared" si="10"/>
        <v>146.43353271796315</v>
      </c>
      <c r="CC20" s="59">
        <f t="shared" si="11"/>
        <v>423.8779771624076</v>
      </c>
      <c r="CD20" s="59">
        <f ca="1">AVERAGE(OFFSET($CC$3,0,0,'Données projet'!$E$12+1,1))-AVERAGE(OFFSET($H$3,0,0,'Données projet'!$E$12+1,1))</f>
        <v>441.3545880925019</v>
      </c>
      <c r="CE20" s="59">
        <f t="shared" si="40"/>
        <v>427.16091343339161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60.84</v>
      </c>
      <c r="CV20" s="13">
        <f t="shared" si="41"/>
        <v>17.380475216531455</v>
      </c>
      <c r="CW20" s="20">
        <f t="shared" si="13"/>
        <v>136.23399433545893</v>
      </c>
      <c r="CX20" s="59">
        <f t="shared" si="14"/>
        <v>413.67843877990339</v>
      </c>
      <c r="CY20" s="59">
        <f ca="1">AVERAGE(OFFSET($CX$3,0,0,'Données projet'!$E$13+1,1))-AVERAGE(OFFSET($H$3,0,0,'Données projet'!$E$13+1,1))</f>
        <v>412.59676769258488</v>
      </c>
      <c r="CZ20" s="59">
        <f t="shared" si="42"/>
        <v>399.90063795152133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439.19854273764042</v>
      </c>
      <c r="T21" s="59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387.25144554241666</v>
      </c>
      <c r="AN21" s="59">
        <f ca="1">AVERAGE(OFFSET($AM$3,0,0,'Données projet'!$E$10+1,1))-AVERAGE(OFFSET($H$3,0,0,'Données projet'!$E$10+1,1))</f>
        <v>487.18832528146936</v>
      </c>
      <c r="AO21" s="59">
        <f t="shared" si="36"/>
        <v>306.61893266146666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11.8</v>
      </c>
      <c r="BD21" s="12">
        <f>IF('Données projet'!$A$88&gt;35,BD20+BC21-BL20,IF(A21&lt;'Données projet'!$A$88,$BA$205^A21,IF(A21='Données projet'!$A$88,'Données projet'!$B$88,BD20+BC21-BL20)))</f>
        <v>139.39999999999998</v>
      </c>
      <c r="BE21" s="13">
        <f>BD21*VLOOKUP('Données projet'!$B$11,Paramètres!$A$1:$I$89,3,0)*VLOOKUP('Données projet'!$B$11,Paramètres!$A$1:$I$89,5,0)</f>
        <v>132.65303999999998</v>
      </c>
      <c r="BF21" s="13">
        <f t="shared" si="37"/>
        <v>34.60867631689176</v>
      </c>
      <c r="BG21" s="20">
        <f t="shared" si="7"/>
        <v>291.31415591858644</v>
      </c>
      <c r="BH21" s="59">
        <f t="shared" si="8"/>
        <v>569.98082258525312</v>
      </c>
      <c r="BI21" s="59">
        <f ca="1">AVERAGE(OFFSET($BH$3,0,0,'Données projet'!$E$11+1,1))-AVERAGE(OFFSET($H$3,0,0,'Données projet'!$E$11+1,1))</f>
        <v>455.71329051283936</v>
      </c>
      <c r="BJ21" s="59">
        <f t="shared" si="38"/>
        <v>479.3743231122258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79.49760000000002</v>
      </c>
      <c r="CA21" s="13">
        <f t="shared" si="39"/>
        <v>22.014299714245357</v>
      </c>
      <c r="CB21" s="20">
        <f t="shared" si="10"/>
        <v>176.79989200231068</v>
      </c>
      <c r="CC21" s="59">
        <f t="shared" si="11"/>
        <v>455.46655866897737</v>
      </c>
      <c r="CD21" s="59">
        <f ca="1">AVERAGE(OFFSET($CC$3,0,0,'Données projet'!$E$12+1,1))-AVERAGE(OFFSET($H$3,0,0,'Données projet'!$E$12+1,1))</f>
        <v>441.3545880925019</v>
      </c>
      <c r="CE21" s="59">
        <f t="shared" si="40"/>
        <v>427.16091343339161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73.819200000000009</v>
      </c>
      <c r="CV21" s="13">
        <f t="shared" si="41"/>
        <v>20.618947302373467</v>
      </c>
      <c r="CW21" s="20">
        <f t="shared" si="13"/>
        <v>164.47977321830047</v>
      </c>
      <c r="CX21" s="59">
        <f t="shared" si="14"/>
        <v>443.14643988496715</v>
      </c>
      <c r="CY21" s="59">
        <f ca="1">AVERAGE(OFFSET($CX$3,0,0,'Données projet'!$E$13+1,1))-AVERAGE(OFFSET($H$3,0,0,'Données projet'!$E$13+1,1))</f>
        <v>412.59676769258488</v>
      </c>
      <c r="CZ21" s="59">
        <f t="shared" si="42"/>
        <v>399.90063795152133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439.19854273764042</v>
      </c>
      <c r="T22" s="59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413.70176310276202</v>
      </c>
      <c r="AN22" s="59">
        <f ca="1">AVERAGE(OFFSET($AM$3,0,0,'Données projet'!$E$10+1,1))-AVERAGE(OFFSET($H$3,0,0,'Données projet'!$E$10+1,1))</f>
        <v>487.18832528146936</v>
      </c>
      <c r="AO22" s="59">
        <f t="shared" si="36"/>
        <v>306.61893266146666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11.8</v>
      </c>
      <c r="BD22" s="12">
        <f>IF('Données projet'!$A$88&gt;35,BD21+BC22-BL21,IF(A22&lt;'Données projet'!$A$88,$BA$205^A22,IF(A22='Données projet'!$A$88,'Données projet'!$B$88,BD21+BC22-BL21)))</f>
        <v>151.19999999999999</v>
      </c>
      <c r="BE22" s="13">
        <f>BD22*VLOOKUP('Données projet'!$B$11,Paramètres!$A$1:$I$89,3,0)*VLOOKUP('Données projet'!$B$11,Paramètres!$A$1:$I$89,5,0)</f>
        <v>143.88191999999998</v>
      </c>
      <c r="BF22" s="13">
        <f t="shared" si="37"/>
        <v>37.184878335388632</v>
      </c>
      <c r="BG22" s="20">
        <f t="shared" si="7"/>
        <v>315.35800710080184</v>
      </c>
      <c r="BH22" s="59">
        <f t="shared" si="8"/>
        <v>595.24689598969076</v>
      </c>
      <c r="BI22" s="59">
        <f ca="1">AVERAGE(OFFSET($BH$3,0,0,'Données projet'!$E$11+1,1))-AVERAGE(OFFSET($H$3,0,0,'Données projet'!$E$11+1,1))</f>
        <v>455.71329051283936</v>
      </c>
      <c r="BJ22" s="59">
        <f t="shared" si="38"/>
        <v>479.3743231122258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93.475200000000015</v>
      </c>
      <c r="CA22" s="13">
        <f t="shared" si="39"/>
        <v>25.401502539965662</v>
      </c>
      <c r="CB22" s="20">
        <f t="shared" si="10"/>
        <v>207.04359025710687</v>
      </c>
      <c r="CC22" s="59">
        <f t="shared" si="11"/>
        <v>486.93247914599573</v>
      </c>
      <c r="CD22" s="59">
        <f ca="1">AVERAGE(OFFSET($CC$3,0,0,'Données projet'!$E$12+1,1))-AVERAGE(OFFSET($H$3,0,0,'Données projet'!$E$12+1,1))</f>
        <v>441.3545880925019</v>
      </c>
      <c r="CE22" s="59">
        <f t="shared" si="40"/>
        <v>427.16091343339161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86.798400000000001</v>
      </c>
      <c r="CV22" s="13">
        <f t="shared" si="41"/>
        <v>23.791455965948352</v>
      </c>
      <c r="CW22" s="20">
        <f t="shared" si="13"/>
        <v>192.61066580735999</v>
      </c>
      <c r="CX22" s="59">
        <f t="shared" si="14"/>
        <v>472.49955469624888</v>
      </c>
      <c r="CY22" s="59">
        <f ca="1">AVERAGE(OFFSET($CX$3,0,0,'Données projet'!$E$13+1,1))-AVERAGE(OFFSET($H$3,0,0,'Données projet'!$E$13+1,1))</f>
        <v>412.59676769258488</v>
      </c>
      <c r="CZ22" s="59">
        <f t="shared" si="42"/>
        <v>399.90063795152133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439.19854273764042</v>
      </c>
      <c r="T23" s="59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446.03125418022853</v>
      </c>
      <c r="AN23" s="59">
        <f ca="1">AVERAGE(OFFSET($AM$3,0,0,'Données projet'!$E$10+1,1))-AVERAGE(OFFSET($H$3,0,0,'Données projet'!$E$10+1,1))</f>
        <v>487.18832528146936</v>
      </c>
      <c r="AO23" s="59">
        <f t="shared" si="36"/>
        <v>306.61893266146666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163</v>
      </c>
      <c r="BB23" s="12">
        <f>VLOOKUP(A23,'Données projet'!$A$87:$I$107,9,0)</f>
        <v>11.8</v>
      </c>
      <c r="BC23" s="12">
        <f t="array" ref="BC23">INDEX(BB:BB,MIN(IF(ISNUMBER(BB23:BB219),ROW(BB23:BB219),"")))</f>
        <v>11.8</v>
      </c>
      <c r="BD23" s="12">
        <f>IF('Données projet'!$A$88&gt;35,BD22+BC23-BL22,IF(A23&lt;'Données projet'!$A$88,$BA$205^A23,IF(A23='Données projet'!$A$88,'Données projet'!$B$88,BD22+BC23-BL22)))</f>
        <v>163</v>
      </c>
      <c r="BE23" s="13">
        <f>BD23*VLOOKUP('Données projet'!$B$11,Paramètres!$A$1:$I$89,3,0)*VLOOKUP('Données projet'!$B$11,Paramètres!$A$1:$I$89,5,0)</f>
        <v>155.11079999999998</v>
      </c>
      <c r="BF23" s="13">
        <f t="shared" si="37"/>
        <v>39.737758807485029</v>
      </c>
      <c r="BG23" s="20">
        <f t="shared" si="7"/>
        <v>339.36123992303641</v>
      </c>
      <c r="BH23" s="59">
        <f t="shared" si="8"/>
        <v>620.47235103414755</v>
      </c>
      <c r="BI23" s="59">
        <f ca="1">AVERAGE(OFFSET($BH$3,0,0,'Données projet'!$E$11+1,1))-AVERAGE(OFFSET($H$3,0,0,'Données projet'!$E$11+1,1))</f>
        <v>455.71329051283936</v>
      </c>
      <c r="BJ23" s="59">
        <f t="shared" si="38"/>
        <v>479.3743231122258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107.45280000000002</v>
      </c>
      <c r="CA23" s="13">
        <f t="shared" si="39"/>
        <v>28.7300285196239</v>
      </c>
      <c r="CB23" s="20">
        <f t="shared" si="10"/>
        <v>237.18509300501162</v>
      </c>
      <c r="CC23" s="59">
        <f t="shared" si="11"/>
        <v>518.29620411612279</v>
      </c>
      <c r="CD23" s="59">
        <f ca="1">AVERAGE(OFFSET($CC$3,0,0,'Données projet'!$E$12+1,1))-AVERAGE(OFFSET($H$3,0,0,'Données projet'!$E$12+1,1))</f>
        <v>441.3545880925019</v>
      </c>
      <c r="CE23" s="59">
        <f t="shared" si="40"/>
        <v>427.16091343339161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99.777600000000007</v>
      </c>
      <c r="CV23" s="13">
        <f t="shared" si="41"/>
        <v>26.909006951444532</v>
      </c>
      <c r="CW23" s="20">
        <f t="shared" si="13"/>
        <v>220.64584044043252</v>
      </c>
      <c r="CX23" s="59">
        <f t="shared" si="14"/>
        <v>501.75695155154369</v>
      </c>
      <c r="CY23" s="59">
        <f ca="1">AVERAGE(OFFSET($CX$3,0,0,'Données projet'!$E$13+1,1))-AVERAGE(OFFSET($H$3,0,0,'Données projet'!$E$13+1,1))</f>
        <v>412.59676769258488</v>
      </c>
      <c r="CZ23" s="59">
        <f t="shared" si="42"/>
        <v>399.90063795152133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432.2850952483584</v>
      </c>
      <c r="S24" s="59">
        <f ca="1">AVERAGE(OFFSET($R$3,0,0,'Données projet'!$E$9+1,1))-AVERAGE(OFFSET($H$3,0,0,'Données projet'!$E$9+1,1))</f>
        <v>439.19854273764042</v>
      </c>
      <c r="T24" s="59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449.89511484081447</v>
      </c>
      <c r="AN24" s="59">
        <f ca="1">AVERAGE(OFFSET($AM$3,0,0,'Données projet'!$E$10+1,1))-AVERAGE(OFFSET($H$3,0,0,'Données projet'!$E$10+1,1))</f>
        <v>487.18832528146936</v>
      </c>
      <c r="AO24" s="59">
        <f t="shared" si="36"/>
        <v>306.61893266146666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150.6</v>
      </c>
      <c r="BE24" s="13">
        <f>BD24*VLOOKUP('Données projet'!$B$11,Paramètres!$A$1:$I$89,3,0)*VLOOKUP('Données projet'!$B$11,Paramètres!$A$1:$I$89,5,0)</f>
        <v>143.31095999999999</v>
      </c>
      <c r="BF24" s="13">
        <f t="shared" si="37"/>
        <v>37.054465009884886</v>
      </c>
      <c r="BG24" s="20">
        <f t="shared" si="7"/>
        <v>314.13644855888282</v>
      </c>
      <c r="BH24" s="59">
        <f t="shared" si="8"/>
        <v>596.46978189221613</v>
      </c>
      <c r="BI24" s="59">
        <f ca="1">AVERAGE(OFFSET($BH$3,0,0,'Données projet'!$E$11+1,1))-AVERAGE(OFFSET($H$3,0,0,'Données projet'!$E$11+1,1))</f>
        <v>455.71329051283936</v>
      </c>
      <c r="BJ24" s="59">
        <f t="shared" si="38"/>
        <v>479.3743231122258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85.438080000000028</v>
      </c>
      <c r="CA24" s="13">
        <f t="shared" si="39"/>
        <v>23.461691111918281</v>
      </c>
      <c r="CB24" s="20">
        <f t="shared" si="10"/>
        <v>189.66710135325772</v>
      </c>
      <c r="CC24" s="59">
        <f t="shared" si="11"/>
        <v>472.00043468659101</v>
      </c>
      <c r="CD24" s="59">
        <f ca="1">AVERAGE(OFFSET($CC$3,0,0,'Données projet'!$E$12+1,1))-AVERAGE(OFFSET($H$3,0,0,'Données projet'!$E$12+1,1))</f>
        <v>441.3545880925019</v>
      </c>
      <c r="CE24" s="59">
        <f t="shared" si="40"/>
        <v>427.16091343339161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79.335360000000023</v>
      </c>
      <c r="CV24" s="13">
        <f t="shared" si="41"/>
        <v>21.974597372641874</v>
      </c>
      <c r="CW24" s="20">
        <f t="shared" si="13"/>
        <v>176.44817575735132</v>
      </c>
      <c r="CX24" s="59">
        <f t="shared" si="14"/>
        <v>458.78150909068461</v>
      </c>
      <c r="CY24" s="59">
        <f ca="1">AVERAGE(OFFSET($CX$3,0,0,'Données projet'!$E$13+1,1))-AVERAGE(OFFSET($H$3,0,0,'Données projet'!$E$13+1,1))</f>
        <v>412.59676769258488</v>
      </c>
      <c r="CZ24" s="59">
        <f t="shared" si="42"/>
        <v>399.90063795152133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447.66946185598249</v>
      </c>
      <c r="S25" s="59">
        <f ca="1">AVERAGE(OFFSET($R$3,0,0,'Données projet'!$E$9+1,1))-AVERAGE(OFFSET($H$3,0,0,'Données projet'!$E$9+1,1))</f>
        <v>439.19854273764042</v>
      </c>
      <c r="T25" s="59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466.94712627342153</v>
      </c>
      <c r="AN25" s="59">
        <f ca="1">AVERAGE(OFFSET($AM$3,0,0,'Données projet'!$E$10+1,1))-AVERAGE(OFFSET($H$3,0,0,'Données projet'!$E$10+1,1))</f>
        <v>487.18832528146936</v>
      </c>
      <c r="AO25" s="59">
        <f t="shared" si="36"/>
        <v>306.61893266146666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161.19999999999999</v>
      </c>
      <c r="BE25" s="13">
        <f>BD25*VLOOKUP('Données projet'!$B$11,Paramètres!$A$1:$I$89,3,0)*VLOOKUP('Données projet'!$B$11,Paramètres!$A$1:$I$89,5,0)</f>
        <v>153.39792</v>
      </c>
      <c r="BF25" s="13">
        <f t="shared" si="37"/>
        <v>39.349765565193408</v>
      </c>
      <c r="BG25" s="20">
        <f t="shared" si="7"/>
        <v>335.70221902604521</v>
      </c>
      <c r="BH25" s="59">
        <f t="shared" si="8"/>
        <v>619.25777458160076</v>
      </c>
      <c r="BI25" s="59">
        <f ca="1">AVERAGE(OFFSET($BH$3,0,0,'Données projet'!$E$11+1,1))-AVERAGE(OFFSET($H$3,0,0,'Données projet'!$E$11+1,1))</f>
        <v>455.71329051283936</v>
      </c>
      <c r="BJ25" s="59">
        <f t="shared" si="38"/>
        <v>479.3743231122258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100.11456000000003</v>
      </c>
      <c r="CA25" s="13">
        <f t="shared" si="39"/>
        <v>26.989288069695206</v>
      </c>
      <c r="CB25" s="20">
        <f t="shared" si="10"/>
        <v>221.37253538805251</v>
      </c>
      <c r="CC25" s="59">
        <f t="shared" si="11"/>
        <v>504.92809094360803</v>
      </c>
      <c r="CD25" s="59">
        <f ca="1">AVERAGE(OFFSET($CC$3,0,0,'Données projet'!$E$12+1,1))-AVERAGE(OFFSET($H$3,0,0,'Données projet'!$E$12+1,1))</f>
        <v>441.3545880925019</v>
      </c>
      <c r="CE25" s="59">
        <f t="shared" si="40"/>
        <v>427.16091343339161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92.963520000000017</v>
      </c>
      <c r="CV25" s="13">
        <f t="shared" si="41"/>
        <v>25.278601439114567</v>
      </c>
      <c r="CW25" s="20">
        <f t="shared" si="13"/>
        <v>205.93836150645791</v>
      </c>
      <c r="CX25" s="59">
        <f t="shared" si="14"/>
        <v>489.49391706201345</v>
      </c>
      <c r="CY25" s="59">
        <f ca="1">AVERAGE(OFFSET($CX$3,0,0,'Données projet'!$E$13+1,1))-AVERAGE(OFFSET($H$3,0,0,'Données projet'!$E$13+1,1))</f>
        <v>412.59676769258488</v>
      </c>
      <c r="CZ25" s="59">
        <f t="shared" si="42"/>
        <v>399.90063795152133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463.02494493049426</v>
      </c>
      <c r="S26" s="59">
        <f ca="1">AVERAGE(OFFSET($R$3,0,0,'Données projet'!$E$9+1,1))-AVERAGE(OFFSET($H$3,0,0,'Données projet'!$E$9+1,1))</f>
        <v>439.19854273764042</v>
      </c>
      <c r="T26" s="59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483.96719471473949</v>
      </c>
      <c r="AN26" s="59">
        <f ca="1">AVERAGE(OFFSET($AM$3,0,0,'Données projet'!$E$10+1,1))-AVERAGE(OFFSET($H$3,0,0,'Données projet'!$E$10+1,1))</f>
        <v>487.18832528146936</v>
      </c>
      <c r="AO26" s="59">
        <f t="shared" si="36"/>
        <v>306.61893266146666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171.79999999999998</v>
      </c>
      <c r="BE26" s="13">
        <f>BD26*VLOOKUP('Données projet'!$B$11,Paramètres!$A$1:$I$89,3,0)*VLOOKUP('Données projet'!$B$11,Paramètres!$A$1:$I$89,5,0)</f>
        <v>163.48487999999998</v>
      </c>
      <c r="BF26" s="13">
        <f t="shared" si="37"/>
        <v>41.627551418005716</v>
      </c>
      <c r="BG26" s="20">
        <f t="shared" si="7"/>
        <v>357.23748471969321</v>
      </c>
      <c r="BH26" s="59">
        <f t="shared" si="8"/>
        <v>642.01526249747099</v>
      </c>
      <c r="BI26" s="59">
        <f ca="1">AVERAGE(OFFSET($BH$3,0,0,'Données projet'!$E$11+1,1))-AVERAGE(OFFSET($H$3,0,0,'Données projet'!$E$11+1,1))</f>
        <v>455.71329051283936</v>
      </c>
      <c r="BJ26" s="59">
        <f t="shared" si="38"/>
        <v>479.3743231122258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114.79104000000001</v>
      </c>
      <c r="CA26" s="13">
        <f t="shared" si="39"/>
        <v>30.456974896543485</v>
      </c>
      <c r="CB26" s="20">
        <f t="shared" si="10"/>
        <v>252.97362594481328</v>
      </c>
      <c r="CC26" s="59">
        <f t="shared" si="11"/>
        <v>537.75140372259102</v>
      </c>
      <c r="CD26" s="59">
        <f ca="1">AVERAGE(OFFSET($CC$3,0,0,'Données projet'!$E$12+1,1))-AVERAGE(OFFSET($H$3,0,0,'Données projet'!$E$12+1,1))</f>
        <v>441.3545880925019</v>
      </c>
      <c r="CE26" s="59">
        <f t="shared" si="40"/>
        <v>427.16091343339161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106.59168000000001</v>
      </c>
      <c r="CV26" s="13">
        <f t="shared" si="41"/>
        <v>28.526492713060108</v>
      </c>
      <c r="CW26" s="20">
        <f t="shared" si="13"/>
        <v>235.33081747524636</v>
      </c>
      <c r="CX26" s="59">
        <f t="shared" si="14"/>
        <v>520.10859525302408</v>
      </c>
      <c r="CY26" s="59">
        <f ca="1">AVERAGE(OFFSET($CX$3,0,0,'Données projet'!$E$13+1,1))-AVERAGE(OFFSET($H$3,0,0,'Données projet'!$E$13+1,1))</f>
        <v>412.59676769258488</v>
      </c>
      <c r="CZ26" s="59">
        <f t="shared" si="42"/>
        <v>399.90063795152133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478.35415851868379</v>
      </c>
      <c r="S27" s="59">
        <f ca="1">AVERAGE(OFFSET($R$3,0,0,'Données projet'!$E$9+1,1))-AVERAGE(OFFSET($H$3,0,0,'Données projet'!$E$9+1,1))</f>
        <v>439.19854273764042</v>
      </c>
      <c r="T27" s="59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500.95821110174336</v>
      </c>
      <c r="AN27" s="59">
        <f ca="1">AVERAGE(OFFSET($AM$3,0,0,'Données projet'!$E$10+1,1))-AVERAGE(OFFSET($H$3,0,0,'Données projet'!$E$10+1,1))</f>
        <v>487.18832528146936</v>
      </c>
      <c r="AO27" s="59">
        <f t="shared" si="36"/>
        <v>306.61893266146666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182.39999999999998</v>
      </c>
      <c r="BE27" s="13">
        <f>BD27*VLOOKUP('Données projet'!$B$11,Paramètres!$A$1:$I$89,3,0)*VLOOKUP('Données projet'!$B$11,Paramètres!$A$1:$I$89,5,0)</f>
        <v>173.57183999999998</v>
      </c>
      <c r="BF27" s="13">
        <f t="shared" si="37"/>
        <v>43.889026259091224</v>
      </c>
      <c r="BG27" s="20">
        <f t="shared" si="7"/>
        <v>378.74434206791716</v>
      </c>
      <c r="BH27" s="59">
        <f t="shared" si="8"/>
        <v>664.74434206791716</v>
      </c>
      <c r="BI27" s="59">
        <f ca="1">AVERAGE(OFFSET($BH$3,0,0,'Données projet'!$E$11+1,1))-AVERAGE(OFFSET($H$3,0,0,'Données projet'!$E$11+1,1))</f>
        <v>455.71329051283936</v>
      </c>
      <c r="BJ27" s="59">
        <f t="shared" si="38"/>
        <v>479.3743231122258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129.46752000000004</v>
      </c>
      <c r="CA27" s="13">
        <f t="shared" si="39"/>
        <v>33.873289462262882</v>
      </c>
      <c r="CB27" s="20">
        <f t="shared" si="10"/>
        <v>284.48524314677451</v>
      </c>
      <c r="CC27" s="59">
        <f t="shared" si="11"/>
        <v>570.48524314677456</v>
      </c>
      <c r="CD27" s="59">
        <f ca="1">AVERAGE(OFFSET($CC$3,0,0,'Données projet'!$E$12+1,1))-AVERAGE(OFFSET($H$3,0,0,'Données projet'!$E$12+1,1))</f>
        <v>441.3545880925019</v>
      </c>
      <c r="CE27" s="59">
        <f t="shared" si="40"/>
        <v>427.16091343339161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120.21984000000002</v>
      </c>
      <c r="CV27" s="13">
        <f t="shared" si="41"/>
        <v>31.726267900699519</v>
      </c>
      <c r="CW27" s="20">
        <f t="shared" si="13"/>
        <v>264.63947126038499</v>
      </c>
      <c r="CX27" s="59">
        <f t="shared" si="14"/>
        <v>550.63947126038499</v>
      </c>
      <c r="CY27" s="59">
        <f ca="1">AVERAGE(OFFSET($CX$3,0,0,'Données projet'!$E$13+1,1))-AVERAGE(OFFSET($H$3,0,0,'Données projet'!$E$13+1,1))</f>
        <v>412.59676769258488</v>
      </c>
      <c r="CZ27" s="59">
        <f t="shared" si="42"/>
        <v>399.90063795152133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439.19854273764042</v>
      </c>
      <c r="T28" s="59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517.92260716229862</v>
      </c>
      <c r="AN28" s="59">
        <f ca="1">AVERAGE(OFFSET($AM$3,0,0,'Données projet'!$E$10+1,1))-AVERAGE(OFFSET($H$3,0,0,'Données projet'!$E$10+1,1))</f>
        <v>487.18832528146936</v>
      </c>
      <c r="AO28" s="59">
        <f t="shared" si="36"/>
        <v>306.61893266146666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193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192.99999999999997</v>
      </c>
      <c r="BE28" s="13">
        <f>BD28*VLOOKUP('Données projet'!$B$11,Paramètres!$A$1:$I$89,3,0)*VLOOKUP('Données projet'!$B$11,Paramètres!$A$1:$I$89,5,0)</f>
        <v>183.65879999999996</v>
      </c>
      <c r="BF28" s="13">
        <f t="shared" si="37"/>
        <v>46.135245973879186</v>
      </c>
      <c r="BG28" s="20">
        <f t="shared" si="7"/>
        <v>400.22463007117284</v>
      </c>
      <c r="BH28" s="59">
        <f t="shared" si="8"/>
        <v>687.44685229339507</v>
      </c>
      <c r="BI28" s="59">
        <f ca="1">AVERAGE(OFFSET($BH$3,0,0,'Données projet'!$E$11+1,1))-AVERAGE(OFFSET($H$3,0,0,'Données projet'!$E$11+1,1))</f>
        <v>455.71329051283936</v>
      </c>
      <c r="BJ28" s="59">
        <f t="shared" si="38"/>
        <v>479.3743231122258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144.14400000000003</v>
      </c>
      <c r="CA28" s="13">
        <f t="shared" si="39"/>
        <v>37.244720006976252</v>
      </c>
      <c r="CB28" s="20">
        <f t="shared" si="10"/>
        <v>315.9186873454837</v>
      </c>
      <c r="CC28" s="59">
        <f t="shared" si="11"/>
        <v>603.14090956770588</v>
      </c>
      <c r="CD28" s="59">
        <f ca="1">AVERAGE(OFFSET($CC$3,0,0,'Données projet'!$E$12+1,1))-AVERAGE(OFFSET($H$3,0,0,'Données projet'!$E$12+1,1))</f>
        <v>441.3545880925019</v>
      </c>
      <c r="CE28" s="59">
        <f t="shared" si="40"/>
        <v>427.16091343339161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133.84800000000001</v>
      </c>
      <c r="CV28" s="13">
        <f t="shared" si="41"/>
        <v>34.884003992121691</v>
      </c>
      <c r="CW28" s="20">
        <f t="shared" si="13"/>
        <v>293.87490695294525</v>
      </c>
      <c r="CX28" s="59">
        <f t="shared" si="14"/>
        <v>581.09712917516754</v>
      </c>
      <c r="CY28" s="59">
        <f ca="1">AVERAGE(OFFSET($CX$3,0,0,'Données projet'!$E$13+1,1))-AVERAGE(OFFSET($H$3,0,0,'Données projet'!$E$13+1,1))</f>
        <v>412.59676769258488</v>
      </c>
      <c r="CZ28" s="59">
        <f t="shared" si="42"/>
        <v>399.90063795152133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458.05789673333743</v>
      </c>
      <c r="S29" s="59">
        <f ca="1">AVERAGE(OFFSET($R$3,0,0,'Données projet'!$E$9+1,1))-AVERAGE(OFFSET($H$3,0,0,'Données projet'!$E$9+1,1))</f>
        <v>439.19854273764042</v>
      </c>
      <c r="T29" s="59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477.98324711048087</v>
      </c>
      <c r="AN29" s="59">
        <f ca="1">AVERAGE(OFFSET($AM$3,0,0,'Données projet'!$E$10+1,1))-AVERAGE(OFFSET($H$3,0,0,'Données projet'!$E$10+1,1))</f>
        <v>487.18832528146936</v>
      </c>
      <c r="AO29" s="59">
        <f t="shared" si="36"/>
        <v>306.61893266146666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9.6</v>
      </c>
      <c r="BD29" s="12">
        <f>IF('Données projet'!$A$88&gt;35,BD28+BC29-BL28,IF(A29&lt;'Données projet'!$A$88,$BA$205^A29,IF(A29='Données projet'!$A$88,'Données projet'!$B$88,BD28+BC29-BL28)))</f>
        <v>175.59999999999997</v>
      </c>
      <c r="BE29" s="13">
        <f>BD29*VLOOKUP('Données projet'!$B$11,Paramètres!$A$1:$I$89,3,0)*VLOOKUP('Données projet'!$B$11,Paramètres!$A$1:$I$89,5,0)</f>
        <v>167.10095999999996</v>
      </c>
      <c r="BF29" s="13">
        <f t="shared" si="37"/>
        <v>42.440086521434345</v>
      </c>
      <c r="BG29" s="20">
        <f t="shared" si="7"/>
        <v>364.95065602483146</v>
      </c>
      <c r="BH29" s="59">
        <f t="shared" si="8"/>
        <v>653.39510046927592</v>
      </c>
      <c r="BI29" s="59">
        <f ca="1">AVERAGE(OFFSET($BH$3,0,0,'Données projet'!$E$11+1,1))-AVERAGE(OFFSET($H$3,0,0,'Données projet'!$E$11+1,1))</f>
        <v>455.71329051283936</v>
      </c>
      <c r="BJ29" s="59">
        <f t="shared" si="38"/>
        <v>479.3743231122258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121.77984000000004</v>
      </c>
      <c r="CA29" s="13">
        <f t="shared" si="39"/>
        <v>32.089761368755184</v>
      </c>
      <c r="CB29" s="20">
        <f t="shared" si="10"/>
        <v>267.98955571724866</v>
      </c>
      <c r="CC29" s="59">
        <f t="shared" si="11"/>
        <v>556.43400016169312</v>
      </c>
      <c r="CD29" s="59">
        <f ca="1">AVERAGE(OFFSET($CC$3,0,0,'Données projet'!$E$12+1,1))-AVERAGE(OFFSET($H$3,0,0,'Données projet'!$E$12+1,1))</f>
        <v>441.3545880925019</v>
      </c>
      <c r="CE29" s="59">
        <f t="shared" si="40"/>
        <v>427.16091343339161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113.08128000000002</v>
      </c>
      <c r="CV29" s="13">
        <f t="shared" si="41"/>
        <v>30.05578679297923</v>
      </c>
      <c r="CW29" s="20">
        <f t="shared" si="13"/>
        <v>249.29705799777221</v>
      </c>
      <c r="CX29" s="59">
        <f t="shared" si="14"/>
        <v>537.74150244221664</v>
      </c>
      <c r="CY29" s="59">
        <f ca="1">AVERAGE(OFFSET($CX$3,0,0,'Données projet'!$E$13+1,1))-AVERAGE(OFFSET($H$3,0,0,'Données projet'!$E$13+1,1))</f>
        <v>412.59676769258488</v>
      </c>
      <c r="CZ29" s="59">
        <f t="shared" si="42"/>
        <v>399.90063795152133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477.32127040383227</v>
      </c>
      <c r="S30" s="59">
        <f ca="1">AVERAGE(OFFSET($R$3,0,0,'Données projet'!$E$9+1,1))-AVERAGE(OFFSET($H$3,0,0,'Données projet'!$E$9+1,1))</f>
        <v>439.19854273764042</v>
      </c>
      <c r="T30" s="59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499.37168273097859</v>
      </c>
      <c r="AN30" s="59">
        <f ca="1">AVERAGE(OFFSET($AM$3,0,0,'Données projet'!$E$10+1,1))-AVERAGE(OFFSET($H$3,0,0,'Données projet'!$E$10+1,1))</f>
        <v>487.18832528146936</v>
      </c>
      <c r="AO30" s="59">
        <f t="shared" si="36"/>
        <v>306.61893266146666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9.6</v>
      </c>
      <c r="BD30" s="12">
        <f>IF('Données projet'!$A$88&gt;35,BD29+BC30-BL29,IF(A30&lt;'Données projet'!$A$88,$BA$205^A30,IF(A30='Données projet'!$A$88,'Données projet'!$B$88,BD29+BC30-BL29)))</f>
        <v>185.19999999999996</v>
      </c>
      <c r="BE30" s="13">
        <f>BD30*VLOOKUP('Données projet'!$B$11,Paramètres!$A$1:$I$89,3,0)*VLOOKUP('Données projet'!$B$11,Paramètres!$A$1:$I$89,5,0)</f>
        <v>176.23631999999998</v>
      </c>
      <c r="BF30" s="13">
        <f t="shared" si="37"/>
        <v>44.483809700571747</v>
      </c>
      <c r="BG30" s="20">
        <f t="shared" si="7"/>
        <v>384.42089256182908</v>
      </c>
      <c r="BH30" s="59">
        <f t="shared" si="8"/>
        <v>674.08755922849582</v>
      </c>
      <c r="BI30" s="59">
        <f ca="1">AVERAGE(OFFSET($BH$3,0,0,'Données projet'!$E$11+1,1))-AVERAGE(OFFSET($H$3,0,0,'Données projet'!$E$11+1,1))</f>
        <v>455.71329051283936</v>
      </c>
      <c r="BJ30" s="59">
        <f t="shared" si="38"/>
        <v>479.3743231122258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136.10688000000005</v>
      </c>
      <c r="CA30" s="13">
        <f t="shared" si="39"/>
        <v>35.40368780391627</v>
      </c>
      <c r="CB30" s="20">
        <f t="shared" si="10"/>
        <v>298.71423892515429</v>
      </c>
      <c r="CC30" s="59">
        <f t="shared" si="11"/>
        <v>588.38090559182092</v>
      </c>
      <c r="CD30" s="59">
        <f ca="1">AVERAGE(OFFSET($CC$3,0,0,'Données projet'!$E$12+1,1))-AVERAGE(OFFSET($H$3,0,0,'Données projet'!$E$12+1,1))</f>
        <v>441.3545880925019</v>
      </c>
      <c r="CE30" s="59">
        <f t="shared" si="40"/>
        <v>427.16091343339161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126.38496000000004</v>
      </c>
      <c r="CV30" s="13">
        <f t="shared" si="41"/>
        <v>33.159663610206088</v>
      </c>
      <c r="CW30" s="20">
        <f t="shared" si="13"/>
        <v>277.87355278777568</v>
      </c>
      <c r="CX30" s="59">
        <f t="shared" si="14"/>
        <v>567.54021945444242</v>
      </c>
      <c r="CY30" s="59">
        <f ca="1">AVERAGE(OFFSET($CX$3,0,0,'Données projet'!$E$13+1,1))-AVERAGE(OFFSET($H$3,0,0,'Données projet'!$E$13+1,1))</f>
        <v>412.59676769258488</v>
      </c>
      <c r="CZ30" s="59">
        <f t="shared" si="42"/>
        <v>399.90063795152133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496.54418197683344</v>
      </c>
      <c r="S31" s="59">
        <f ca="1">AVERAGE(OFFSET($R$3,0,0,'Données projet'!$E$9+1,1))-AVERAGE(OFFSET($H$3,0,0,'Données projet'!$E$9+1,1))</f>
        <v>439.19854273764042</v>
      </c>
      <c r="T31" s="59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520.71537034842709</v>
      </c>
      <c r="AN31" s="59">
        <f ca="1">AVERAGE(OFFSET($AM$3,0,0,'Données projet'!$E$10+1,1))-AVERAGE(OFFSET($H$3,0,0,'Données projet'!$E$10+1,1))</f>
        <v>487.18832528146936</v>
      </c>
      <c r="AO31" s="59">
        <f t="shared" si="36"/>
        <v>306.61893266146666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9.6</v>
      </c>
      <c r="BD31" s="12">
        <f>IF('Données projet'!$A$88&gt;35,BD30+BC31-BL30,IF(A31&lt;'Données projet'!$A$88,$BA$205^A31,IF(A31='Données projet'!$A$88,'Données projet'!$B$88,BD30+BC31-BL30)))</f>
        <v>194.79999999999995</v>
      </c>
      <c r="BE31" s="13">
        <f>BD31*VLOOKUP('Données projet'!$B$11,Paramètres!$A$1:$I$89,3,0)*VLOOKUP('Données projet'!$B$11,Paramètres!$A$1:$I$89,5,0)</f>
        <v>185.37167999999997</v>
      </c>
      <c r="BF31" s="13">
        <f t="shared" si="37"/>
        <v>46.515232992466068</v>
      </c>
      <c r="BG31" s="20">
        <f t="shared" si="7"/>
        <v>403.86970679521164</v>
      </c>
      <c r="BH31" s="59">
        <f t="shared" si="8"/>
        <v>694.75859568410056</v>
      </c>
      <c r="BI31" s="59">
        <f ca="1">AVERAGE(OFFSET($BH$3,0,0,'Données projet'!$E$11+1,1))-AVERAGE(OFFSET($H$3,0,0,'Données projet'!$E$11+1,1))</f>
        <v>455.71329051283936</v>
      </c>
      <c r="BJ31" s="59">
        <f t="shared" si="38"/>
        <v>479.3743231122258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150.43392000000006</v>
      </c>
      <c r="CA31" s="13">
        <f t="shared" si="39"/>
        <v>38.677178913707927</v>
      </c>
      <c r="CB31" s="20">
        <f t="shared" si="10"/>
        <v>329.36849727470809</v>
      </c>
      <c r="CC31" s="59">
        <f t="shared" si="11"/>
        <v>620.25738616359695</v>
      </c>
      <c r="CD31" s="59">
        <f ca="1">AVERAGE(OFFSET($CC$3,0,0,'Données projet'!$E$12+1,1))-AVERAGE(OFFSET($H$3,0,0,'Données projet'!$E$12+1,1))</f>
        <v>441.3545880925019</v>
      </c>
      <c r="CE31" s="59">
        <f t="shared" si="40"/>
        <v>427.16091343339161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139.68864000000005</v>
      </c>
      <c r="CV31" s="13">
        <f t="shared" si="41"/>
        <v>36.22566805112433</v>
      </c>
      <c r="CW31" s="20">
        <f t="shared" si="13"/>
        <v>306.38408652237496</v>
      </c>
      <c r="CX31" s="59">
        <f t="shared" si="14"/>
        <v>597.27297541126381</v>
      </c>
      <c r="CY31" s="59">
        <f ca="1">AVERAGE(OFFSET($CX$3,0,0,'Données projet'!$E$13+1,1))-AVERAGE(OFFSET($H$3,0,0,'Données projet'!$E$13+1,1))</f>
        <v>412.59676769258488</v>
      </c>
      <c r="CZ31" s="59">
        <f t="shared" si="42"/>
        <v>399.90063795152133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515.73067222186751</v>
      </c>
      <c r="S32" s="59">
        <f ca="1">AVERAGE(OFFSET($R$3,0,0,'Données projet'!$E$9+1,1))-AVERAGE(OFFSET($H$3,0,0,'Données projet'!$E$9+1,1))</f>
        <v>439.19854273764042</v>
      </c>
      <c r="T32" s="59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542.01877874665877</v>
      </c>
      <c r="AN32" s="59">
        <f ca="1">AVERAGE(OFFSET($AM$3,0,0,'Données projet'!$E$10+1,1))-AVERAGE(OFFSET($H$3,0,0,'Données projet'!$E$10+1,1))</f>
        <v>487.18832528146936</v>
      </c>
      <c r="AO32" s="59">
        <f t="shared" si="36"/>
        <v>306.61893266146666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9.6</v>
      </c>
      <c r="BD32" s="12">
        <f>IF('Données projet'!$A$88&gt;35,BD31+BC32-BL31,IF(A32&lt;'Données projet'!$A$88,$BA$205^A32,IF(A32='Données projet'!$A$88,'Données projet'!$B$88,BD31+BC32-BL31)))</f>
        <v>204.39999999999995</v>
      </c>
      <c r="BE32" s="13">
        <f>BD32*VLOOKUP('Données projet'!$B$11,Paramètres!$A$1:$I$89,3,0)*VLOOKUP('Données projet'!$B$11,Paramètres!$A$1:$I$89,5,0)</f>
        <v>194.50703999999996</v>
      </c>
      <c r="BF32" s="13">
        <f t="shared" si="37"/>
        <v>48.535031730585615</v>
      </c>
      <c r="BG32" s="20">
        <f t="shared" si="7"/>
        <v>423.29827493076988</v>
      </c>
      <c r="BH32" s="59">
        <f t="shared" si="8"/>
        <v>715.40938604188102</v>
      </c>
      <c r="BI32" s="59">
        <f ca="1">AVERAGE(OFFSET($BH$3,0,0,'Données projet'!$E$11+1,1))-AVERAGE(OFFSET($H$3,0,0,'Données projet'!$E$11+1,1))</f>
        <v>455.71329051283936</v>
      </c>
      <c r="BJ32" s="59">
        <f t="shared" si="38"/>
        <v>479.3743231122258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164.76096000000007</v>
      </c>
      <c r="CA32" s="13">
        <f t="shared" si="39"/>
        <v>41.914523809719945</v>
      </c>
      <c r="CB32" s="20">
        <f t="shared" si="10"/>
        <v>359.95980096859574</v>
      </c>
      <c r="CC32" s="59">
        <f t="shared" si="11"/>
        <v>652.07091207970689</v>
      </c>
      <c r="CD32" s="59">
        <f ca="1">AVERAGE(OFFSET($CC$3,0,0,'Données projet'!$E$12+1,1))-AVERAGE(OFFSET($H$3,0,0,'Données projet'!$E$12+1,1))</f>
        <v>441.3545880925019</v>
      </c>
      <c r="CE32" s="59">
        <f t="shared" si="40"/>
        <v>427.16091343339161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152.99232000000006</v>
      </c>
      <c r="CV32" s="13">
        <f t="shared" si="41"/>
        <v>39.257817366657008</v>
      </c>
      <c r="CW32" s="20">
        <f t="shared" si="13"/>
        <v>334.83565591359439</v>
      </c>
      <c r="CX32" s="59">
        <f t="shared" si="14"/>
        <v>626.94676702470554</v>
      </c>
      <c r="CY32" s="59">
        <f ca="1">AVERAGE(OFFSET($CX$3,0,0,'Données projet'!$E$13+1,1))-AVERAGE(OFFSET($H$3,0,0,'Données projet'!$E$13+1,1))</f>
        <v>412.59676769258488</v>
      </c>
      <c r="CZ32" s="59">
        <f t="shared" si="42"/>
        <v>399.90063795152133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439.19854273764042</v>
      </c>
      <c r="T33" s="59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487.18832528146936</v>
      </c>
      <c r="AO33" s="59">
        <f t="shared" si="36"/>
        <v>306.61893266146666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214</v>
      </c>
      <c r="BB33" s="12">
        <f>VLOOKUP(A33,'Données projet'!$A$87:$I$107,9,0)</f>
        <v>9.6</v>
      </c>
      <c r="BC33" s="12">
        <f t="array" ref="BC33">INDEX(BB:BB,MIN(IF(ISNUMBER(BB33:BB229),ROW(BB33:BB229),"")))</f>
        <v>9.6</v>
      </c>
      <c r="BD33" s="12">
        <f>IF('Données projet'!$A$88&gt;35,BD32+BC33-BL32,IF(A33&lt;'Données projet'!$A$88,$BA$205^A33,IF(A33='Données projet'!$A$88,'Données projet'!$B$88,BD32+BC33-BL32)))</f>
        <v>213.99999999999994</v>
      </c>
      <c r="BE33" s="13">
        <f>BD33*VLOOKUP('Données projet'!$B$11,Paramètres!$A$1:$I$89,3,0)*VLOOKUP('Données projet'!$B$11,Paramètres!$A$1:$I$89,5,0)</f>
        <v>203.64239999999995</v>
      </c>
      <c r="BF33" s="13">
        <f t="shared" si="37"/>
        <v>50.543814227115405</v>
      </c>
      <c r="BG33" s="20">
        <f t="shared" si="7"/>
        <v>442.70765644555922</v>
      </c>
      <c r="BH33" s="59">
        <f t="shared" si="8"/>
        <v>736.04098977889248</v>
      </c>
      <c r="BI33" s="59">
        <f ca="1">AVERAGE(OFFSET($BH$3,0,0,'Données projet'!$E$11+1,1))-AVERAGE(OFFSET($H$3,0,0,'Données projet'!$E$11+1,1))</f>
        <v>455.71329051283936</v>
      </c>
      <c r="BJ33" s="59">
        <f t="shared" si="38"/>
        <v>479.3743231122258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179.08800000000008</v>
      </c>
      <c r="CA33" s="13">
        <f t="shared" si="39"/>
        <v>45.119223023956877</v>
      </c>
      <c r="CB33" s="20">
        <f t="shared" si="10"/>
        <v>390.49424676672498</v>
      </c>
      <c r="CC33" s="59">
        <f t="shared" si="11"/>
        <v>683.8275801000583</v>
      </c>
      <c r="CD33" s="59">
        <f ca="1">AVERAGE(OFFSET($CC$3,0,0,'Données projet'!$E$12+1,1))-AVERAGE(OFFSET($H$3,0,0,'Données projet'!$E$12+1,1))</f>
        <v>441.3545880925019</v>
      </c>
      <c r="CE33" s="59">
        <f t="shared" si="40"/>
        <v>427.16091343339161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166.29600000000005</v>
      </c>
      <c r="CV33" s="13">
        <f t="shared" si="41"/>
        <v>42.259390211399776</v>
      </c>
      <c r="CW33" s="20">
        <f t="shared" si="13"/>
        <v>363.2339712848547</v>
      </c>
      <c r="CX33" s="59">
        <f t="shared" si="14"/>
        <v>656.56730461818802</v>
      </c>
      <c r="CY33" s="59">
        <f ca="1">AVERAGE(OFFSET($CX$3,0,0,'Données projet'!$E$13+1,1))-AVERAGE(OFFSET($H$3,0,0,'Données projet'!$E$13+1,1))</f>
        <v>412.59676769258488</v>
      </c>
      <c r="CZ33" s="59">
        <f t="shared" si="42"/>
        <v>399.90063795152133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439.19854273764042</v>
      </c>
      <c r="T34" s="59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487.18832528146936</v>
      </c>
      <c r="AO34" s="59">
        <f t="shared" si="36"/>
        <v>306.61893266146666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8.8000000000000007</v>
      </c>
      <c r="BD34" s="12">
        <f>IF('Données projet'!$A$88&gt;35,BD33+BC34-BL33,IF(A34&lt;'Données projet'!$A$88,$BA$205^A34,IF(A34='Données projet'!$A$88,'Données projet'!$B$88,BD33+BC34-BL33)))</f>
        <v>193.79999999999995</v>
      </c>
      <c r="BE34" s="13">
        <f>BD34*VLOOKUP('Données projet'!$B$11,Paramètres!$A$1:$I$89,3,0)*VLOOKUP('Données projet'!$B$11,Paramètres!$A$1:$I$89,5,0)</f>
        <v>184.42007999999996</v>
      </c>
      <c r="BF34" s="13">
        <f t="shared" si="37"/>
        <v>46.304179794239104</v>
      </c>
      <c r="BG34" s="20">
        <f t="shared" si="7"/>
        <v>401.8447524749663</v>
      </c>
      <c r="BH34" s="59">
        <f t="shared" si="8"/>
        <v>695.17808580829956</v>
      </c>
      <c r="BI34" s="59">
        <f ca="1">AVERAGE(OFFSET($BH$3,0,0,'Données projet'!$E$11+1,1))-AVERAGE(OFFSET($H$3,0,0,'Données projet'!$E$11+1,1))</f>
        <v>455.71329051283936</v>
      </c>
      <c r="BJ34" s="59">
        <f t="shared" si="38"/>
        <v>479.3743231122258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155.67552000000006</v>
      </c>
      <c r="CA34" s="13">
        <f t="shared" si="39"/>
        <v>39.865566884055134</v>
      </c>
      <c r="CB34" s="20">
        <f t="shared" si="10"/>
        <v>340.56739298972946</v>
      </c>
      <c r="CC34" s="59">
        <f t="shared" si="11"/>
        <v>633.90072632306283</v>
      </c>
      <c r="CD34" s="59">
        <f ca="1">AVERAGE(OFFSET($CC$3,0,0,'Données projet'!$E$12+1,1))-AVERAGE(OFFSET($H$3,0,0,'Données projet'!$E$12+1,1))</f>
        <v>441.3545880925019</v>
      </c>
      <c r="CE34" s="59">
        <f t="shared" si="40"/>
        <v>427.16091343339161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144.55584000000005</v>
      </c>
      <c r="CV34" s="13">
        <f t="shared" si="41"/>
        <v>37.338731344230482</v>
      </c>
      <c r="CW34" s="20">
        <f t="shared" si="13"/>
        <v>316.79971175786812</v>
      </c>
      <c r="CX34" s="59">
        <f t="shared" si="14"/>
        <v>610.13304509120144</v>
      </c>
      <c r="CY34" s="59">
        <f ca="1">AVERAGE(OFFSET($CX$3,0,0,'Données projet'!$E$13+1,1))-AVERAGE(OFFSET($H$3,0,0,'Données projet'!$E$13+1,1))</f>
        <v>412.59676769258488</v>
      </c>
      <c r="CZ34" s="59">
        <f t="shared" si="42"/>
        <v>399.90063795152133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439.19854273764042</v>
      </c>
      <c r="T35" s="59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487.18832528146936</v>
      </c>
      <c r="AO35" s="59">
        <f t="shared" si="36"/>
        <v>306.61893266146666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8.8000000000000007</v>
      </c>
      <c r="BD35" s="12">
        <f>IF('Données projet'!$A$88&gt;35,BD34+BC35-BL34,IF(A35&lt;'Données projet'!$A$88,$BA$205^A35,IF(A35='Données projet'!$A$88,'Données projet'!$B$88,BD34+BC35-BL34)))</f>
        <v>202.59999999999997</v>
      </c>
      <c r="BE35" s="13">
        <f>BD35*VLOOKUP('Données projet'!$B$11,Paramètres!$A$1:$I$89,3,0)*VLOOKUP('Données projet'!$B$11,Paramètres!$A$1:$I$89,5,0)</f>
        <v>192.79415999999995</v>
      </c>
      <c r="BF35" s="13">
        <f t="shared" si="37"/>
        <v>48.157176097802179</v>
      </c>
      <c r="BG35" s="20">
        <f t="shared" si="7"/>
        <v>419.65691037033866</v>
      </c>
      <c r="BH35" s="59">
        <f t="shared" si="8"/>
        <v>712.99024370367192</v>
      </c>
      <c r="BI35" s="59">
        <f ca="1">AVERAGE(OFFSET($BH$3,0,0,'Données projet'!$E$11+1,1))-AVERAGE(OFFSET($H$3,0,0,'Données projet'!$E$11+1,1))</f>
        <v>455.71329051283936</v>
      </c>
      <c r="BJ35" s="59">
        <f t="shared" si="38"/>
        <v>479.3743231122258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168.95424000000006</v>
      </c>
      <c r="CA35" s="13">
        <f t="shared" si="39"/>
        <v>42.855724087026708</v>
      </c>
      <c r="CB35" s="20">
        <f t="shared" si="10"/>
        <v>368.90235411823824</v>
      </c>
      <c r="CC35" s="59">
        <f t="shared" si="11"/>
        <v>662.23568745157149</v>
      </c>
      <c r="CD35" s="59">
        <f ca="1">AVERAGE(OFFSET($CC$3,0,0,'Données projet'!$E$12+1,1))-AVERAGE(OFFSET($H$3,0,0,'Données projet'!$E$12+1,1))</f>
        <v>441.3545880925019</v>
      </c>
      <c r="CE35" s="59">
        <f t="shared" si="40"/>
        <v>427.16091343339161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156.88608000000005</v>
      </c>
      <c r="CV35" s="13">
        <f t="shared" si="41"/>
        <v>40.13936068943687</v>
      </c>
      <c r="CW35" s="20">
        <f t="shared" si="13"/>
        <v>343.1526425341026</v>
      </c>
      <c r="CX35" s="59">
        <f t="shared" si="14"/>
        <v>636.48597586743585</v>
      </c>
      <c r="CY35" s="59">
        <f ca="1">AVERAGE(OFFSET($CX$3,0,0,'Données projet'!$E$13+1,1))-AVERAGE(OFFSET($H$3,0,0,'Données projet'!$E$13+1,1))</f>
        <v>412.59676769258488</v>
      </c>
      <c r="CZ35" s="59">
        <f t="shared" si="42"/>
        <v>399.90063795152133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439.19854273764042</v>
      </c>
      <c r="T36" s="59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487.18832528146936</v>
      </c>
      <c r="AO36" s="59">
        <f t="shared" si="36"/>
        <v>306.61893266146666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8.8000000000000007</v>
      </c>
      <c r="BD36" s="12">
        <f>IF('Données projet'!$A$88&gt;35,BD35+BC36-BL35,IF(A36&lt;'Données projet'!$A$88,$BA$205^A36,IF(A36='Données projet'!$A$88,'Données projet'!$B$88,BD35+BC36-BL35)))</f>
        <v>211.39999999999998</v>
      </c>
      <c r="BE36" s="13">
        <f>BD36*VLOOKUP('Données projet'!$B$11,Paramètres!$A$1:$I$89,3,0)*VLOOKUP('Données projet'!$B$11,Paramètres!$A$1:$I$89,5,0)</f>
        <v>201.16823999999997</v>
      </c>
      <c r="BF36" s="13">
        <f t="shared" si="37"/>
        <v>50.000824425351645</v>
      </c>
      <c r="BG36" s="20">
        <f t="shared" si="7"/>
        <v>437.45278720748735</v>
      </c>
      <c r="BH36" s="59">
        <f t="shared" si="8"/>
        <v>730.78612054082066</v>
      </c>
      <c r="BI36" s="59">
        <f ca="1">AVERAGE(OFFSET($BH$3,0,0,'Données projet'!$E$11+1,1))-AVERAGE(OFFSET($H$3,0,0,'Données projet'!$E$11+1,1))</f>
        <v>455.71329051283936</v>
      </c>
      <c r="BJ36" s="59">
        <f t="shared" si="38"/>
        <v>479.3743231122258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182.23296000000005</v>
      </c>
      <c r="CA36" s="13">
        <f t="shared" si="39"/>
        <v>45.818621592366334</v>
      </c>
      <c r="CB36" s="20">
        <f t="shared" si="10"/>
        <v>397.1898379400381</v>
      </c>
      <c r="CC36" s="59">
        <f t="shared" si="11"/>
        <v>690.52317127337142</v>
      </c>
      <c r="CD36" s="59">
        <f ca="1">AVERAGE(OFFSET($CC$3,0,0,'Données projet'!$E$12+1,1))-AVERAGE(OFFSET($H$3,0,0,'Données projet'!$E$12+1,1))</f>
        <v>441.3545880925019</v>
      </c>
      <c r="CE36" s="59">
        <f t="shared" si="40"/>
        <v>427.16091343339161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169.21632000000005</v>
      </c>
      <c r="CV36" s="13">
        <f t="shared" si="41"/>
        <v>42.914458163257414</v>
      </c>
      <c r="CW36" s="20">
        <f t="shared" si="13"/>
        <v>369.46110530100674</v>
      </c>
      <c r="CX36" s="59">
        <f t="shared" si="14"/>
        <v>662.79443863434005</v>
      </c>
      <c r="CY36" s="59">
        <f ca="1">AVERAGE(OFFSET($CX$3,0,0,'Données projet'!$E$13+1,1))-AVERAGE(OFFSET($H$3,0,0,'Données projet'!$E$13+1,1))</f>
        <v>412.59676769258488</v>
      </c>
      <c r="CZ36" s="59">
        <f t="shared" si="42"/>
        <v>399.90063795152133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439.19854273764042</v>
      </c>
      <c r="T37" s="59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487.18832528146936</v>
      </c>
      <c r="AO37" s="59">
        <f t="shared" si="36"/>
        <v>306.61893266146666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8.8000000000000007</v>
      </c>
      <c r="BD37" s="12">
        <f>IF('Données projet'!$A$88&gt;35,BD36+BC37-BL36,IF(A37&lt;'Données projet'!$A$88,$BA$205^A37,IF(A37='Données projet'!$A$88,'Données projet'!$B$88,BD36+BC37-BL36)))</f>
        <v>220.2</v>
      </c>
      <c r="BE37" s="13">
        <f>BD37*VLOOKUP('Données projet'!$B$11,Paramètres!$A$1:$I$89,3,0)*VLOOKUP('Données projet'!$B$11,Paramètres!$A$1:$I$89,5,0)</f>
        <v>209.54232000000002</v>
      </c>
      <c r="BF37" s="13">
        <f t="shared" si="37"/>
        <v>51.835558406813547</v>
      </c>
      <c r="BG37" s="20">
        <f t="shared" si="7"/>
        <v>455.23313822520032</v>
      </c>
      <c r="BH37" s="59">
        <f t="shared" si="8"/>
        <v>748.56647155853364</v>
      </c>
      <c r="BI37" s="59">
        <f ca="1">AVERAGE(OFFSET($BH$3,0,0,'Données projet'!$E$11+1,1))-AVERAGE(OFFSET($H$3,0,0,'Données projet'!$E$11+1,1))</f>
        <v>455.71329051283936</v>
      </c>
      <c r="BJ37" s="59">
        <f t="shared" si="38"/>
        <v>479.3743231122258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195.51168000000004</v>
      </c>
      <c r="CA37" s="13">
        <f t="shared" si="39"/>
        <v>48.756471614445431</v>
      </c>
      <c r="CB37" s="20">
        <f t="shared" si="10"/>
        <v>425.43369739515919</v>
      </c>
      <c r="CC37" s="59">
        <f t="shared" si="11"/>
        <v>718.7670307284925</v>
      </c>
      <c r="CD37" s="59">
        <f ca="1">AVERAGE(OFFSET($CC$3,0,0,'Données projet'!$E$12+1,1))-AVERAGE(OFFSET($H$3,0,0,'Données projet'!$E$12+1,1))</f>
        <v>441.3545880925019</v>
      </c>
      <c r="CE37" s="59">
        <f t="shared" si="40"/>
        <v>427.16091343339161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181.54656</v>
      </c>
      <c r="CV37" s="13">
        <f t="shared" si="41"/>
        <v>45.666095761265019</v>
      </c>
      <c r="CW37" s="20">
        <f t="shared" si="13"/>
        <v>395.72870878420321</v>
      </c>
      <c r="CX37" s="59">
        <f t="shared" si="14"/>
        <v>689.06204211753652</v>
      </c>
      <c r="CY37" s="59">
        <f ca="1">AVERAGE(OFFSET($CX$3,0,0,'Données projet'!$E$13+1,1))-AVERAGE(OFFSET($H$3,0,0,'Données projet'!$E$13+1,1))</f>
        <v>412.59676769258488</v>
      </c>
      <c r="CZ37" s="59">
        <f t="shared" si="42"/>
        <v>399.90063795152133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439.19854273764042</v>
      </c>
      <c r="T38" s="59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487.18832528146936</v>
      </c>
      <c r="AO38" s="59">
        <f t="shared" si="36"/>
        <v>306.61893266146666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229</v>
      </c>
      <c r="BB38" s="12">
        <f>VLOOKUP(A38,'Données projet'!$A$87:$I$107,9,0)</f>
        <v>8.8000000000000007</v>
      </c>
      <c r="BC38" s="12">
        <f t="array" ref="BC38">INDEX(BB:BB,MIN(IF(ISNUMBER(BB38:BB234),ROW(BB38:BB234),"")))</f>
        <v>8.8000000000000007</v>
      </c>
      <c r="BD38" s="12">
        <f>IF('Données projet'!$A$88&gt;35,BD37+BC38-BL37,IF(A38&lt;'Données projet'!$A$88,$BA$205^A38,IF(A38='Données projet'!$A$88,'Données projet'!$B$88,BD37+BC38-BL37)))</f>
        <v>229</v>
      </c>
      <c r="BE38" s="13">
        <f>BD38*VLOOKUP('Données projet'!$B$11,Paramètres!$A$1:$I$89,3,0)*VLOOKUP('Données projet'!$B$11,Paramètres!$A$1:$I$89,5,0)</f>
        <v>217.91640000000001</v>
      </c>
      <c r="BF38" s="13">
        <f t="shared" si="37"/>
        <v>53.661775051402536</v>
      </c>
      <c r="BG38" s="20">
        <f t="shared" si="7"/>
        <v>472.99865488119264</v>
      </c>
      <c r="BH38" s="59">
        <f t="shared" si="8"/>
        <v>766.33198821452595</v>
      </c>
      <c r="BI38" s="59">
        <f ca="1">AVERAGE(OFFSET($BH$3,0,0,'Données projet'!$E$11+1,1))-AVERAGE(OFFSET($H$3,0,0,'Données projet'!$E$11+1,1))</f>
        <v>455.71329051283936</v>
      </c>
      <c r="BJ38" s="59">
        <f t="shared" si="38"/>
        <v>479.3743231122258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30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13.570356409809863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13.570356409809863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208.79040000000001</v>
      </c>
      <c r="CA38" s="13">
        <f t="shared" si="39"/>
        <v>51.671168863475145</v>
      </c>
      <c r="CB38" s="20">
        <f t="shared" si="10"/>
        <v>453.63723243721915</v>
      </c>
      <c r="CC38" s="59">
        <f t="shared" si="11"/>
        <v>746.97056577055241</v>
      </c>
      <c r="CD38" s="59">
        <f ca="1">AVERAGE(OFFSET($CC$3,0,0,'Données projet'!$E$12+1,1))-AVERAGE(OFFSET($H$3,0,0,'Données projet'!$E$12+1,1))</f>
        <v>441.3545880925019</v>
      </c>
      <c r="CE38" s="59">
        <f t="shared" si="40"/>
        <v>427.16091343339161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21.497348438445275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21.497348438445275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193.8768</v>
      </c>
      <c r="CV38" s="13">
        <f t="shared" si="41"/>
        <v>48.396048099527611</v>
      </c>
      <c r="CW38" s="20">
        <f t="shared" si="13"/>
        <v>421.95854377334393</v>
      </c>
      <c r="CX38" s="59">
        <f t="shared" si="14"/>
        <v>715.29187710667725</v>
      </c>
      <c r="CY38" s="59">
        <f ca="1">AVERAGE(OFFSET($CX$3,0,0,'Données projet'!$E$13+1,1))-AVERAGE(OFFSET($H$3,0,0,'Données projet'!$E$13+1,1))</f>
        <v>412.59676769258488</v>
      </c>
      <c r="CZ38" s="59">
        <f t="shared" si="42"/>
        <v>399.90063795152133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16.195441748100954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16.195441748100954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439.19854273764042</v>
      </c>
      <c r="T39" s="59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487.18832528146936</v>
      </c>
      <c r="AO39" s="59">
        <f t="shared" si="36"/>
        <v>306.61893266146666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207.2</v>
      </c>
      <c r="BE39" s="13">
        <f>BD39*VLOOKUP('Données projet'!$B$11,Paramètres!$A$1:$I$89,3,0)*VLOOKUP('Données projet'!$B$11,Paramètres!$A$1:$I$89,5,0)</f>
        <v>197.17151999999999</v>
      </c>
      <c r="BF39" s="13">
        <f t="shared" si="37"/>
        <v>49.122039074856261</v>
      </c>
      <c r="BG39" s="20">
        <f t="shared" si="7"/>
        <v>428.96128205537462</v>
      </c>
      <c r="BH39" s="59">
        <f t="shared" si="8"/>
        <v>722.29461538870794</v>
      </c>
      <c r="BI39" s="59">
        <f ca="1">AVERAGE(OFFSET($BH$3,0,0,'Données projet'!$E$11+1,1))-AVERAGE(OFFSET($H$3,0,0,'Données projet'!$E$11+1,1))</f>
        <v>455.71329051283936</v>
      </c>
      <c r="BJ39" s="59">
        <f t="shared" si="38"/>
        <v>479.3743231122258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13.304249997713606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13.304249997713606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183.63072000000003</v>
      </c>
      <c r="CA39" s="13">
        <f t="shared" si="39"/>
        <v>46.129013251634447</v>
      </c>
      <c r="CB39" s="20">
        <f t="shared" si="10"/>
        <v>400.16486874659671</v>
      </c>
      <c r="CC39" s="59">
        <f t="shared" si="11"/>
        <v>693.49820207993002</v>
      </c>
      <c r="CD39" s="59">
        <f ca="1">AVERAGE(OFFSET($CC$3,0,0,'Données projet'!$E$12+1,1))-AVERAGE(OFFSET($H$3,0,0,'Données projet'!$E$12+1,1))</f>
        <v>441.3545880925019</v>
      </c>
      <c r="CE39" s="59">
        <f t="shared" si="40"/>
        <v>427.16091343339161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21.0757985476552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21.0757985476552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170.51424</v>
      </c>
      <c r="CV39" s="13">
        <f t="shared" si="41"/>
        <v>43.205175985246733</v>
      </c>
      <c r="CW39" s="20">
        <f t="shared" si="13"/>
        <v>372.22798284097138</v>
      </c>
      <c r="CX39" s="59">
        <f t="shared" si="14"/>
        <v>665.56131617430469</v>
      </c>
      <c r="CY39" s="59">
        <f ca="1">AVERAGE(OFFSET($CX$3,0,0,'Données projet'!$E$13+1,1))-AVERAGE(OFFSET($H$3,0,0,'Données projet'!$E$13+1,1))</f>
        <v>412.59676769258488</v>
      </c>
      <c r="CZ39" s="59">
        <f t="shared" si="42"/>
        <v>399.90063795152133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15.877859013664766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15.877859013664766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439.19854273764042</v>
      </c>
      <c r="T40" s="59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487.18832528146936</v>
      </c>
      <c r="AO40" s="59">
        <f t="shared" si="36"/>
        <v>306.61893266146666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215.39999999999998</v>
      </c>
      <c r="BE40" s="13">
        <f>BD40*VLOOKUP('Données projet'!$B$11,Paramètres!$A$1:$I$89,3,0)*VLOOKUP('Données projet'!$B$11,Paramètres!$A$1:$I$89,5,0)</f>
        <v>204.97463999999997</v>
      </c>
      <c r="BF40" s="13">
        <f t="shared" si="37"/>
        <v>50.835874841915164</v>
      </c>
      <c r="BG40" s="20">
        <f t="shared" si="7"/>
        <v>445.53664668300212</v>
      </c>
      <c r="BH40" s="59">
        <f t="shared" si="8"/>
        <v>738.86998001633538</v>
      </c>
      <c r="BI40" s="59">
        <f ca="1">AVERAGE(OFFSET($BH$3,0,0,'Données projet'!$E$11+1,1))-AVERAGE(OFFSET($H$3,0,0,'Données projet'!$E$11+1,1))</f>
        <v>455.71329051283936</v>
      </c>
      <c r="BJ40" s="59">
        <f t="shared" si="38"/>
        <v>479.3743231122258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13.043361770049673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13.043361770049673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195.16224</v>
      </c>
      <c r="CA40" s="13">
        <f t="shared" si="39"/>
        <v>48.67946410296608</v>
      </c>
      <c r="CB40" s="20">
        <f t="shared" si="10"/>
        <v>424.69096797933253</v>
      </c>
      <c r="CC40" s="59">
        <f t="shared" si="11"/>
        <v>718.02430131266578</v>
      </c>
      <c r="CD40" s="59">
        <f ca="1">AVERAGE(OFFSET($CC$3,0,0,'Données projet'!$E$12+1,1))-AVERAGE(OFFSET($H$3,0,0,'Données projet'!$E$12+1,1))</f>
        <v>441.3545880925019</v>
      </c>
      <c r="CE40" s="59">
        <f t="shared" si="40"/>
        <v>427.16091343339161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20.662514993103475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20.662514993103475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181.22208000000001</v>
      </c>
      <c r="CV40" s="13">
        <f t="shared" si="41"/>
        <v>45.593969287032806</v>
      </c>
      <c r="CW40" s="20">
        <f t="shared" si="13"/>
        <v>395.03795250824879</v>
      </c>
      <c r="CX40" s="59">
        <f t="shared" si="14"/>
        <v>688.37128584158211</v>
      </c>
      <c r="CY40" s="59">
        <f ca="1">AVERAGE(OFFSET($CX$3,0,0,'Données projet'!$E$13+1,1))-AVERAGE(OFFSET($H$3,0,0,'Données projet'!$E$13+1,1))</f>
        <v>412.59676769258488</v>
      </c>
      <c r="CZ40" s="59">
        <f t="shared" si="42"/>
        <v>399.90063795152133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15.566503882944529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15.566503882944529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439.19854273764042</v>
      </c>
      <c r="T41" s="59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487.18832528146936</v>
      </c>
      <c r="AO41" s="59">
        <f t="shared" si="36"/>
        <v>306.61893266146666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223.59999999999997</v>
      </c>
      <c r="BE41" s="13">
        <f>BD41*VLOOKUP('Données projet'!$B$11,Paramètres!$A$1:$I$89,3,0)*VLOOKUP('Données projet'!$B$11,Paramètres!$A$1:$I$89,5,0)</f>
        <v>212.77775999999997</v>
      </c>
      <c r="BF41" s="13">
        <f t="shared" si="37"/>
        <v>52.542131131270303</v>
      </c>
      <c r="BG41" s="20">
        <f t="shared" si="7"/>
        <v>462.09881038696238</v>
      </c>
      <c r="BH41" s="59">
        <f t="shared" si="8"/>
        <v>755.4321437202957</v>
      </c>
      <c r="BI41" s="59">
        <f ca="1">AVERAGE(OFFSET($BH$3,0,0,'Données projet'!$E$11+1,1))-AVERAGE(OFFSET($H$3,0,0,'Données projet'!$E$11+1,1))</f>
        <v>455.71329051283936</v>
      </c>
      <c r="BJ41" s="59">
        <f t="shared" si="38"/>
        <v>479.3743231122258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12.787589401404121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12.787589401404121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206.69375999999997</v>
      </c>
      <c r="CA41" s="13">
        <f t="shared" si="39"/>
        <v>51.212423138937282</v>
      </c>
      <c r="CB41" s="20">
        <f t="shared" si="10"/>
        <v>449.18660230031566</v>
      </c>
      <c r="CC41" s="59">
        <f t="shared" si="11"/>
        <v>742.51993563364897</v>
      </c>
      <c r="CD41" s="59">
        <f ca="1">AVERAGE(OFFSET($CC$3,0,0,'Données projet'!$E$12+1,1))-AVERAGE(OFFSET($H$3,0,0,'Données projet'!$E$12+1,1))</f>
        <v>441.3545880925019</v>
      </c>
      <c r="CE41" s="59">
        <f t="shared" si="40"/>
        <v>427.16091343339161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20.257335676978428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20.257335676978428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191.92991999999998</v>
      </c>
      <c r="CV41" s="13">
        <f t="shared" si="41"/>
        <v>47.966379473124988</v>
      </c>
      <c r="CW41" s="20">
        <f t="shared" si="13"/>
        <v>417.81938824902596</v>
      </c>
      <c r="CX41" s="59">
        <f t="shared" si="14"/>
        <v>711.15272158235928</v>
      </c>
      <c r="CY41" s="59">
        <f ca="1">AVERAGE(OFFSET($CX$3,0,0,'Données projet'!$E$13+1,1))-AVERAGE(OFFSET($H$3,0,0,'Données projet'!$E$13+1,1))</f>
        <v>412.59676769258488</v>
      </c>
      <c r="CZ41" s="59">
        <f t="shared" si="42"/>
        <v>399.90063795152133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15.261254236429838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15.261254236429838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439.19854273764042</v>
      </c>
      <c r="T42" s="59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487.18832528146936</v>
      </c>
      <c r="AO42" s="59">
        <f t="shared" si="36"/>
        <v>306.61893266146666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231.79999999999995</v>
      </c>
      <c r="BE42" s="13">
        <f>BD42*VLOOKUP('Données projet'!$B$11,Paramètres!$A$1:$I$89,3,0)*VLOOKUP('Données projet'!$B$11,Paramètres!$A$1:$I$89,5,0)</f>
        <v>220.58087999999995</v>
      </c>
      <c r="BF42" s="13">
        <f t="shared" si="37"/>
        <v>54.241117736670112</v>
      </c>
      <c r="BG42" s="20">
        <f t="shared" si="7"/>
        <v>478.64831272470036</v>
      </c>
      <c r="BH42" s="59">
        <f t="shared" si="8"/>
        <v>771.98164605803368</v>
      </c>
      <c r="BI42" s="59">
        <f ca="1">AVERAGE(OFFSET($BH$3,0,0,'Données projet'!$E$11+1,1))-AVERAGE(OFFSET($H$3,0,0,'Données projet'!$E$11+1,1))</f>
        <v>455.71329051283936</v>
      </c>
      <c r="BJ42" s="59">
        <f t="shared" si="38"/>
        <v>479.3743231122258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12.536832572901968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12.536832572901968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218.22527999999997</v>
      </c>
      <c r="CA42" s="13">
        <f t="shared" si="39"/>
        <v>53.72897745478825</v>
      </c>
      <c r="CB42" s="20">
        <f t="shared" si="10"/>
        <v>473.65366506708943</v>
      </c>
      <c r="CC42" s="59">
        <f t="shared" si="11"/>
        <v>766.98699840042275</v>
      </c>
      <c r="CD42" s="59">
        <f ca="1">AVERAGE(OFFSET($CC$3,0,0,'Données projet'!$E$12+1,1))-AVERAGE(OFFSET($H$3,0,0,'Données projet'!$E$12+1,1))</f>
        <v>441.3545880925019</v>
      </c>
      <c r="CE42" s="59">
        <f t="shared" si="40"/>
        <v>427.16091343339161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19.860101680107615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19.860101680107615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202.63775999999999</v>
      </c>
      <c r="CV42" s="13">
        <f t="shared" si="41"/>
        <v>50.323424734415482</v>
      </c>
      <c r="CW42" s="20">
        <f t="shared" si="13"/>
        <v>440.57406341244024</v>
      </c>
      <c r="CX42" s="59">
        <f t="shared" si="14"/>
        <v>733.90739674577355</v>
      </c>
      <c r="CY42" s="59">
        <f ca="1">AVERAGE(OFFSET($CX$3,0,0,'Données projet'!$E$13+1,1))-AVERAGE(OFFSET($H$3,0,0,'Données projet'!$E$13+1,1))</f>
        <v>412.59676769258488</v>
      </c>
      <c r="CZ42" s="59">
        <f t="shared" si="42"/>
        <v>399.90063795152133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14.9619903492994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14.9619903492994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439.19854273764042</v>
      </c>
      <c r="T43" s="59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487.18832528146936</v>
      </c>
      <c r="AO43" s="59">
        <f t="shared" si="36"/>
        <v>306.61893266146666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240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239.99999999999994</v>
      </c>
      <c r="BE43" s="13">
        <f>BD43*VLOOKUP('Données projet'!$B$11,Paramètres!$A$1:$I$89,3,0)*VLOOKUP('Données projet'!$B$11,Paramètres!$A$1:$I$89,5,0)</f>
        <v>228.38399999999993</v>
      </c>
      <c r="BF43" s="13">
        <f t="shared" si="37"/>
        <v>55.933121291087289</v>
      </c>
      <c r="BG43" s="20">
        <f t="shared" si="7"/>
        <v>495.1856529153103</v>
      </c>
      <c r="BH43" s="59">
        <f t="shared" si="8"/>
        <v>788.51898624864361</v>
      </c>
      <c r="BI43" s="59">
        <f ca="1">AVERAGE(OFFSET($BH$3,0,0,'Données projet'!$E$11+1,1))-AVERAGE(OFFSET($H$3,0,0,'Données projet'!$E$11+1,1))</f>
        <v>455.71329051283936</v>
      </c>
      <c r="BJ43" s="59">
        <f t="shared" si="38"/>
        <v>479.3743231122258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31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26.313694556330372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26.313694556330372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229.75679999999997</v>
      </c>
      <c r="CA43" s="13">
        <f t="shared" si="39"/>
        <v>56.23009276772752</v>
      </c>
      <c r="CB43" s="20">
        <f t="shared" si="10"/>
        <v>498.09383823712534</v>
      </c>
      <c r="CC43" s="59">
        <f t="shared" si="11"/>
        <v>791.42717157045865</v>
      </c>
      <c r="CD43" s="59">
        <f ca="1">AVERAGE(OFFSET($CC$3,0,0,'Données projet'!$E$12+1,1))-AVERAGE(OFFSET($H$3,0,0,'Données projet'!$E$12+1,1))</f>
        <v>441.3545880925019</v>
      </c>
      <c r="CE43" s="59">
        <f t="shared" si="40"/>
        <v>427.16091343339161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39.94432237909831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39.94432237909831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213.34559999999996</v>
      </c>
      <c r="CV43" s="13">
        <f t="shared" si="41"/>
        <v>52.666009577179437</v>
      </c>
      <c r="CW43" s="20">
        <f t="shared" si="13"/>
        <v>463.30355334692075</v>
      </c>
      <c r="CX43" s="59">
        <f t="shared" si="14"/>
        <v>756.63688668025407</v>
      </c>
      <c r="CY43" s="59">
        <f ca="1">AVERAGE(OFFSET($CX$3,0,0,'Données projet'!$E$13+1,1))-AVERAGE(OFFSET($H$3,0,0,'Données projet'!$E$13+1,1))</f>
        <v>412.59676769258488</v>
      </c>
      <c r="CZ43" s="59">
        <f t="shared" si="42"/>
        <v>399.90063795152133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30.092825080749265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30.092825080749265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439.19854273764042</v>
      </c>
      <c r="T44" s="59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487.18832528146936</v>
      </c>
      <c r="AO44" s="59">
        <f t="shared" si="36"/>
        <v>306.61893266146666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7.6</v>
      </c>
      <c r="BD44" s="12">
        <f>IF('Données projet'!$A$88&gt;35,BD43+BC44-BL43,IF(A44&lt;'Données projet'!$A$88,$BA$205^A44,IF(A44='Données projet'!$A$88,'Données projet'!$B$88,BD43+BC44-BL43)))</f>
        <v>216.59999999999994</v>
      </c>
      <c r="BE44" s="13">
        <f>BD44*VLOOKUP('Données projet'!$B$11,Paramètres!$A$1:$I$89,3,0)*VLOOKUP('Données projet'!$B$11,Paramètres!$A$1:$I$89,5,0)</f>
        <v>206.11655999999994</v>
      </c>
      <c r="BF44" s="13">
        <f t="shared" si="37"/>
        <v>51.086036652420376</v>
      </c>
      <c r="BG44" s="20">
        <f t="shared" si="7"/>
        <v>447.96118916963201</v>
      </c>
      <c r="BH44" s="59">
        <f t="shared" si="8"/>
        <v>741.29452250296526</v>
      </c>
      <c r="BI44" s="59">
        <f ca="1">AVERAGE(OFFSET($BH$3,0,0,'Données projet'!$E$11+1,1))-AVERAGE(OFFSET($H$3,0,0,'Données projet'!$E$11+1,1))</f>
        <v>455.71329051283936</v>
      </c>
      <c r="BJ44" s="59">
        <f t="shared" si="38"/>
        <v>479.3743231122258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25.79769905584963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25.79769905584963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204.77183999999997</v>
      </c>
      <c r="CA44" s="13">
        <f t="shared" si="39"/>
        <v>50.791430258117089</v>
      </c>
      <c r="CB44" s="20">
        <f t="shared" si="10"/>
        <v>445.10602903288714</v>
      </c>
      <c r="CC44" s="59">
        <f t="shared" si="11"/>
        <v>738.43936236622039</v>
      </c>
      <c r="CD44" s="59">
        <f ca="1">AVERAGE(OFFSET($CC$3,0,0,'Données projet'!$E$12+1,1))-AVERAGE(OFFSET($H$3,0,0,'Données projet'!$E$12+1,1))</f>
        <v>441.3545880925019</v>
      </c>
      <c r="CE44" s="59">
        <f t="shared" si="40"/>
        <v>427.16091343339161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39.161038580875136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39.161038580875136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190.14527999999996</v>
      </c>
      <c r="CV44" s="13">
        <f t="shared" si="41"/>
        <v>47.572070767557179</v>
      </c>
      <c r="CW44" s="20">
        <f t="shared" si="13"/>
        <v>414.02438592016205</v>
      </c>
      <c r="CX44" s="59">
        <f t="shared" si="14"/>
        <v>707.35771925349536</v>
      </c>
      <c r="CY44" s="59">
        <f ca="1">AVERAGE(OFFSET($CX$3,0,0,'Données projet'!$E$13+1,1))-AVERAGE(OFFSET($H$3,0,0,'Données projet'!$E$13+1,1))</f>
        <v>412.59676769258488</v>
      </c>
      <c r="CZ44" s="59">
        <f t="shared" si="42"/>
        <v>399.90063795152133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29.502723135726683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29.502723135726683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439.19854273764042</v>
      </c>
      <c r="T45" s="59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487.18832528146936</v>
      </c>
      <c r="AO45" s="59">
        <f t="shared" si="36"/>
        <v>306.61893266146666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7.6</v>
      </c>
      <c r="BD45" s="12">
        <f>IF('Données projet'!$A$88&gt;35,BD44+BC45-BL44,IF(A45&lt;'Données projet'!$A$88,$BA$205^A45,IF(A45='Données projet'!$A$88,'Données projet'!$B$88,BD44+BC45-BL44)))</f>
        <v>224.19999999999993</v>
      </c>
      <c r="BE45" s="13">
        <f>BD45*VLOOKUP('Données projet'!$B$11,Paramètres!$A$1:$I$89,3,0)*VLOOKUP('Données projet'!$B$11,Paramètres!$A$1:$I$89,5,0)</f>
        <v>213.34871999999993</v>
      </c>
      <c r="BF45" s="13">
        <f t="shared" si="37"/>
        <v>52.666690121877572</v>
      </c>
      <c r="BG45" s="20">
        <f t="shared" si="7"/>
        <v>463.31017262893664</v>
      </c>
      <c r="BH45" s="59">
        <f t="shared" si="8"/>
        <v>756.64350596226996</v>
      </c>
      <c r="BI45" s="59">
        <f ca="1">AVERAGE(OFFSET($BH$3,0,0,'Données projet'!$E$11+1,1))-AVERAGE(OFFSET($H$3,0,0,'Données projet'!$E$11+1,1))</f>
        <v>455.71329051283936</v>
      </c>
      <c r="BJ45" s="59">
        <f t="shared" si="38"/>
        <v>479.3743231122258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25.291821912407137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25.291821912407137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214.73087999999996</v>
      </c>
      <c r="CA45" s="13">
        <f t="shared" si="39"/>
        <v>52.968057768221847</v>
      </c>
      <c r="CB45" s="20">
        <f t="shared" si="10"/>
        <v>466.24231661298631</v>
      </c>
      <c r="CC45" s="59">
        <f t="shared" si="11"/>
        <v>759.57564994631957</v>
      </c>
      <c r="CD45" s="59">
        <f ca="1">AVERAGE(OFFSET($CC$3,0,0,'Données projet'!$E$12+1,1))-AVERAGE(OFFSET($H$3,0,0,'Données projet'!$E$12+1,1))</f>
        <v>441.3545880925019</v>
      </c>
      <c r="CE45" s="59">
        <f t="shared" si="40"/>
        <v>427.16091343339161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38.393114500179173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38.393114500179173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199.39295999999993</v>
      </c>
      <c r="CV45" s="13">
        <f t="shared" si="41"/>
        <v>49.610735113473389</v>
      </c>
      <c r="CW45" s="20">
        <f t="shared" si="13"/>
        <v>433.68143565596597</v>
      </c>
      <c r="CX45" s="59">
        <f t="shared" si="14"/>
        <v>727.01476898929923</v>
      </c>
      <c r="CY45" s="59">
        <f ca="1">AVERAGE(OFFSET($CX$3,0,0,'Données projet'!$E$13+1,1))-AVERAGE(OFFSET($H$3,0,0,'Données projet'!$E$13+1,1))</f>
        <v>412.59676769258488</v>
      </c>
      <c r="CZ45" s="59">
        <f t="shared" si="42"/>
        <v>399.90063795152133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28.924192729919348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28.924192729919348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439.19854273764042</v>
      </c>
      <c r="T46" s="59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487.18832528146936</v>
      </c>
      <c r="AO46" s="59">
        <f t="shared" si="36"/>
        <v>306.61893266146666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7.6</v>
      </c>
      <c r="BD46" s="12">
        <f>IF('Données projet'!$A$88&gt;35,BD45+BC46-BL45,IF(A46&lt;'Données projet'!$A$88,$BA$205^A46,IF(A46='Données projet'!$A$88,'Données projet'!$B$88,BD45+BC46-BL45)))</f>
        <v>231.79999999999993</v>
      </c>
      <c r="BE46" s="13">
        <f>BD46*VLOOKUP('Données projet'!$B$11,Paramètres!$A$1:$I$89,3,0)*VLOOKUP('Données projet'!$B$11,Paramètres!$A$1:$I$89,5,0)</f>
        <v>220.58087999999992</v>
      </c>
      <c r="BF46" s="13">
        <f t="shared" si="37"/>
        <v>54.241117736670112</v>
      </c>
      <c r="BG46" s="20">
        <f t="shared" si="7"/>
        <v>478.64831272470025</v>
      </c>
      <c r="BH46" s="59">
        <f t="shared" si="8"/>
        <v>771.98164605803356</v>
      </c>
      <c r="BI46" s="59">
        <f ca="1">AVERAGE(OFFSET($BH$3,0,0,'Données projet'!$E$11+1,1))-AVERAGE(OFFSET($H$3,0,0,'Données projet'!$E$11+1,1))</f>
        <v>455.71329051283936</v>
      </c>
      <c r="BJ46" s="59">
        <f t="shared" si="38"/>
        <v>479.3743231122258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24.795864711192962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24.795864711192962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224.68991999999997</v>
      </c>
      <c r="CA46" s="13">
        <f t="shared" si="39"/>
        <v>55.132961900876232</v>
      </c>
      <c r="CB46" s="20">
        <f t="shared" si="10"/>
        <v>487.35818597735943</v>
      </c>
      <c r="CC46" s="59">
        <f t="shared" si="11"/>
        <v>780.69151931069268</v>
      </c>
      <c r="CD46" s="59">
        <f ca="1">AVERAGE(OFFSET($CC$3,0,0,'Données projet'!$E$12+1,1))-AVERAGE(OFFSET($H$3,0,0,'Données projet'!$E$12+1,1))</f>
        <v>441.3545880925019</v>
      </c>
      <c r="CE46" s="59">
        <f t="shared" si="40"/>
        <v>427.16091343339161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37.640248942318223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37.640248942318223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208.64063999999996</v>
      </c>
      <c r="CV46" s="13">
        <f t="shared" si="41"/>
        <v>51.638419155451118</v>
      </c>
      <c r="CW46" s="20">
        <f t="shared" si="13"/>
        <v>453.31936136241058</v>
      </c>
      <c r="CX46" s="59">
        <f t="shared" si="14"/>
        <v>746.65269469574389</v>
      </c>
      <c r="CY46" s="59">
        <f ca="1">AVERAGE(OFFSET($CX$3,0,0,'Données projet'!$E$13+1,1))-AVERAGE(OFFSET($H$3,0,0,'Données projet'!$E$13+1,1))</f>
        <v>412.59676769258488</v>
      </c>
      <c r="CZ46" s="59">
        <f t="shared" si="42"/>
        <v>399.90063795152133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28.357006952501191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28.357006952501191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439.19854273764042</v>
      </c>
      <c r="T47" s="59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487.18832528146936</v>
      </c>
      <c r="AO47" s="59">
        <f t="shared" si="36"/>
        <v>306.61893266146666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7.6</v>
      </c>
      <c r="BD47" s="12">
        <f>IF('Données projet'!$A$88&gt;35,BD46+BC47-BL46,IF(A47&lt;'Données projet'!$A$88,$BA$205^A47,IF(A47='Données projet'!$A$88,'Données projet'!$B$88,BD46+BC47-BL46)))</f>
        <v>239.39999999999992</v>
      </c>
      <c r="BE47" s="13">
        <f>BD47*VLOOKUP('Données projet'!$B$11,Paramètres!$A$1:$I$89,3,0)*VLOOKUP('Données projet'!$B$11,Paramètres!$A$1:$I$89,5,0)</f>
        <v>227.81303999999992</v>
      </c>
      <c r="BF47" s="13">
        <f t="shared" si="37"/>
        <v>55.809547031971519</v>
      </c>
      <c r="BG47" s="20">
        <f t="shared" si="7"/>
        <v>493.9760057473502</v>
      </c>
      <c r="BH47" s="59">
        <f t="shared" si="8"/>
        <v>787.30933908068346</v>
      </c>
      <c r="BI47" s="59">
        <f ca="1">AVERAGE(OFFSET($BH$3,0,0,'Données projet'!$E$11+1,1))-AVERAGE(OFFSET($H$3,0,0,'Données projet'!$E$11+1,1))</f>
        <v>455.71329051283936</v>
      </c>
      <c r="BJ47" s="59">
        <f t="shared" si="38"/>
        <v>479.3743231122258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24.309632928190574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24.309632928190574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234.64895999999996</v>
      </c>
      <c r="CA47" s="13">
        <f t="shared" si="39"/>
        <v>57.286721654176972</v>
      </c>
      <c r="CB47" s="20">
        <f t="shared" si="10"/>
        <v>508.4546455476916</v>
      </c>
      <c r="CC47" s="59">
        <f t="shared" si="11"/>
        <v>801.78797888102486</v>
      </c>
      <c r="CD47" s="59">
        <f ca="1">AVERAGE(OFFSET($CC$3,0,0,'Données projet'!$E$12+1,1))-AVERAGE(OFFSET($H$3,0,0,'Données projet'!$E$12+1,1))</f>
        <v>441.3545880925019</v>
      </c>
      <c r="CE47" s="59">
        <f t="shared" si="40"/>
        <v>427.16091343339161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36.902146618844277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36.902146618844277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217.88831999999996</v>
      </c>
      <c r="CV47" s="13">
        <f t="shared" si="41"/>
        <v>53.655665192423463</v>
      </c>
      <c r="CW47" s="20">
        <f t="shared" si="13"/>
        <v>472.93910754347075</v>
      </c>
      <c r="CX47" s="59">
        <f t="shared" si="14"/>
        <v>766.27244087680401</v>
      </c>
      <c r="CY47" s="59">
        <f ca="1">AVERAGE(OFFSET($CX$3,0,0,'Données projet'!$E$13+1,1))-AVERAGE(OFFSET($H$3,0,0,'Données projet'!$E$13+1,1))</f>
        <v>412.59676769258488</v>
      </c>
      <c r="CZ47" s="59">
        <f t="shared" si="42"/>
        <v>399.90063795152133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27.80094334222904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27.80094334222904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439.19854273764042</v>
      </c>
      <c r="T48" s="59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487.18832528146936</v>
      </c>
      <c r="AO48" s="59">
        <f t="shared" si="36"/>
        <v>306.61893266146666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247</v>
      </c>
      <c r="BB48" s="12">
        <f>VLOOKUP(A48,'Données projet'!$A$87:$I$107,9,0)</f>
        <v>7.6</v>
      </c>
      <c r="BC48" s="12">
        <f t="array" ref="BC48">INDEX(BB:BB,MIN(IF(ISNUMBER(BB48:BB244),ROW(BB48:BB244),"")))</f>
        <v>7.6</v>
      </c>
      <c r="BD48" s="12">
        <f>IF('Données projet'!$A$88&gt;35,BD47+BC48-BL47,IF(A48&lt;'Données projet'!$A$88,$BA$205^A48,IF(A48='Données projet'!$A$88,'Données projet'!$B$88,BD47+BC48-BL47)))</f>
        <v>246.99999999999991</v>
      </c>
      <c r="BE48" s="13">
        <f>BD48*VLOOKUP('Données projet'!$B$11,Paramètres!$A$1:$I$89,3,0)*VLOOKUP('Données projet'!$B$11,Paramètres!$A$1:$I$89,5,0)</f>
        <v>235.04519999999991</v>
      </c>
      <c r="BF48" s="13">
        <f t="shared" si="37"/>
        <v>57.372190275906782</v>
      </c>
      <c r="BG48" s="20">
        <f t="shared" si="7"/>
        <v>509.29362139720416</v>
      </c>
      <c r="BH48" s="59">
        <f t="shared" si="8"/>
        <v>802.62695473053748</v>
      </c>
      <c r="BI48" s="59">
        <f ca="1">AVERAGE(OFFSET($BH$3,0,0,'Données projet'!$E$11+1,1))-AVERAGE(OFFSET($H$3,0,0,'Données projet'!$E$11+1,1))</f>
        <v>455.71329051283936</v>
      </c>
      <c r="BJ48" s="59">
        <f t="shared" si="38"/>
        <v>479.3743231122258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31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37.855637477350953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37.855637477350953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244.60799999999995</v>
      </c>
      <c r="CA48" s="13">
        <f t="shared" si="39"/>
        <v>59.429864098180566</v>
      </c>
      <c r="CB48" s="20">
        <f t="shared" si="10"/>
        <v>529.53261330433111</v>
      </c>
      <c r="CC48" s="59">
        <f t="shared" si="11"/>
        <v>822.86594663766436</v>
      </c>
      <c r="CD48" s="59">
        <f ca="1">AVERAGE(OFFSET($CC$3,0,0,'Données projet'!$E$12+1,1))-AVERAGE(OFFSET($H$3,0,0,'Données projet'!$E$12+1,1))</f>
        <v>441.3545880925019</v>
      </c>
      <c r="CE48" s="59">
        <f t="shared" si="40"/>
        <v>427.16091343339161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49.486400398392291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49.486400398392291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227.13599999999991</v>
      </c>
      <c r="CV48" s="13">
        <f t="shared" si="41"/>
        <v>55.662966886685133</v>
      </c>
      <c r="CW48" s="20">
        <f t="shared" si="13"/>
        <v>492.54153399430976</v>
      </c>
      <c r="CX48" s="59">
        <f t="shared" si="14"/>
        <v>785.87486732764307</v>
      </c>
      <c r="CY48" s="59">
        <f ca="1">AVERAGE(OFFSET($CX$3,0,0,'Données projet'!$E$13+1,1))-AVERAGE(OFFSET($H$3,0,0,'Données projet'!$E$13+1,1))</f>
        <v>412.59676769258488</v>
      </c>
      <c r="CZ48" s="59">
        <f t="shared" si="42"/>
        <v>399.90063795152133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37.281533453775317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37.281533453775317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439.19854273764042</v>
      </c>
      <c r="T49" s="59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487.18832528146936</v>
      </c>
      <c r="AO49" s="59">
        <f t="shared" si="36"/>
        <v>306.61893266146666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7.6</v>
      </c>
      <c r="BD49" s="12">
        <f>IF('Données projet'!$A$88&gt;35,BD48+BC49-BL48,IF(A49&lt;'Données projet'!$A$88,$BA$205^A49,IF(A49='Données projet'!$A$88,'Données projet'!$B$88,BD48+BC49-BL48)))</f>
        <v>223.59999999999991</v>
      </c>
      <c r="BE49" s="13">
        <f>BD49*VLOOKUP('Données projet'!$B$11,Paramètres!$A$1:$I$89,3,0)*VLOOKUP('Données projet'!$B$11,Paramètres!$A$1:$I$89,5,0)</f>
        <v>212.77775999999989</v>
      </c>
      <c r="BF49" s="13">
        <f t="shared" si="37"/>
        <v>52.54213113127026</v>
      </c>
      <c r="BG49" s="20">
        <f t="shared" si="7"/>
        <v>462.09881038696216</v>
      </c>
      <c r="BH49" s="59">
        <f t="shared" si="8"/>
        <v>755.43214372029547</v>
      </c>
      <c r="BI49" s="59">
        <f ca="1">AVERAGE(OFFSET($BH$3,0,0,'Données projet'!$E$11+1,1))-AVERAGE(OFFSET($H$3,0,0,'Données projet'!$E$11+1,1))</f>
        <v>455.71329051283936</v>
      </c>
      <c r="BJ49" s="59">
        <f t="shared" si="38"/>
        <v>479.3743231122258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37.113311516079051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37.113311516079051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230.45567999999994</v>
      </c>
      <c r="CA49" s="13">
        <f t="shared" si="39"/>
        <v>56.381198848277869</v>
      </c>
      <c r="CB49" s="20">
        <f t="shared" si="10"/>
        <v>499.57423066075052</v>
      </c>
      <c r="CC49" s="59">
        <f t="shared" si="11"/>
        <v>792.90756399408383</v>
      </c>
      <c r="CD49" s="59">
        <f ca="1">AVERAGE(OFFSET($CC$3,0,0,'Données projet'!$E$12+1,1))-AVERAGE(OFFSET($H$3,0,0,'Données projet'!$E$12+1,1))</f>
        <v>441.3545880925019</v>
      </c>
      <c r="CE49" s="59">
        <f t="shared" si="40"/>
        <v>427.16091343339161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48.516002270303666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48.516002270303666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213.99455999999995</v>
      </c>
      <c r="CV49" s="13">
        <f t="shared" si="41"/>
        <v>52.807537963382018</v>
      </c>
      <c r="CW49" s="20">
        <f t="shared" si="13"/>
        <v>464.68032061955699</v>
      </c>
      <c r="CX49" s="59">
        <f t="shared" si="14"/>
        <v>758.01365395289031</v>
      </c>
      <c r="CY49" s="59">
        <f ca="1">AVERAGE(OFFSET($CX$3,0,0,'Données projet'!$E$13+1,1))-AVERAGE(OFFSET($H$3,0,0,'Données projet'!$E$13+1,1))</f>
        <v>412.59676769258488</v>
      </c>
      <c r="CZ49" s="59">
        <f t="shared" si="42"/>
        <v>399.90063795152133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36.550465322236853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36.550465322236853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439.19854273764042</v>
      </c>
      <c r="T50" s="59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487.18832528146936</v>
      </c>
      <c r="AO50" s="59">
        <f t="shared" si="36"/>
        <v>306.61893266146666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7.6</v>
      </c>
      <c r="BD50" s="12">
        <f>IF('Données projet'!$A$88&gt;35,BD49+BC50-BL49,IF(A50&lt;'Données projet'!$A$88,$BA$205^A50,IF(A50='Données projet'!$A$88,'Données projet'!$B$88,BD49+BC50-BL49)))</f>
        <v>231.1999999999999</v>
      </c>
      <c r="BE50" s="13">
        <f>BD50*VLOOKUP('Données projet'!$B$11,Paramètres!$A$1:$I$89,3,0)*VLOOKUP('Données projet'!$B$11,Paramètres!$A$1:$I$89,5,0)</f>
        <v>220.00991999999988</v>
      </c>
      <c r="BF50" s="13">
        <f t="shared" si="37"/>
        <v>54.117041777925152</v>
      </c>
      <c r="BG50" s="20">
        <f t="shared" si="7"/>
        <v>477.43779176321937</v>
      </c>
      <c r="BH50" s="59">
        <f t="shared" si="8"/>
        <v>770.77112509655262</v>
      </c>
      <c r="BI50" s="59">
        <f ca="1">AVERAGE(OFFSET($BH$3,0,0,'Données projet'!$E$11+1,1))-AVERAGE(OFFSET($H$3,0,0,'Données projet'!$E$11+1,1))</f>
        <v>455.71329051283936</v>
      </c>
      <c r="BJ50" s="59">
        <f t="shared" si="38"/>
        <v>479.3743231122258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36.385542114133557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36.385542114133557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239.01695999999993</v>
      </c>
      <c r="CA50" s="13">
        <f t="shared" si="39"/>
        <v>58.22797414013467</v>
      </c>
      <c r="CB50" s="20">
        <f t="shared" si="10"/>
        <v>517.70159362740105</v>
      </c>
      <c r="CC50" s="59">
        <f t="shared" si="11"/>
        <v>811.03492696073431</v>
      </c>
      <c r="CD50" s="59">
        <f ca="1">AVERAGE(OFFSET($CC$3,0,0,'Données projet'!$E$12+1,1))-AVERAGE(OFFSET($H$3,0,0,'Données projet'!$E$12+1,1))</f>
        <v>441.3545880925019</v>
      </c>
      <c r="CE50" s="59">
        <f t="shared" si="40"/>
        <v>427.16091343339161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47.564633057622444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47.564633057622444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221.94431999999995</v>
      </c>
      <c r="CV50" s="13">
        <f t="shared" si="41"/>
        <v>54.537257414665724</v>
      </c>
      <c r="CW50" s="20">
        <f t="shared" si="13"/>
        <v>481.53874733054272</v>
      </c>
      <c r="CX50" s="59">
        <f t="shared" si="14"/>
        <v>774.87208066387598</v>
      </c>
      <c r="CY50" s="59">
        <f ca="1">AVERAGE(OFFSET($CX$3,0,0,'Données projet'!$E$13+1,1))-AVERAGE(OFFSET($H$3,0,0,'Données projet'!$E$13+1,1))</f>
        <v>412.59676769258488</v>
      </c>
      <c r="CZ50" s="59">
        <f t="shared" si="42"/>
        <v>399.90063795152133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35.833732990850329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35.833732990850329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439.19854273764042</v>
      </c>
      <c r="T51" s="59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487.18832528146936</v>
      </c>
      <c r="AO51" s="59">
        <f t="shared" si="36"/>
        <v>306.61893266146666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7.6</v>
      </c>
      <c r="BD51" s="12">
        <f>IF('Données projet'!$A$88&gt;35,BD50+BC51-BL50,IF(A51&lt;'Données projet'!$A$88,$BA$205^A51,IF(A51='Données projet'!$A$88,'Données projet'!$B$88,BD50+BC51-BL50)))</f>
        <v>238.7999999999999</v>
      </c>
      <c r="BE51" s="13">
        <f>BD51*VLOOKUP('Données projet'!$B$11,Paramètres!$A$1:$I$89,3,0)*VLOOKUP('Données projet'!$B$11,Paramètres!$A$1:$I$89,5,0)</f>
        <v>227.24207999999987</v>
      </c>
      <c r="BF51" s="13">
        <f t="shared" si="37"/>
        <v>55.685936717321901</v>
      </c>
      <c r="BG51" s="20">
        <f t="shared" si="7"/>
        <v>492.76629578266881</v>
      </c>
      <c r="BH51" s="59">
        <f t="shared" si="8"/>
        <v>786.09962911600212</v>
      </c>
      <c r="BI51" s="59">
        <f ca="1">AVERAGE(OFFSET($BH$3,0,0,'Données projet'!$E$11+1,1))-AVERAGE(OFFSET($H$3,0,0,'Données projet'!$E$11+1,1))</f>
        <v>455.71329051283936</v>
      </c>
      <c r="BJ51" s="59">
        <f t="shared" si="38"/>
        <v>479.3743231122258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35.672043826264712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35.672043826264712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247.57823999999997</v>
      </c>
      <c r="CA51" s="13">
        <f t="shared" si="39"/>
        <v>60.067063968069192</v>
      </c>
      <c r="CB51" s="20">
        <f t="shared" si="10"/>
        <v>535.81557107772039</v>
      </c>
      <c r="CC51" s="59">
        <f t="shared" si="11"/>
        <v>829.14890441105376</v>
      </c>
      <c r="CD51" s="59">
        <f ca="1">AVERAGE(OFFSET($CC$3,0,0,'Données projet'!$E$12+1,1))-AVERAGE(OFFSET($H$3,0,0,'Données projet'!$E$12+1,1))</f>
        <v>441.3545880925019</v>
      </c>
      <c r="CE51" s="59">
        <f t="shared" si="40"/>
        <v>427.16091343339161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46.63191961492398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46.63191961492398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229.89407999999995</v>
      </c>
      <c r="CV51" s="13">
        <f t="shared" si="41"/>
        <v>56.259778536787771</v>
      </c>
      <c r="CW51" s="20">
        <f t="shared" si="13"/>
        <v>498.38463695157185</v>
      </c>
      <c r="CX51" s="59">
        <f t="shared" si="14"/>
        <v>791.71797028490516</v>
      </c>
      <c r="CY51" s="59">
        <f ca="1">AVERAGE(OFFSET($CX$3,0,0,'Données projet'!$E$13+1,1))-AVERAGE(OFFSET($H$3,0,0,'Données projet'!$E$13+1,1))</f>
        <v>412.59676769258488</v>
      </c>
      <c r="CZ51" s="59">
        <f t="shared" si="42"/>
        <v>399.90063795152133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35.131055343318735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35.131055343318735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439.19854273764042</v>
      </c>
      <c r="T52" s="59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487.18832528146936</v>
      </c>
      <c r="AO52" s="59">
        <f t="shared" si="36"/>
        <v>306.61893266146666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7.6</v>
      </c>
      <c r="BD52" s="12">
        <f>IF('Données projet'!$A$88&gt;35,BD51+BC52-BL51,IF(A52&lt;'Données projet'!$A$88,$BA$205^A52,IF(A52='Données projet'!$A$88,'Données projet'!$B$88,BD51+BC52-BL51)))</f>
        <v>246.39999999999989</v>
      </c>
      <c r="BE52" s="13">
        <f>BD52*VLOOKUP('Données projet'!$B$11,Paramètres!$A$1:$I$89,3,0)*VLOOKUP('Données projet'!$B$11,Paramètres!$A$1:$I$89,5,0)</f>
        <v>234.47423999999987</v>
      </c>
      <c r="BF52" s="13">
        <f t="shared" si="37"/>
        <v>57.249029367164567</v>
      </c>
      <c r="BG52" s="20">
        <f t="shared" si="7"/>
        <v>508.08469414781143</v>
      </c>
      <c r="BH52" s="59">
        <f t="shared" si="8"/>
        <v>801.41802748114469</v>
      </c>
      <c r="BI52" s="59">
        <f ca="1">AVERAGE(OFFSET($BH$3,0,0,'Données projet'!$E$11+1,1))-AVERAGE(OFFSET($H$3,0,0,'Données projet'!$E$11+1,1))</f>
        <v>455.71329051283936</v>
      </c>
      <c r="BJ52" s="59">
        <f t="shared" si="38"/>
        <v>479.3743231122258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34.972536804629989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34.972536804629989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256.13951999999995</v>
      </c>
      <c r="CA52" s="13">
        <f t="shared" si="39"/>
        <v>61.898764554785309</v>
      </c>
      <c r="CB52" s="20">
        <f t="shared" si="10"/>
        <v>553.91667893291765</v>
      </c>
      <c r="CC52" s="59">
        <f t="shared" si="11"/>
        <v>847.25001226625091</v>
      </c>
      <c r="CD52" s="59">
        <f ca="1">AVERAGE(OFFSET($CC$3,0,0,'Données projet'!$E$12+1,1))-AVERAGE(OFFSET($H$3,0,0,'Données projet'!$E$12+1,1))</f>
        <v>441.3545880925019</v>
      </c>
      <c r="CE52" s="59">
        <f t="shared" si="40"/>
        <v>427.16091343339161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45.717496113937806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45.717496113937806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237.84383999999997</v>
      </c>
      <c r="CV52" s="13">
        <f t="shared" si="41"/>
        <v>57.975378776698456</v>
      </c>
      <c r="CW52" s="20">
        <f t="shared" si="13"/>
        <v>515.21847270274975</v>
      </c>
      <c r="CX52" s="59">
        <f t="shared" si="14"/>
        <v>808.55180603608301</v>
      </c>
      <c r="CY52" s="59">
        <f ca="1">AVERAGE(OFFSET($CX$3,0,0,'Données projet'!$E$13+1,1))-AVERAGE(OFFSET($H$3,0,0,'Données projet'!$E$13+1,1))</f>
        <v>412.59676769258488</v>
      </c>
      <c r="CZ52" s="59">
        <f t="shared" si="42"/>
        <v>399.90063795152133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34.442156775864191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34.442156775864191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439.19854273764042</v>
      </c>
      <c r="T53" s="59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487.18832528146936</v>
      </c>
      <c r="AO53" s="59">
        <f t="shared" si="36"/>
        <v>306.61893266146666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254</v>
      </c>
      <c r="BB53" s="12">
        <f>VLOOKUP(A53,'Données projet'!$A$87:$I$107,9,0)</f>
        <v>7.6</v>
      </c>
      <c r="BC53" s="12">
        <f t="array" ref="BC53">INDEX(BB:BB,MIN(IF(ISNUMBER(BB53:BB249),ROW(BB53:BB249),"")))</f>
        <v>7.6</v>
      </c>
      <c r="BD53" s="12">
        <f>IF('Données projet'!$A$88&gt;35,BD52+BC53-BL52,IF(A53&lt;'Données projet'!$A$88,$BA$205^A53,IF(A53='Données projet'!$A$88,'Données projet'!$B$88,BD52+BC53-BL52)))</f>
        <v>253.99999999999989</v>
      </c>
      <c r="BE53" s="13">
        <f>BD53*VLOOKUP('Données projet'!$B$11,Paramètres!$A$1:$I$89,3,0)*VLOOKUP('Données projet'!$B$11,Paramètres!$A$1:$I$89,5,0)</f>
        <v>241.70639999999992</v>
      </c>
      <c r="BF53" s="13">
        <f t="shared" si="37"/>
        <v>58.806519231842486</v>
      </c>
      <c r="BG53" s="20">
        <f t="shared" si="7"/>
        <v>523.39333432879209</v>
      </c>
      <c r="BH53" s="59">
        <f t="shared" si="8"/>
        <v>816.72666766212546</v>
      </c>
      <c r="BI53" s="59">
        <f ca="1">AVERAGE(OFFSET($BH$3,0,0,'Données projet'!$E$11+1,1))-AVERAGE(OFFSET($H$3,0,0,'Données projet'!$E$11+1,1))</f>
        <v>455.71329051283936</v>
      </c>
      <c r="BJ53" s="59">
        <f t="shared" si="38"/>
        <v>479.3743231122258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31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48.30944831250256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48.30944831250256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264.70079999999996</v>
      </c>
      <c r="CA53" s="13">
        <f t="shared" si="39"/>
        <v>63.723351197304119</v>
      </c>
      <c r="CB53" s="20">
        <f t="shared" si="10"/>
        <v>572.0053966686379</v>
      </c>
      <c r="CC53" s="59">
        <f t="shared" si="11"/>
        <v>865.33873000197127</v>
      </c>
      <c r="CD53" s="59">
        <f ca="1">AVERAGE(OFFSET($CC$3,0,0,'Données projet'!$E$12+1,1))-AVERAGE(OFFSET($H$3,0,0,'Données projet'!$E$12+1,1))</f>
        <v>441.3545880925019</v>
      </c>
      <c r="CE53" s="59">
        <f t="shared" si="40"/>
        <v>427.16091343339161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55.569678119285342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55.569678119285342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245.79359999999997</v>
      </c>
      <c r="CV53" s="13">
        <f t="shared" si="41"/>
        <v>59.684315982017168</v>
      </c>
      <c r="CW53" s="20">
        <f t="shared" si="13"/>
        <v>532.04070366867984</v>
      </c>
      <c r="CX53" s="59">
        <f t="shared" si="14"/>
        <v>825.37403700201321</v>
      </c>
      <c r="CY53" s="59">
        <f ca="1">AVERAGE(OFFSET($CX$3,0,0,'Données projet'!$E$13+1,1))-AVERAGE(OFFSET($H$3,0,0,'Données projet'!$E$13+1,1))</f>
        <v>412.59676769258488</v>
      </c>
      <c r="CZ53" s="59">
        <f t="shared" si="42"/>
        <v>399.90063795152133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41.864487963181276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41.864487963181276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439.19854273764042</v>
      </c>
      <c r="T54" s="59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487.18832528146936</v>
      </c>
      <c r="AO54" s="59">
        <f t="shared" si="36"/>
        <v>306.61893266146666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</v>
      </c>
      <c r="BD54" s="12">
        <f>IF('Données projet'!$A$88&gt;35,BD53+BC54-BL53,IF(A54&lt;'Données projet'!$A$88,$BA$205^A54,IF(A54='Données projet'!$A$88,'Données projet'!$B$88,BD53+BC54-BL53)))</f>
        <v>229.99999999999989</v>
      </c>
      <c r="BE54" s="13">
        <f>BD54*VLOOKUP('Données projet'!$B$11,Paramètres!$A$1:$I$89,3,0)*VLOOKUP('Données projet'!$B$11,Paramètres!$A$1:$I$89,5,0)</f>
        <v>218.86799999999988</v>
      </c>
      <c r="BF54" s="13">
        <f t="shared" si="37"/>
        <v>53.868777293257502</v>
      </c>
      <c r="BG54" s="20">
        <f t="shared" si="7"/>
        <v>475.01655378575657</v>
      </c>
      <c r="BH54" s="59">
        <f t="shared" si="8"/>
        <v>768.34988711908989</v>
      </c>
      <c r="BI54" s="59">
        <f ca="1">AVERAGE(OFFSET($BH$3,0,0,'Données projet'!$E$11+1,1))-AVERAGE(OFFSET($H$3,0,0,'Données projet'!$E$11+1,1))</f>
        <v>455.71329051283936</v>
      </c>
      <c r="BJ54" s="59">
        <f t="shared" si="38"/>
        <v>479.3743231122258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47.362129496948342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47.362129496948342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253.69343999999995</v>
      </c>
      <c r="CA54" s="13">
        <f t="shared" si="39"/>
        <v>61.376159112289358</v>
      </c>
      <c r="CB54" s="20">
        <f t="shared" si="10"/>
        <v>548.74621845390391</v>
      </c>
      <c r="CC54" s="59">
        <f t="shared" si="11"/>
        <v>842.07955178723728</v>
      </c>
      <c r="CD54" s="59">
        <f ca="1">AVERAGE(OFFSET($CC$3,0,0,'Données projet'!$E$12+1,1))-AVERAGE(OFFSET($H$3,0,0,'Données projet'!$E$12+1,1))</f>
        <v>441.3545880925019</v>
      </c>
      <c r="CE54" s="59">
        <f t="shared" si="40"/>
        <v>427.16091343339161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54.479990625523037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54.479990625523037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235.57247999999993</v>
      </c>
      <c r="CV54" s="13">
        <f t="shared" si="41"/>
        <v>57.485898111011707</v>
      </c>
      <c r="CW54" s="20">
        <f t="shared" si="13"/>
        <v>510.41000854334516</v>
      </c>
      <c r="CX54" s="59">
        <f t="shared" si="14"/>
        <v>803.74334187667841</v>
      </c>
      <c r="CY54" s="59">
        <f ca="1">AVERAGE(OFFSET($CX$3,0,0,'Données projet'!$E$13+1,1))-AVERAGE(OFFSET($H$3,0,0,'Données projet'!$E$13+1,1))</f>
        <v>412.59676769258488</v>
      </c>
      <c r="CZ54" s="59">
        <f t="shared" si="42"/>
        <v>399.90063795152133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41.043550889039594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41.043550889039594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439.19854273764042</v>
      </c>
      <c r="T55" s="59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487.18832528146936</v>
      </c>
      <c r="AO55" s="59">
        <f t="shared" si="36"/>
        <v>306.61893266146666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</v>
      </c>
      <c r="BD55" s="12">
        <f>IF('Données projet'!$A$88&gt;35,BD54+BC55-BL54,IF(A55&lt;'Données projet'!$A$88,$BA$205^A55,IF(A55='Données projet'!$A$88,'Données projet'!$B$88,BD54+BC55-BL54)))</f>
        <v>236.99999999999989</v>
      </c>
      <c r="BE55" s="13">
        <f>BD55*VLOOKUP('Données projet'!$B$11,Paramètres!$A$1:$I$89,3,0)*VLOOKUP('Données projet'!$B$11,Paramètres!$A$1:$I$89,5,0)</f>
        <v>225.52919999999992</v>
      </c>
      <c r="BF55" s="13">
        <f t="shared" si="37"/>
        <v>55.314888425951921</v>
      </c>
      <c r="BG55" s="20">
        <f t="shared" si="7"/>
        <v>489.13678734186618</v>
      </c>
      <c r="BH55" s="59">
        <f t="shared" si="8"/>
        <v>782.4701206751995</v>
      </c>
      <c r="BI55" s="59">
        <f ca="1">AVERAGE(OFFSET($BH$3,0,0,'Données projet'!$E$11+1,1))-AVERAGE(OFFSET($H$3,0,0,'Données projet'!$E$11+1,1))</f>
        <v>455.71329051283936</v>
      </c>
      <c r="BJ55" s="59">
        <f t="shared" si="38"/>
        <v>479.3743231122258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46.433387025559718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46.433387025559718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261.03167999999994</v>
      </c>
      <c r="CA55" s="13">
        <f t="shared" si="39"/>
        <v>62.94223972980317</v>
      </c>
      <c r="CB55" s="20">
        <f t="shared" si="10"/>
        <v>564.25457686274046</v>
      </c>
      <c r="CC55" s="59">
        <f t="shared" si="11"/>
        <v>857.58791019607384</v>
      </c>
      <c r="CD55" s="59">
        <f ca="1">AVERAGE(OFFSET($CC$3,0,0,'Données projet'!$E$12+1,1))-AVERAGE(OFFSET($H$3,0,0,'Données projet'!$E$12+1,1))</f>
        <v>441.3545880925019</v>
      </c>
      <c r="CE55" s="59">
        <f t="shared" si="40"/>
        <v>427.16091343339161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53.411671238869673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53.411671238869673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242.38655999999992</v>
      </c>
      <c r="CV55" s="13">
        <f t="shared" si="41"/>
        <v>58.952714414184484</v>
      </c>
      <c r="CW55" s="20">
        <f t="shared" si="13"/>
        <v>524.83256960470442</v>
      </c>
      <c r="CX55" s="59">
        <f t="shared" si="14"/>
        <v>818.16590293803779</v>
      </c>
      <c r="CY55" s="59">
        <f ca="1">AVERAGE(OFFSET($CX$3,0,0,'Données projet'!$E$13+1,1))-AVERAGE(OFFSET($H$3,0,0,'Données projet'!$E$13+1,1))</f>
        <v>412.59676769258488</v>
      </c>
      <c r="CZ55" s="59">
        <f t="shared" si="42"/>
        <v>399.90063795152133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40.23871189019966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40.23871189019966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439.19854273764042</v>
      </c>
      <c r="T56" s="59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487.18832528146936</v>
      </c>
      <c r="AO56" s="59">
        <f t="shared" si="36"/>
        <v>306.61893266146666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</v>
      </c>
      <c r="BD56" s="12">
        <f>IF('Données projet'!$A$88&gt;35,BD55+BC56-BL55,IF(A56&lt;'Données projet'!$A$88,$BA$205^A56,IF(A56='Données projet'!$A$88,'Données projet'!$B$88,BD55+BC56-BL55)))</f>
        <v>243.99999999999989</v>
      </c>
      <c r="BE56" s="13">
        <f>BD56*VLOOKUP('Données projet'!$B$11,Paramètres!$A$1:$I$89,3,0)*VLOOKUP('Données projet'!$B$11,Paramètres!$A$1:$I$89,5,0)</f>
        <v>232.19039999999987</v>
      </c>
      <c r="BF56" s="13">
        <f t="shared" si="37"/>
        <v>56.756035639094556</v>
      </c>
      <c r="BG56" s="20">
        <f t="shared" si="7"/>
        <v>503.24837540475619</v>
      </c>
      <c r="BH56" s="59">
        <f t="shared" si="8"/>
        <v>796.58170873808945</v>
      </c>
      <c r="BI56" s="59">
        <f ca="1">AVERAGE(OFFSET($BH$3,0,0,'Données projet'!$E$11+1,1))-AVERAGE(OFFSET($H$3,0,0,'Données projet'!$E$11+1,1))</f>
        <v>455.71329051283936</v>
      </c>
      <c r="BJ56" s="59">
        <f t="shared" si="38"/>
        <v>479.3743231122258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45.522856627558056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45.522856627558056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268.36991999999992</v>
      </c>
      <c r="CA56" s="13">
        <f t="shared" si="39"/>
        <v>64.503203342054107</v>
      </c>
      <c r="CB56" s="20">
        <f t="shared" si="10"/>
        <v>579.75402315407734</v>
      </c>
      <c r="CC56" s="59">
        <f t="shared" si="11"/>
        <v>873.08735648741072</v>
      </c>
      <c r="CD56" s="59">
        <f ca="1">AVERAGE(OFFSET($CC$3,0,0,'Données projet'!$E$12+1,1))-AVERAGE(OFFSET($H$3,0,0,'Données projet'!$E$12+1,1))</f>
        <v>441.3545880925019</v>
      </c>
      <c r="CE56" s="59">
        <f t="shared" si="40"/>
        <v>427.16091343339161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52.36430094377809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52.36430094377809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249.20063999999991</v>
      </c>
      <c r="CV56" s="13">
        <f t="shared" si="41"/>
        <v>60.414738047899995</v>
      </c>
      <c r="CW56" s="20">
        <f t="shared" si="13"/>
        <v>539.24678343342566</v>
      </c>
      <c r="CX56" s="59">
        <f t="shared" si="14"/>
        <v>832.58011676675892</v>
      </c>
      <c r="CY56" s="59">
        <f ca="1">AVERAGE(OFFSET($CX$3,0,0,'Données projet'!$E$13+1,1))-AVERAGE(OFFSET($H$3,0,0,'Données projet'!$E$13+1,1))</f>
        <v>412.59676769258488</v>
      </c>
      <c r="CZ56" s="59">
        <f t="shared" si="42"/>
        <v>399.90063795152133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39.449655293223657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39.449655293223657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439.19854273764042</v>
      </c>
      <c r="T57" s="59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487.18832528146936</v>
      </c>
      <c r="AO57" s="59">
        <f t="shared" si="36"/>
        <v>306.61893266146666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</v>
      </c>
      <c r="BD57" s="12">
        <f>IF('Données projet'!$A$88&gt;35,BD56+BC57-BL56,IF(A57&lt;'Données projet'!$A$88,$BA$205^A57,IF(A57='Données projet'!$A$88,'Données projet'!$B$88,BD56+BC57-BL56)))</f>
        <v>250.99999999999989</v>
      </c>
      <c r="BE57" s="13">
        <f>BD57*VLOOKUP('Données projet'!$B$11,Paramètres!$A$1:$I$89,3,0)*VLOOKUP('Données projet'!$B$11,Paramètres!$A$1:$I$89,5,0)</f>
        <v>238.85159999999991</v>
      </c>
      <c r="BF57" s="13">
        <f t="shared" si="37"/>
        <v>58.192377695429009</v>
      </c>
      <c r="BG57" s="20">
        <f t="shared" si="7"/>
        <v>517.35159448620539</v>
      </c>
      <c r="BH57" s="59">
        <f t="shared" si="8"/>
        <v>810.68492781953864</v>
      </c>
      <c r="BI57" s="59">
        <f ca="1">AVERAGE(OFFSET($BH$3,0,0,'Données projet'!$E$11+1,1))-AVERAGE(OFFSET($H$3,0,0,'Données projet'!$E$11+1,1))</f>
        <v>455.71329051283936</v>
      </c>
      <c r="BJ57" s="59">
        <f t="shared" si="38"/>
        <v>479.3743231122258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44.630181175292499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44.630181175292499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275.70815999999991</v>
      </c>
      <c r="CA57" s="13">
        <f t="shared" si="39"/>
        <v>66.05920594467139</v>
      </c>
      <c r="CB57" s="20">
        <f t="shared" si="10"/>
        <v>595.24482902030252</v>
      </c>
      <c r="CC57" s="59">
        <f t="shared" si="11"/>
        <v>888.57816235363589</v>
      </c>
      <c r="CD57" s="59">
        <f ca="1">AVERAGE(OFFSET($CC$3,0,0,'Données projet'!$E$12+1,1))-AVERAGE(OFFSET($H$3,0,0,'Données projet'!$E$12+1,1))</f>
        <v>441.3545880925019</v>
      </c>
      <c r="CE57" s="59">
        <f t="shared" si="40"/>
        <v>427.16091343339161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51.337468941340454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51.337468941340454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256.0147199999999</v>
      </c>
      <c r="CV57" s="13">
        <f t="shared" si="41"/>
        <v>61.87211512017457</v>
      </c>
      <c r="CW57" s="20">
        <f t="shared" si="13"/>
        <v>553.65290450097052</v>
      </c>
      <c r="CX57" s="59">
        <f t="shared" si="14"/>
        <v>846.98623783430389</v>
      </c>
      <c r="CY57" s="59">
        <f ca="1">AVERAGE(OFFSET($CX$3,0,0,'Données projet'!$E$13+1,1))-AVERAGE(OFFSET($H$3,0,0,'Données projet'!$E$13+1,1))</f>
        <v>412.59676769258488</v>
      </c>
      <c r="CZ57" s="59">
        <f t="shared" si="42"/>
        <v>399.90063795152133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38.676071614837355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38.676071614837355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439.19854273764042</v>
      </c>
      <c r="T58" s="59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487.18832528146936</v>
      </c>
      <c r="AO58" s="59">
        <f t="shared" si="36"/>
        <v>306.61893266146666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258</v>
      </c>
      <c r="BB58" s="12">
        <f>VLOOKUP(A58,'Données projet'!$A$87:$I$107,9,0)</f>
        <v>7</v>
      </c>
      <c r="BC58" s="12">
        <f t="array" ref="BC58">INDEX(BB:BB,MIN(IF(ISNUMBER(BB58:BB254),ROW(BB58:BB254),"")))</f>
        <v>7</v>
      </c>
      <c r="BD58" s="12">
        <f>IF('Données projet'!$A$88&gt;35,BD57+BC58-BL57,IF(A58&lt;'Données projet'!$A$88,$BA$205^A58,IF(A58='Données projet'!$A$88,'Données projet'!$B$88,BD57+BC58-BL57)))</f>
        <v>257.99999999999989</v>
      </c>
      <c r="BE58" s="13">
        <f>BD58*VLOOKUP('Données projet'!$B$11,Paramètres!$A$1:$I$89,3,0)*VLOOKUP('Données projet'!$B$11,Paramètres!$A$1:$I$89,5,0)</f>
        <v>245.51279999999991</v>
      </c>
      <c r="BF58" s="13">
        <f t="shared" si="37"/>
        <v>59.624063998553147</v>
      </c>
      <c r="BG58" s="20">
        <f t="shared" si="7"/>
        <v>531.44670479747981</v>
      </c>
      <c r="BH58" s="59">
        <f t="shared" si="8"/>
        <v>824.78003813081318</v>
      </c>
      <c r="BI58" s="59">
        <f ca="1">AVERAGE(OFFSET($BH$3,0,0,'Données projet'!$E$11+1,1))-AVERAGE(OFFSET($H$3,0,0,'Données projet'!$E$11+1,1))</f>
        <v>455.71329051283936</v>
      </c>
      <c r="BJ58" s="59">
        <f t="shared" si="38"/>
        <v>479.3743231122258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30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57.325366953977472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57.325366953977472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283.04639999999989</v>
      </c>
      <c r="CA58" s="13">
        <f t="shared" si="39"/>
        <v>67.610394756513259</v>
      </c>
      <c r="CB58" s="20">
        <f t="shared" si="10"/>
        <v>610.72725086759363</v>
      </c>
      <c r="CC58" s="59">
        <f t="shared" si="11"/>
        <v>904.060584200927</v>
      </c>
      <c r="CD58" s="59">
        <f ca="1">AVERAGE(OFFSET($CC$3,0,0,'Données projet'!$E$12+1,1))-AVERAGE(OFFSET($H$3,0,0,'Données projet'!$E$12+1,1))</f>
        <v>441.3545880925019</v>
      </c>
      <c r="CE58" s="59">
        <f t="shared" si="40"/>
        <v>427.16091343339161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59.54392181892721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59.54392181892721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262.82879999999989</v>
      </c>
      <c r="CV58" s="13">
        <f t="shared" si="41"/>
        <v>63.324983518559428</v>
      </c>
      <c r="CW58" s="20">
        <f t="shared" si="13"/>
        <v>568.05117296149081</v>
      </c>
      <c r="CX58" s="59">
        <f t="shared" si="14"/>
        <v>861.38450629482418</v>
      </c>
      <c r="CY58" s="59">
        <f ca="1">AVERAGE(OFFSET($CX$3,0,0,'Données projet'!$E$13+1,1))-AVERAGE(OFFSET($H$3,0,0,'Données projet'!$E$13+1,1))</f>
        <v>412.59676769258488</v>
      </c>
      <c r="CZ58" s="59">
        <f t="shared" si="42"/>
        <v>399.90063795152133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44.858561046873731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44.858561046873731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439.19854273764042</v>
      </c>
      <c r="T59" s="59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487.18832528146936</v>
      </c>
      <c r="AO59" s="59">
        <f t="shared" si="36"/>
        <v>306.61893266146666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6.6</v>
      </c>
      <c r="BD59" s="12">
        <f>IF('Données projet'!$A$88&gt;35,BD58+BC59-BL58,IF(A59&lt;'Données projet'!$A$88,$BA$205^A59,IF(A59='Données projet'!$A$88,'Données projet'!$B$88,BD58+BC59-BL58)))</f>
        <v>234.59999999999991</v>
      </c>
      <c r="BE59" s="13">
        <f>BD59*VLOOKUP('Données projet'!$B$11,Paramètres!$A$1:$I$89,3,0)*VLOOKUP('Données projet'!$B$11,Paramètres!$A$1:$I$89,5,0)</f>
        <v>223.24535999999992</v>
      </c>
      <c r="BF59" s="13">
        <f t="shared" si="37"/>
        <v>54.819646394591118</v>
      </c>
      <c r="BG59" s="20">
        <f t="shared" si="7"/>
        <v>484.29655280391262</v>
      </c>
      <c r="BH59" s="59">
        <f t="shared" si="8"/>
        <v>777.62988613724588</v>
      </c>
      <c r="BI59" s="59">
        <f ca="1">AVERAGE(OFFSET($BH$3,0,0,'Données projet'!$E$11+1,1))-AVERAGE(OFFSET($H$3,0,0,'Données projet'!$E$11+1,1))</f>
        <v>455.71329051283936</v>
      </c>
      <c r="BJ59" s="59">
        <f t="shared" si="38"/>
        <v>479.3743231122258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56.201251473031306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56.201251473031306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273.78623999999985</v>
      </c>
      <c r="CA59" s="13">
        <f t="shared" si="39"/>
        <v>65.652152569545024</v>
      </c>
      <c r="CB59" s="20">
        <f t="shared" si="10"/>
        <v>591.18853372529054</v>
      </c>
      <c r="CC59" s="59">
        <f t="shared" si="11"/>
        <v>884.52186705862391</v>
      </c>
      <c r="CD59" s="59">
        <f ca="1">AVERAGE(OFFSET($CC$3,0,0,'Données projet'!$E$12+1,1))-AVERAGE(OFFSET($H$3,0,0,'Données projet'!$E$12+1,1))</f>
        <v>441.3545880925019</v>
      </c>
      <c r="CE59" s="59">
        <f t="shared" si="40"/>
        <v>427.16091343339161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58.376301830264232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58.376301830264232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254.23007999999987</v>
      </c>
      <c r="CV59" s="13">
        <f t="shared" si="41"/>
        <v>61.490862379913594</v>
      </c>
      <c r="CW59" s="20">
        <f t="shared" si="13"/>
        <v>549.88064131168267</v>
      </c>
      <c r="CX59" s="59">
        <f t="shared" si="14"/>
        <v>843.21397464501592</v>
      </c>
      <c r="CY59" s="59">
        <f ca="1">AVERAGE(OFFSET($CX$3,0,0,'Données projet'!$E$13+1,1))-AVERAGE(OFFSET($H$3,0,0,'Données projet'!$E$13+1,1))</f>
        <v>412.59676769258488</v>
      </c>
      <c r="CZ59" s="59">
        <f t="shared" si="42"/>
        <v>399.90063795152133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43.978912025765098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43.978912025765098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439.19854273764042</v>
      </c>
      <c r="T60" s="59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487.18832528146936</v>
      </c>
      <c r="AO60" s="59">
        <f t="shared" si="36"/>
        <v>306.61893266146666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6.6</v>
      </c>
      <c r="BD60" s="12">
        <f>IF('Données projet'!$A$88&gt;35,BD59+BC60-BL59,IF(A60&lt;'Données projet'!$A$88,$BA$205^A60,IF(A60='Données projet'!$A$88,'Données projet'!$B$88,BD59+BC60-BL59)))</f>
        <v>241.1999999999999</v>
      </c>
      <c r="BE60" s="13">
        <f>BD60*VLOOKUP('Données projet'!$B$11,Paramètres!$A$1:$I$89,3,0)*VLOOKUP('Données projet'!$B$11,Paramètres!$A$1:$I$89,5,0)</f>
        <v>229.52591999999993</v>
      </c>
      <c r="BF60" s="13">
        <f t="shared" si="37"/>
        <v>56.180162044652285</v>
      </c>
      <c r="BG60" s="20">
        <f t="shared" si="7"/>
        <v>497.60475956110258</v>
      </c>
      <c r="BH60" s="59">
        <f t="shared" si="8"/>
        <v>790.93809289443584</v>
      </c>
      <c r="BI60" s="59">
        <f ca="1">AVERAGE(OFFSET($BH$3,0,0,'Données projet'!$E$11+1,1))-AVERAGE(OFFSET($H$3,0,0,'Données projet'!$E$11+1,1))</f>
        <v>455.71329051283936</v>
      </c>
      <c r="BJ60" s="59">
        <f t="shared" si="38"/>
        <v>479.3743231122258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55.099179211023753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55.099179211023753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280.25087999999982</v>
      </c>
      <c r="CA60" s="13">
        <f t="shared" si="39"/>
        <v>67.020024273227449</v>
      </c>
      <c r="CB60" s="20">
        <f t="shared" si="10"/>
        <v>604.83015827587087</v>
      </c>
      <c r="CC60" s="59">
        <f t="shared" si="11"/>
        <v>898.16349160920413</v>
      </c>
      <c r="CD60" s="59">
        <f ca="1">AVERAGE(OFFSET($CC$3,0,0,'Données projet'!$E$12+1,1))-AVERAGE(OFFSET($H$3,0,0,'Données projet'!$E$12+1,1))</f>
        <v>441.3545880925019</v>
      </c>
      <c r="CE60" s="59">
        <f t="shared" si="40"/>
        <v>427.16091343339161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57.231578157401067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57.231578157401067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260.23295999999982</v>
      </c>
      <c r="CV60" s="13">
        <f t="shared" si="41"/>
        <v>62.772033025391018</v>
      </c>
      <c r="CW60" s="20">
        <f t="shared" si="13"/>
        <v>562.56702951922227</v>
      </c>
      <c r="CX60" s="59">
        <f t="shared" si="14"/>
        <v>855.90036285255565</v>
      </c>
      <c r="CY60" s="59">
        <f ca="1">AVERAGE(OFFSET($CX$3,0,0,'Données projet'!$E$13+1,1))-AVERAGE(OFFSET($H$3,0,0,'Données projet'!$E$13+1,1))</f>
        <v>412.59676769258488</v>
      </c>
      <c r="CZ60" s="59">
        <f t="shared" si="42"/>
        <v>399.90063795152133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43.116512385427484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43.116512385427484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439.19854273764042</v>
      </c>
      <c r="T61" s="59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487.18832528146936</v>
      </c>
      <c r="AO61" s="59">
        <f t="shared" si="36"/>
        <v>306.61893266146666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6.6</v>
      </c>
      <c r="BD61" s="12">
        <f>IF('Données projet'!$A$88&gt;35,BD60+BC61-BL60,IF(A61&lt;'Données projet'!$A$88,$BA$205^A61,IF(A61='Données projet'!$A$88,'Données projet'!$B$88,BD60+BC61-BL60)))</f>
        <v>247.7999999999999</v>
      </c>
      <c r="BE61" s="13">
        <f>BD61*VLOOKUP('Données projet'!$B$11,Paramètres!$A$1:$I$89,3,0)*VLOOKUP('Données projet'!$B$11,Paramètres!$A$1:$I$89,5,0)</f>
        <v>235.80647999999991</v>
      </c>
      <c r="BF61" s="13">
        <f t="shared" si="37"/>
        <v>57.5363506739358</v>
      </c>
      <c r="BG61" s="20">
        <f t="shared" si="7"/>
        <v>510.90543009043807</v>
      </c>
      <c r="BH61" s="59">
        <f t="shared" si="8"/>
        <v>804.23876342377139</v>
      </c>
      <c r="BI61" s="59">
        <f ca="1">AVERAGE(OFFSET($BH$3,0,0,'Données projet'!$E$11+1,1))-AVERAGE(OFFSET($H$3,0,0,'Données projet'!$E$11+1,1))</f>
        <v>455.71329051283936</v>
      </c>
      <c r="BJ61" s="59">
        <f t="shared" si="38"/>
        <v>479.3743231122258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54.018717913876465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54.018717913876465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286.71551999999986</v>
      </c>
      <c r="CA61" s="13">
        <f t="shared" si="39"/>
        <v>68.384227772767758</v>
      </c>
      <c r="CB61" s="20">
        <f t="shared" si="10"/>
        <v>618.46539403757026</v>
      </c>
      <c r="CC61" s="59">
        <f t="shared" si="11"/>
        <v>911.79872737090363</v>
      </c>
      <c r="CD61" s="59">
        <f ca="1">AVERAGE(OFFSET($CC$3,0,0,'Données projet'!$E$12+1,1))-AVERAGE(OFFSET($H$3,0,0,'Données projet'!$E$12+1,1))</f>
        <v>441.3545880925019</v>
      </c>
      <c r="CE61" s="59">
        <f t="shared" si="40"/>
        <v>427.16091343339161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56.109301817550246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56.109301817550246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266.23583999999983</v>
      </c>
      <c r="CV61" s="13">
        <f t="shared" si="41"/>
        <v>64.04976797185104</v>
      </c>
      <c r="CW61" s="20">
        <f t="shared" si="13"/>
        <v>575.24743388430682</v>
      </c>
      <c r="CX61" s="59">
        <f t="shared" si="14"/>
        <v>868.58076721764019</v>
      </c>
      <c r="CY61" s="59">
        <f ca="1">AVERAGE(OFFSET($CX$3,0,0,'Données projet'!$E$13+1,1))-AVERAGE(OFFSET($H$3,0,0,'Données projet'!$E$13+1,1))</f>
        <v>412.59676769258488</v>
      </c>
      <c r="CZ61" s="59">
        <f t="shared" si="42"/>
        <v>399.90063795152133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42.271023876025048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42.271023876025048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439.19854273764042</v>
      </c>
      <c r="T62" s="59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487.18832528146936</v>
      </c>
      <c r="AO62" s="59">
        <f t="shared" si="36"/>
        <v>306.61893266146666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6.6</v>
      </c>
      <c r="BD62" s="12">
        <f>IF('Données projet'!$A$88&gt;35,BD61+BC62-BL61,IF(A62&lt;'Données projet'!$A$88,$BA$205^A62,IF(A62='Données projet'!$A$88,'Données projet'!$B$88,BD61+BC62-BL61)))</f>
        <v>254.39999999999989</v>
      </c>
      <c r="BE62" s="13">
        <f>BD62*VLOOKUP('Données projet'!$B$11,Paramètres!$A$1:$I$89,3,0)*VLOOKUP('Données projet'!$B$11,Paramètres!$A$1:$I$89,5,0)</f>
        <v>242.08703999999992</v>
      </c>
      <c r="BF62" s="13">
        <f t="shared" si="37"/>
        <v>58.888340776301959</v>
      </c>
      <c r="BG62" s="20">
        <f t="shared" si="7"/>
        <v>524.19878818539246</v>
      </c>
      <c r="BH62" s="59">
        <f t="shared" si="8"/>
        <v>817.53212151872572</v>
      </c>
      <c r="BI62" s="59">
        <f ca="1">AVERAGE(OFFSET($BH$3,0,0,'Données projet'!$E$11+1,1))-AVERAGE(OFFSET($H$3,0,0,'Données projet'!$E$11+1,1))</f>
        <v>455.71329051283936</v>
      </c>
      <c r="BJ62" s="59">
        <f t="shared" si="38"/>
        <v>479.3743231122258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52.959443803749913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52.959443803749913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293.18015999999977</v>
      </c>
      <c r="CA62" s="13">
        <f t="shared" si="39"/>
        <v>69.744855297920338</v>
      </c>
      <c r="CB62" s="20">
        <f t="shared" si="10"/>
        <v>632.09440164387752</v>
      </c>
      <c r="CC62" s="59">
        <f t="shared" si="11"/>
        <v>925.42773497721078</v>
      </c>
      <c r="CD62" s="59">
        <f ca="1">AVERAGE(OFFSET($CC$3,0,0,'Données projet'!$E$12+1,1))-AVERAGE(OFFSET($H$3,0,0,'Données projet'!$E$12+1,1))</f>
        <v>441.3545880925019</v>
      </c>
      <c r="CE62" s="59">
        <f t="shared" si="40"/>
        <v>427.16091343339161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55.009032632202924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55.009032632202924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272.23871999999977</v>
      </c>
      <c r="CV62" s="13">
        <f t="shared" si="41"/>
        <v>65.324153603165357</v>
      </c>
      <c r="CW62" s="20">
        <f t="shared" si="13"/>
        <v>587.92200485884598</v>
      </c>
      <c r="CX62" s="59">
        <f t="shared" si="14"/>
        <v>881.25533819217935</v>
      </c>
      <c r="CY62" s="59">
        <f ca="1">AVERAGE(OFFSET($CX$3,0,0,'Données projet'!$E$13+1,1))-AVERAGE(OFFSET($H$3,0,0,'Données projet'!$E$13+1,1))</f>
        <v>412.59676769258488</v>
      </c>
      <c r="CZ62" s="59">
        <f t="shared" si="42"/>
        <v>399.90063795152133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41.442114880594922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41.442114880594922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439.19854273764042</v>
      </c>
      <c r="T63" s="59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487.18832528146936</v>
      </c>
      <c r="AO63" s="59">
        <f t="shared" si="36"/>
        <v>306.61893266146666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261</v>
      </c>
      <c r="BB63" s="12">
        <f>VLOOKUP(A63,'Données projet'!$A$87:$I$107,9,0)</f>
        <v>6.6</v>
      </c>
      <c r="BC63" s="12">
        <f t="array" ref="BC63">INDEX(BB:BB,MIN(IF(ISNUMBER(BB63:BB259),ROW(BB63:BB259),"")))</f>
        <v>6.6</v>
      </c>
      <c r="BD63" s="12">
        <f>IF('Données projet'!$A$88&gt;35,BD62+BC63-BL62,IF(A63&lt;'Données projet'!$A$88,$BA$205^A63,IF(A63='Données projet'!$A$88,'Données projet'!$B$88,BD62+BC63-BL62)))</f>
        <v>260.99999999999989</v>
      </c>
      <c r="BE63" s="13">
        <f>BD63*VLOOKUP('Données projet'!$B$11,Paramètres!$A$1:$I$89,3,0)*VLOOKUP('Données projet'!$B$11,Paramètres!$A$1:$I$89,5,0)</f>
        <v>248.3675999999999</v>
      </c>
      <c r="BF63" s="13">
        <f t="shared" si="37"/>
        <v>60.236253798706286</v>
      </c>
      <c r="BG63" s="20">
        <f t="shared" si="7"/>
        <v>537.48504536607982</v>
      </c>
      <c r="BH63" s="59">
        <f t="shared" si="8"/>
        <v>830.81837869941319</v>
      </c>
      <c r="BI63" s="59">
        <f ca="1">AVERAGE(OFFSET($BH$3,0,0,'Données projet'!$E$11+1,1))-AVERAGE(OFFSET($H$3,0,0,'Données projet'!$E$11+1,1))</f>
        <v>455.71329051283936</v>
      </c>
      <c r="BJ63" s="59">
        <f t="shared" si="38"/>
        <v>479.3743231122258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65.491297822639396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65.491297822639396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299.6447999999998</v>
      </c>
      <c r="CA63" s="13">
        <f t="shared" si="39"/>
        <v>71.101994778848677</v>
      </c>
      <c r="CB63" s="20">
        <f t="shared" si="10"/>
        <v>645.71733423982778</v>
      </c>
      <c r="CC63" s="59">
        <f t="shared" si="11"/>
        <v>939.05066757316104</v>
      </c>
      <c r="CD63" s="59">
        <f ca="1">AVERAGE(OFFSET($CC$3,0,0,'Données projet'!$E$12+1,1))-AVERAGE(OFFSET($H$3,0,0,'Données projet'!$E$12+1,1))</f>
        <v>441.3545880925019</v>
      </c>
      <c r="CE63" s="59">
        <f t="shared" si="40"/>
        <v>427.16091343339161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62.631646755757792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62.631646755757792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278.24159999999983</v>
      </c>
      <c r="CV63" s="13">
        <f t="shared" si="41"/>
        <v>66.595272276139738</v>
      </c>
      <c r="CW63" s="20">
        <f t="shared" si="13"/>
        <v>600.59088588094301</v>
      </c>
      <c r="CX63" s="59">
        <f t="shared" si="14"/>
        <v>893.92421921427626</v>
      </c>
      <c r="CY63" s="59">
        <f ca="1">AVERAGE(OFFSET($CX$3,0,0,'Données projet'!$E$13+1,1))-AVERAGE(OFFSET($H$3,0,0,'Données projet'!$E$13+1,1))</f>
        <v>412.59676769258488</v>
      </c>
      <c r="CZ63" s="59">
        <f t="shared" si="42"/>
        <v>399.90063795152133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47.184758135402433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47.184758135402433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439.19854273764042</v>
      </c>
      <c r="T64" s="59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487.18832528146936</v>
      </c>
      <c r="AO64" s="59">
        <f t="shared" si="36"/>
        <v>306.61893266146666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6.6</v>
      </c>
      <c r="BD64" s="12">
        <f>IF('Données projet'!$A$88&gt;35,BD63+BC64-BL63,IF(A64&lt;'Données projet'!$A$88,$BA$205^A64,IF(A64='Données projet'!$A$88,'Données projet'!$B$88,BD63+BC64-BL63)))</f>
        <v>237.59999999999991</v>
      </c>
      <c r="BE64" s="13">
        <f>BD64*VLOOKUP('Données projet'!$B$11,Paramètres!$A$1:$I$89,3,0)*VLOOKUP('Données projet'!$B$11,Paramètres!$A$1:$I$89,5,0)</f>
        <v>226.10015999999993</v>
      </c>
      <c r="BF64" s="13">
        <f t="shared" si="37"/>
        <v>55.438607516274878</v>
      </c>
      <c r="BG64" s="20">
        <f t="shared" si="7"/>
        <v>490.34668675751186</v>
      </c>
      <c r="BH64" s="59">
        <f t="shared" si="8"/>
        <v>783.68002009084512</v>
      </c>
      <c r="BI64" s="59">
        <f ca="1">AVERAGE(OFFSET($BH$3,0,0,'Données projet'!$E$11+1,1))-AVERAGE(OFFSET($H$3,0,0,'Données projet'!$E$11+1,1))</f>
        <v>455.71329051283936</v>
      </c>
      <c r="BJ64" s="59">
        <f t="shared" si="38"/>
        <v>479.3743231122258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64.207053418084797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64.207053418084797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290.03519999999975</v>
      </c>
      <c r="CA64" s="13">
        <f t="shared" si="39"/>
        <v>69.083369425821672</v>
      </c>
      <c r="CB64" s="20">
        <f t="shared" si="10"/>
        <v>625.46484174997227</v>
      </c>
      <c r="CC64" s="59">
        <f t="shared" si="11"/>
        <v>918.79817508330552</v>
      </c>
      <c r="CD64" s="59">
        <f ca="1">AVERAGE(OFFSET($CC$3,0,0,'Données projet'!$E$12+1,1))-AVERAGE(OFFSET($H$3,0,0,'Données projet'!$E$12+1,1))</f>
        <v>441.3545880925019</v>
      </c>
      <c r="CE64" s="59">
        <f t="shared" si="40"/>
        <v>427.16091343339161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61.403478364409814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61.403478364409814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269.31839999999977</v>
      </c>
      <c r="CV64" s="13">
        <f t="shared" si="41"/>
        <v>64.70459529265311</v>
      </c>
      <c r="CW64" s="20">
        <f t="shared" si="13"/>
        <v>581.75671680137043</v>
      </c>
      <c r="CX64" s="59">
        <f t="shared" si="14"/>
        <v>875.09005013470369</v>
      </c>
      <c r="CY64" s="59">
        <f ca="1">AVERAGE(OFFSET($CX$3,0,0,'Données projet'!$E$13+1,1))-AVERAGE(OFFSET($H$3,0,0,'Données projet'!$E$13+1,1))</f>
        <v>412.59676769258488</v>
      </c>
      <c r="CZ64" s="59">
        <f t="shared" si="42"/>
        <v>399.90063795152133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46.25949380822788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46.25949380822788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439.19854273764042</v>
      </c>
      <c r="T65" s="59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487.18832528146936</v>
      </c>
      <c r="AO65" s="59">
        <f t="shared" si="36"/>
        <v>306.61893266146666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6.6</v>
      </c>
      <c r="BD65" s="12">
        <f>IF('Données projet'!$A$88&gt;35,BD64+BC65-BL64,IF(A65&lt;'Données projet'!$A$88,$BA$205^A65,IF(A65='Données projet'!$A$88,'Données projet'!$B$88,BD64+BC65-BL64)))</f>
        <v>244.1999999999999</v>
      </c>
      <c r="BE65" s="13">
        <f>BD65*VLOOKUP('Données projet'!$B$11,Paramètres!$A$1:$I$89,3,0)*VLOOKUP('Données projet'!$B$11,Paramètres!$A$1:$I$89,5,0)</f>
        <v>232.38071999999991</v>
      </c>
      <c r="BF65" s="13">
        <f t="shared" si="37"/>
        <v>56.79713993535362</v>
      </c>
      <c r="BG65" s="20">
        <f t="shared" si="7"/>
        <v>503.65143938740738</v>
      </c>
      <c r="BH65" s="59">
        <f t="shared" si="8"/>
        <v>796.98477272074069</v>
      </c>
      <c r="BI65" s="59">
        <f ca="1">AVERAGE(OFFSET($BH$3,0,0,'Données projet'!$E$11+1,1))-AVERAGE(OFFSET($H$3,0,0,'Données projet'!$E$11+1,1))</f>
        <v>455.71329051283936</v>
      </c>
      <c r="BJ65" s="59">
        <f t="shared" si="38"/>
        <v>479.3743231122258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62.947992262991768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62.947992262991768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295.27679999999981</v>
      </c>
      <c r="CA65" s="13">
        <f t="shared" si="39"/>
        <v>70.185386686980493</v>
      </c>
      <c r="CB65" s="20">
        <f t="shared" si="10"/>
        <v>636.51330847982399</v>
      </c>
      <c r="CC65" s="59">
        <f t="shared" si="11"/>
        <v>929.84664181315725</v>
      </c>
      <c r="CD65" s="59">
        <f ca="1">AVERAGE(OFFSET($CC$3,0,0,'Données projet'!$E$12+1,1))-AVERAGE(OFFSET($H$3,0,0,'Données projet'!$E$12+1,1))</f>
        <v>441.3545880925019</v>
      </c>
      <c r="CE65" s="59">
        <f t="shared" si="40"/>
        <v>427.16091343339161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60.199393606107421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60.199393606107421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274.18559999999979</v>
      </c>
      <c r="CV65" s="13">
        <f t="shared" si="41"/>
        <v>65.736762389907383</v>
      </c>
      <c r="CW65" s="20">
        <f t="shared" si="13"/>
        <v>592.03144782908828</v>
      </c>
      <c r="CX65" s="59">
        <f t="shared" si="14"/>
        <v>885.36478116242165</v>
      </c>
      <c r="CY65" s="59">
        <f ca="1">AVERAGE(OFFSET($CX$3,0,0,'Données projet'!$E$13+1,1))-AVERAGE(OFFSET($H$3,0,0,'Données projet'!$E$13+1,1))</f>
        <v>412.59676769258488</v>
      </c>
      <c r="CZ65" s="59">
        <f t="shared" si="42"/>
        <v>399.90063795152133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45.352373350153705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45.352373350153705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439.19854273764042</v>
      </c>
      <c r="T66" s="59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487.18832528146936</v>
      </c>
      <c r="AO66" s="59">
        <f t="shared" si="36"/>
        <v>306.61893266146666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6.6</v>
      </c>
      <c r="BD66" s="12">
        <f>IF('Données projet'!$A$88&gt;35,BD65+BC66-BL65,IF(A66&lt;'Données projet'!$A$88,$BA$205^A66,IF(A66='Données projet'!$A$88,'Données projet'!$B$88,BD65+BC66-BL65)))</f>
        <v>250.7999999999999</v>
      </c>
      <c r="BE66" s="13">
        <f>BD66*VLOOKUP('Données projet'!$B$11,Paramètres!$A$1:$I$89,3,0)*VLOOKUP('Données projet'!$B$11,Paramètres!$A$1:$I$89,5,0)</f>
        <v>238.66127999999992</v>
      </c>
      <c r="BF66" s="13">
        <f t="shared" si="37"/>
        <v>58.151404651477137</v>
      </c>
      <c r="BG66" s="20">
        <f t="shared" si="7"/>
        <v>516.94875910132259</v>
      </c>
      <c r="BH66" s="59">
        <f t="shared" si="8"/>
        <v>810.28209243465585</v>
      </c>
      <c r="BI66" s="59">
        <f ca="1">AVERAGE(OFFSET($BH$3,0,0,'Données projet'!$E$11+1,1))-AVERAGE(OFFSET($H$3,0,0,'Données projet'!$E$11+1,1))</f>
        <v>455.71329051283936</v>
      </c>
      <c r="BJ66" s="59">
        <f t="shared" si="38"/>
        <v>479.3743231122258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61.713620529198643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61.713620529198643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300.51839999999982</v>
      </c>
      <c r="CA66" s="13">
        <f t="shared" si="39"/>
        <v>71.285129105116354</v>
      </c>
      <c r="CB66" s="20">
        <f t="shared" si="10"/>
        <v>647.55781319141067</v>
      </c>
      <c r="CC66" s="59">
        <f t="shared" si="11"/>
        <v>940.89114652474404</v>
      </c>
      <c r="CD66" s="59">
        <f ca="1">AVERAGE(OFFSET($CC$3,0,0,'Données projet'!$E$12+1,1))-AVERAGE(OFFSET($H$3,0,0,'Données projet'!$E$12+1,1))</f>
        <v>441.3545880925019</v>
      </c>
      <c r="CE66" s="59">
        <f t="shared" si="40"/>
        <v>427.16091343339161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59.018920215496152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59.018920215496152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279.05279999999976</v>
      </c>
      <c r="CV66" s="13">
        <f t="shared" si="41"/>
        <v>66.766798832586332</v>
      </c>
      <c r="CW66" s="20">
        <f t="shared" si="13"/>
        <v>602.30246796675408</v>
      </c>
      <c r="CX66" s="59">
        <f t="shared" si="14"/>
        <v>895.63580130008745</v>
      </c>
      <c r="CY66" s="59">
        <f ca="1">AVERAGE(OFFSET($CX$3,0,0,'Données projet'!$E$13+1,1))-AVERAGE(OFFSET($H$3,0,0,'Données projet'!$E$13+1,1))</f>
        <v>412.59676769258488</v>
      </c>
      <c r="CZ66" s="59">
        <f t="shared" si="42"/>
        <v>399.90063795152133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44.463040970973516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44.463040970973516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439.19854273764042</v>
      </c>
      <c r="T67" s="59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487.18832528146936</v>
      </c>
      <c r="AO67" s="59">
        <f t="shared" si="36"/>
        <v>306.61893266146666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6.6</v>
      </c>
      <c r="BD67" s="12">
        <f>IF('Données projet'!$A$88&gt;35,BD66+BC67-BL66,IF(A67&lt;'Données projet'!$A$88,$BA$205^A67,IF(A67='Données projet'!$A$88,'Données projet'!$B$88,BD66+BC67-BL66)))</f>
        <v>257.39999999999992</v>
      </c>
      <c r="BE67" s="13">
        <f>BD67*VLOOKUP('Données projet'!$B$11,Paramètres!$A$1:$I$89,3,0)*VLOOKUP('Données projet'!$B$11,Paramètres!$A$1:$I$89,5,0)</f>
        <v>244.94183999999993</v>
      </c>
      <c r="BF67" s="13">
        <f t="shared" si="37"/>
        <v>59.501526882688026</v>
      </c>
      <c r="BG67" s="20">
        <f t="shared" si="7"/>
        <v>530.23886398734817</v>
      </c>
      <c r="BH67" s="59">
        <f t="shared" si="8"/>
        <v>823.57219732068143</v>
      </c>
      <c r="BI67" s="59">
        <f ca="1">AVERAGE(OFFSET($BH$3,0,0,'Données projet'!$E$11+1,1))-AVERAGE(OFFSET($H$3,0,0,'Données projet'!$E$11+1,1))</f>
        <v>455.71329051283936</v>
      </c>
      <c r="BJ67" s="59">
        <f t="shared" si="38"/>
        <v>479.3743231122258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60.503454072212783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60.503454072212783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305.75999999999976</v>
      </c>
      <c r="CA67" s="13">
        <f t="shared" si="39"/>
        <v>72.382640935772471</v>
      </c>
      <c r="CB67" s="20">
        <f t="shared" si="10"/>
        <v>658.5984329631367</v>
      </c>
      <c r="CC67" s="59">
        <f t="shared" si="11"/>
        <v>951.93176629646996</v>
      </c>
      <c r="CD67" s="59">
        <f ca="1">AVERAGE(OFFSET($CC$3,0,0,'Données projet'!$E$12+1,1))-AVERAGE(OFFSET($H$3,0,0,'Données projet'!$E$12+1,1))</f>
        <v>441.3545880925019</v>
      </c>
      <c r="CE67" s="59">
        <f t="shared" si="40"/>
        <v>427.16091343339161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57.861595188057095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57.861595188057095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283.91999999999979</v>
      </c>
      <c r="CV67" s="13">
        <f t="shared" si="41"/>
        <v>67.794746071143578</v>
      </c>
      <c r="CW67" s="20">
        <f t="shared" si="13"/>
        <v>612.56984940724135</v>
      </c>
      <c r="CX67" s="59">
        <f t="shared" si="14"/>
        <v>905.90318274057472</v>
      </c>
      <c r="CY67" s="59">
        <f ca="1">AVERAGE(OFFSET($CX$3,0,0,'Données projet'!$E$13+1,1))-AVERAGE(OFFSET($H$3,0,0,'Données projet'!$E$13+1,1))</f>
        <v>412.59676769258488</v>
      </c>
      <c r="CZ67" s="59">
        <f t="shared" si="42"/>
        <v>399.90063795152133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43.591147857309863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43.591147857309863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439.19854273764042</v>
      </c>
      <c r="T68" s="59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487.18832528146936</v>
      </c>
      <c r="AO68" s="59">
        <f t="shared" si="36"/>
        <v>306.61893266146666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264</v>
      </c>
      <c r="BB68" s="12">
        <f>VLOOKUP(A68,'Données projet'!$A$87:$I$107,9,0)</f>
        <v>6.6</v>
      </c>
      <c r="BC68" s="12">
        <f t="array" ref="BC68">INDEX(BB:BB,MIN(IF(ISNUMBER(BB68:BB264),ROW(BB68:BB264),"")))</f>
        <v>6.6</v>
      </c>
      <c r="BD68" s="12">
        <f>IF('Données projet'!$A$88&gt;35,BD67+BC68-BL67,IF(A68&lt;'Données projet'!$A$88,$BA$205^A68,IF(A68='Données projet'!$A$88,'Données projet'!$B$88,BD67+BC68-BL67)))</f>
        <v>263.99999999999994</v>
      </c>
      <c r="BE68" s="13">
        <f>BD68*VLOOKUP('Données projet'!$B$11,Paramètres!$A$1:$I$89,3,0)*VLOOKUP('Données projet'!$B$11,Paramètres!$A$1:$I$89,5,0)</f>
        <v>251.22239999999996</v>
      </c>
      <c r="BF68" s="13">
        <f t="shared" si="37"/>
        <v>60.847625059749809</v>
      </c>
      <c r="BG68" s="20">
        <f t="shared" ref="BG68:BG131" si="61">(BE68+BF68)*0.475*44/12</f>
        <v>543.52196031239748</v>
      </c>
      <c r="BH68" s="59">
        <f t="shared" ref="BH68:BH131" si="62">BG68+(AY68+AZ68)*44/12</f>
        <v>836.85529364573085</v>
      </c>
      <c r="BI68" s="59">
        <f ca="1">AVERAGE(OFFSET($BH$3,0,0,'Données projet'!$E$11+1,1))-AVERAGE(OFFSET($H$3,0,0,'Données projet'!$E$11+1,1))</f>
        <v>455.71329051283936</v>
      </c>
      <c r="BJ68" s="59">
        <f t="shared" si="38"/>
        <v>479.3743231122258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29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72.435029437469296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72.435029437469296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311.00159999999983</v>
      </c>
      <c r="CA68" s="13">
        <f t="shared" si="39"/>
        <v>73.477964830216251</v>
      </c>
      <c r="CB68" s="20">
        <f t="shared" ref="CB68:CB131" si="64">(BZ68+CA68)*0.475*44/12</f>
        <v>669.63524207929288</v>
      </c>
      <c r="CC68" s="59">
        <f t="shared" ref="CC68:CC131" si="65">CB68+(BT68+BU68)*44/12</f>
        <v>962.96857541262625</v>
      </c>
      <c r="CD68" s="59">
        <f ca="1">AVERAGE(OFFSET($CC$3,0,0,'Données projet'!$E$12+1,1))-AVERAGE(OFFSET($H$3,0,0,'Données projet'!$E$12+1,1))</f>
        <v>441.3545880925019</v>
      </c>
      <c r="CE68" s="59">
        <f t="shared" si="40"/>
        <v>427.16091343339161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64.916430670296236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64.916430670296236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288.78719999999981</v>
      </c>
      <c r="CV68" s="13">
        <f t="shared" si="41"/>
        <v>68.820644053442436</v>
      </c>
      <c r="CW68" s="20">
        <f t="shared" ref="CW68:CW131" si="67">(CU68+CV68)*0.475*44/12</f>
        <v>622.83366172641195</v>
      </c>
      <c r="CX68" s="59">
        <f t="shared" ref="CX68:CX131" si="68">CW68+(CO68+CP68)*44/12</f>
        <v>916.1669950597452</v>
      </c>
      <c r="CY68" s="59">
        <f ca="1">AVERAGE(OFFSET($CX$3,0,0,'Données projet'!$E$13+1,1))-AVERAGE(OFFSET($H$3,0,0,'Données projet'!$E$13+1,1))</f>
        <v>412.59676769258488</v>
      </c>
      <c r="CZ68" s="59">
        <f t="shared" si="42"/>
        <v>399.90063795152133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48.906044130317511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48.906044130317511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439.19854273764042</v>
      </c>
      <c r="T69" s="59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487.18832528146936</v>
      </c>
      <c r="AO69" s="59">
        <f t="shared" ref="AO69:AO132" si="90">$AO$3</f>
        <v>306.61893266146666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6.2</v>
      </c>
      <c r="BD69" s="12">
        <f>IF('Données projet'!$A$88&gt;35,BD68+BC69-BL68,IF(A69&lt;'Données projet'!$A$88,$BA$205^A69,IF(A69='Données projet'!$A$88,'Données projet'!$B$88,BD68+BC69-BL68)))</f>
        <v>241.19999999999993</v>
      </c>
      <c r="BE69" s="13">
        <f>BD69*VLOOKUP('Données projet'!$B$11,Paramètres!$A$1:$I$89,3,0)*VLOOKUP('Données projet'!$B$11,Paramètres!$A$1:$I$89,5,0)</f>
        <v>229.52591999999993</v>
      </c>
      <c r="BF69" s="13">
        <f t="shared" ref="BF69:BF132" si="91">EXP(-1.0587+0.8836*LN(BE69)+0.284)</f>
        <v>56.180162044652285</v>
      </c>
      <c r="BG69" s="20">
        <f t="shared" si="61"/>
        <v>497.60475956110258</v>
      </c>
      <c r="BH69" s="59">
        <f t="shared" si="62"/>
        <v>790.93809289443584</v>
      </c>
      <c r="BI69" s="59">
        <f ca="1">AVERAGE(OFFSET($BH$3,0,0,'Données projet'!$E$11+1,1))-AVERAGE(OFFSET($H$3,0,0,'Données projet'!$E$11+1,1))</f>
        <v>455.71329051283936</v>
      </c>
      <c r="BJ69" s="59">
        <f t="shared" ref="BJ69:BJ132" si="92">$BJ$3</f>
        <v>479.3743231122258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71.014622691205972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71.014622691205972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301.56671999999975</v>
      </c>
      <c r="CA69" s="13">
        <f t="shared" ref="CA69:CA132" si="93">EXP(-1.0587+0.8836*LN(BZ69)+0.284)</f>
        <v>71.504808530855072</v>
      </c>
      <c r="CB69" s="20">
        <f t="shared" si="64"/>
        <v>649.76624552457213</v>
      </c>
      <c r="CC69" s="59">
        <f t="shared" si="65"/>
        <v>943.0995788579055</v>
      </c>
      <c r="CD69" s="59">
        <f ca="1">AVERAGE(OFFSET($CC$3,0,0,'Données projet'!$E$12+1,1))-AVERAGE(OFFSET($H$3,0,0,'Données projet'!$E$12+1,1))</f>
        <v>441.3545880925019</v>
      </c>
      <c r="CE69" s="59">
        <f t="shared" ref="CE69:CE132" si="94">$CE$3</f>
        <v>427.16091343339161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63.643459059964741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63.643459059964741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280.02623999999975</v>
      </c>
      <c r="CV69" s="13">
        <f t="shared" ref="CV69:CV132" si="95">EXP(-1.0587+0.8836*LN(CU69)+0.284)</f>
        <v>66.97255411717488</v>
      </c>
      <c r="CW69" s="20">
        <f t="shared" si="67"/>
        <v>604.35623308741242</v>
      </c>
      <c r="CX69" s="59">
        <f t="shared" si="68"/>
        <v>897.68956642074568</v>
      </c>
      <c r="CY69" s="59">
        <f ca="1">AVERAGE(OFFSET($CX$3,0,0,'Données projet'!$E$13+1,1))-AVERAGE(OFFSET($H$3,0,0,'Données projet'!$E$13+1,1))</f>
        <v>412.59676769258488</v>
      </c>
      <c r="CZ69" s="59">
        <f t="shared" ref="CZ69:CZ132" si="96">$CZ$3</f>
        <v>399.90063795152133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47.947026434663464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47.947026434663464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439.19854273764042</v>
      </c>
      <c r="T70" s="59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487.18832528146936</v>
      </c>
      <c r="AO70" s="59">
        <f t="shared" si="90"/>
        <v>306.61893266146666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6.2</v>
      </c>
      <c r="BD70" s="12">
        <f>IF('Données projet'!$A$88&gt;35,BD69+BC70-BL69,IF(A70&lt;'Données projet'!$A$88,$BA$205^A70,IF(A70='Données projet'!$A$88,'Données projet'!$B$88,BD69+BC70-BL69)))</f>
        <v>247.39999999999992</v>
      </c>
      <c r="BE70" s="13">
        <f>BD70*VLOOKUP('Données projet'!$B$11,Paramètres!$A$1:$I$89,3,0)*VLOOKUP('Données projet'!$B$11,Paramètres!$A$1:$I$89,5,0)</f>
        <v>235.42583999999994</v>
      </c>
      <c r="BF70" s="13">
        <f t="shared" si="91"/>
        <v>57.454278198558761</v>
      </c>
      <c r="BG70" s="20">
        <f t="shared" si="61"/>
        <v>510.09953919582307</v>
      </c>
      <c r="BH70" s="59">
        <f t="shared" si="62"/>
        <v>803.43287252915638</v>
      </c>
      <c r="BI70" s="59">
        <f ca="1">AVERAGE(OFFSET($BH$3,0,0,'Données projet'!$E$11+1,1))-AVERAGE(OFFSET($H$3,0,0,'Données projet'!$E$11+1,1))</f>
        <v>455.71329051283936</v>
      </c>
      <c r="BJ70" s="59">
        <f t="shared" si="92"/>
        <v>479.3743231122258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69.622069254874305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69.622069254874305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306.10943999999978</v>
      </c>
      <c r="CA70" s="13">
        <f t="shared" si="93"/>
        <v>72.455730134932196</v>
      </c>
      <c r="CB70" s="20">
        <f t="shared" si="64"/>
        <v>659.33433798500653</v>
      </c>
      <c r="CC70" s="59">
        <f t="shared" si="65"/>
        <v>952.6676713183399</v>
      </c>
      <c r="CD70" s="59">
        <f ca="1">AVERAGE(OFFSET($CC$3,0,0,'Données projet'!$E$12+1,1))-AVERAGE(OFFSET($H$3,0,0,'Données projet'!$E$12+1,1))</f>
        <v>441.3545880925019</v>
      </c>
      <c r="CE70" s="59">
        <f t="shared" si="94"/>
        <v>427.16091343339161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62.395449646475832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62.395449646475832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284.24447999999978</v>
      </c>
      <c r="CV70" s="13">
        <f t="shared" si="95"/>
        <v>67.863202591015138</v>
      </c>
      <c r="CW70" s="20">
        <f t="shared" si="67"/>
        <v>613.25421384601759</v>
      </c>
      <c r="CX70" s="59">
        <f t="shared" si="68"/>
        <v>906.58754717935085</v>
      </c>
      <c r="CY70" s="59">
        <f ca="1">AVERAGE(OFFSET($CX$3,0,0,'Données projet'!$E$13+1,1))-AVERAGE(OFFSET($H$3,0,0,'Données projet'!$E$13+1,1))</f>
        <v>412.59676769258488</v>
      </c>
      <c r="CZ70" s="59">
        <f t="shared" si="96"/>
        <v>399.90063795152133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47.006814491078153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47.006814491078153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439.19854273764042</v>
      </c>
      <c r="T71" s="59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487.18832528146936</v>
      </c>
      <c r="AO71" s="59">
        <f t="shared" si="90"/>
        <v>306.61893266146666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6.2</v>
      </c>
      <c r="BD71" s="12">
        <f>IF('Données projet'!$A$88&gt;35,BD70+BC71-BL70,IF(A71&lt;'Données projet'!$A$88,$BA$205^A71,IF(A71='Données projet'!$A$88,'Données projet'!$B$88,BD70+BC71-BL70)))</f>
        <v>253.59999999999991</v>
      </c>
      <c r="BE71" s="13">
        <f>BD71*VLOOKUP('Données projet'!$B$11,Paramètres!$A$1:$I$89,3,0)*VLOOKUP('Données projet'!$B$11,Paramètres!$A$1:$I$89,5,0)</f>
        <v>241.32575999999992</v>
      </c>
      <c r="BF71" s="13">
        <f t="shared" si="91"/>
        <v>58.724682687532763</v>
      </c>
      <c r="BG71" s="20">
        <f t="shared" si="61"/>
        <v>522.58785434745266</v>
      </c>
      <c r="BH71" s="59">
        <f t="shared" si="62"/>
        <v>815.92118768078603</v>
      </c>
      <c r="BI71" s="59">
        <f ca="1">AVERAGE(OFFSET($BH$3,0,0,'Données projet'!$E$11+1,1))-AVERAGE(OFFSET($H$3,0,0,'Données projet'!$E$11+1,1))</f>
        <v>455.71329051283936</v>
      </c>
      <c r="BJ71" s="59">
        <f t="shared" si="92"/>
        <v>479.3743231122258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68.256822942055365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68.256822942055365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310.65215999999981</v>
      </c>
      <c r="CA71" s="13">
        <f t="shared" si="93"/>
        <v>73.405010473849885</v>
      </c>
      <c r="CB71" s="20">
        <f t="shared" si="64"/>
        <v>668.89957190862151</v>
      </c>
      <c r="CC71" s="59">
        <f t="shared" si="65"/>
        <v>962.23290524195477</v>
      </c>
      <c r="CD71" s="59">
        <f ca="1">AVERAGE(OFFSET($CC$3,0,0,'Données projet'!$E$12+1,1))-AVERAGE(OFFSET($H$3,0,0,'Données projet'!$E$12+1,1))</f>
        <v>441.3545880925019</v>
      </c>
      <c r="CE71" s="59">
        <f t="shared" si="94"/>
        <v>427.16091343339161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61.171912936374859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61.171912936374859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288.46271999999976</v>
      </c>
      <c r="CV71" s="13">
        <f t="shared" si="95"/>
        <v>68.752313829500608</v>
      </c>
      <c r="CW71" s="20">
        <f t="shared" si="67"/>
        <v>622.14951725304638</v>
      </c>
      <c r="CX71" s="59">
        <f t="shared" si="68"/>
        <v>915.48285058637975</v>
      </c>
      <c r="CY71" s="59">
        <f ca="1">AVERAGE(OFFSET($CX$3,0,0,'Données projet'!$E$13+1,1))-AVERAGE(OFFSET($H$3,0,0,'Données projet'!$E$13+1,1))</f>
        <v>412.59676769258488</v>
      </c>
      <c r="CZ71" s="59">
        <f t="shared" si="96"/>
        <v>399.90063795152133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46.085039530233892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46.085039530233892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439.19854273764042</v>
      </c>
      <c r="T72" s="59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487.18832528146936</v>
      </c>
      <c r="AO72" s="59">
        <f t="shared" si="90"/>
        <v>306.61893266146666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6.2</v>
      </c>
      <c r="BD72" s="12">
        <f>IF('Données projet'!$A$88&gt;35,BD71+BC72-BL71,IF(A72&lt;'Données projet'!$A$88,$BA$205^A72,IF(A72='Données projet'!$A$88,'Données projet'!$B$88,BD71+BC72-BL71)))</f>
        <v>259.7999999999999</v>
      </c>
      <c r="BE72" s="13">
        <f>BD72*VLOOKUP('Données projet'!$B$11,Paramètres!$A$1:$I$89,3,0)*VLOOKUP('Données projet'!$B$11,Paramètres!$A$1:$I$89,5,0)</f>
        <v>247.2256799999999</v>
      </c>
      <c r="BF72" s="13">
        <f t="shared" si="91"/>
        <v>59.991476692987618</v>
      </c>
      <c r="BG72" s="20">
        <f t="shared" si="61"/>
        <v>535.06988124028646</v>
      </c>
      <c r="BH72" s="59">
        <f t="shared" si="62"/>
        <v>828.40321457361983</v>
      </c>
      <c r="BI72" s="59">
        <f ca="1">AVERAGE(OFFSET($BH$3,0,0,'Données projet'!$E$11+1,1))-AVERAGE(OFFSET($H$3,0,0,'Données projet'!$E$11+1,1))</f>
        <v>455.71329051283936</v>
      </c>
      <c r="BJ72" s="59">
        <f t="shared" si="92"/>
        <v>479.3743231122258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66.918348276712777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66.918348276712777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315.19487999999973</v>
      </c>
      <c r="CA72" s="13">
        <f t="shared" si="93"/>
        <v>74.352676320899675</v>
      </c>
      <c r="CB72" s="20">
        <f t="shared" si="64"/>
        <v>678.46199392556639</v>
      </c>
      <c r="CC72" s="59">
        <f t="shared" si="65"/>
        <v>971.79532725889976</v>
      </c>
      <c r="CD72" s="59">
        <f ca="1">AVERAGE(OFFSET($CC$3,0,0,'Données projet'!$E$12+1,1))-AVERAGE(OFFSET($H$3,0,0,'Données projet'!$E$12+1,1))</f>
        <v>441.3545880925019</v>
      </c>
      <c r="CE72" s="59">
        <f t="shared" si="94"/>
        <v>427.16091343339161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59.972369034875264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59.972369034875264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292.68095999999974</v>
      </c>
      <c r="CV72" s="13">
        <f t="shared" si="95"/>
        <v>69.639912908926974</v>
      </c>
      <c r="CW72" s="20">
        <f t="shared" si="67"/>
        <v>631.04218698304737</v>
      </c>
      <c r="CX72" s="59">
        <f t="shared" si="68"/>
        <v>924.37552031638074</v>
      </c>
      <c r="CY72" s="59">
        <f ca="1">AVERAGE(OFFSET($CX$3,0,0,'Données projet'!$E$13+1,1))-AVERAGE(OFFSET($H$3,0,0,'Données projet'!$E$13+1,1))</f>
        <v>412.59676769258488</v>
      </c>
      <c r="CZ72" s="59">
        <f t="shared" si="96"/>
        <v>399.90063795152133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45.181340014144574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45.181340014144574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439.19854273764042</v>
      </c>
      <c r="T73" s="59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487.18832528146936</v>
      </c>
      <c r="AO73" s="59">
        <f t="shared" si="90"/>
        <v>306.61893266146666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266</v>
      </c>
      <c r="BB73" s="12">
        <f>VLOOKUP(A73,'Données projet'!$A$87:$I$107,9,0)</f>
        <v>6.2</v>
      </c>
      <c r="BC73" s="12">
        <f t="array" ref="BC73">INDEX(BB:BB,MIN(IF(ISNUMBER(BB73:BB269),ROW(BB73:BB269),"")))</f>
        <v>6.2</v>
      </c>
      <c r="BD73" s="12">
        <f>IF('Données projet'!$A$88&gt;35,BD72+BC73-BL72,IF(A73&lt;'Données projet'!$A$88,$BA$205^A73,IF(A73='Données projet'!$A$88,'Données projet'!$B$88,BD72+BC73-BL72)))</f>
        <v>265.99999999999989</v>
      </c>
      <c r="BE73" s="13">
        <f>BD73*VLOOKUP('Données projet'!$B$11,Paramètres!$A$1:$I$89,3,0)*VLOOKUP('Données projet'!$B$11,Paramètres!$A$1:$I$89,5,0)</f>
        <v>253.12559999999991</v>
      </c>
      <c r="BF73" s="13">
        <f t="shared" si="91"/>
        <v>61.254756291614335</v>
      </c>
      <c r="BG73" s="20">
        <f t="shared" si="61"/>
        <v>547.5457872078947</v>
      </c>
      <c r="BH73" s="59">
        <f t="shared" si="62"/>
        <v>840.87912054122808</v>
      </c>
      <c r="BI73" s="59">
        <f ca="1">AVERAGE(OFFSET($BH$3,0,0,'Données projet'!$E$11+1,1))-AVERAGE(OFFSET($H$3,0,0,'Données projet'!$E$11+1,1))</f>
        <v>455.71329051283936</v>
      </c>
      <c r="BJ73" s="59">
        <f t="shared" si="92"/>
        <v>479.3743231122258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78.271786265657823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78.271786265657823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319.73759999999976</v>
      </c>
      <c r="CA73" s="13">
        <f t="shared" si="93"/>
        <v>75.29875363332313</v>
      </c>
      <c r="CB73" s="20">
        <f t="shared" si="64"/>
        <v>688.02164924470401</v>
      </c>
      <c r="CC73" s="59">
        <f t="shared" si="65"/>
        <v>981.35498257803738</v>
      </c>
      <c r="CD73" s="59">
        <f ca="1">AVERAGE(OFFSET($CC$3,0,0,'Données projet'!$E$12+1,1))-AVERAGE(OFFSET($H$3,0,0,'Données projet'!$E$12+1,1))</f>
        <v>441.3545880925019</v>
      </c>
      <c r="CE73" s="59">
        <f t="shared" si="94"/>
        <v>427.16091343339161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66.47397189993643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66.47397189993643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296.89919999999972</v>
      </c>
      <c r="CV73" s="13">
        <f t="shared" si="95"/>
        <v>70.526024141264102</v>
      </c>
      <c r="CW73" s="20">
        <f t="shared" si="67"/>
        <v>639.93226537936778</v>
      </c>
      <c r="CX73" s="59">
        <f t="shared" si="68"/>
        <v>933.26559871270115</v>
      </c>
      <c r="CY73" s="59">
        <f ca="1">AVERAGE(OFFSET($CX$3,0,0,'Données projet'!$E$13+1,1))-AVERAGE(OFFSET($H$3,0,0,'Données projet'!$E$13+1,1))</f>
        <v>412.59676769258488</v>
      </c>
      <c r="CZ73" s="59">
        <f t="shared" si="96"/>
        <v>399.90063795152133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50.07944783297097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50.07944783297097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439.19854273764042</v>
      </c>
      <c r="T74" s="59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487.18832528146936</v>
      </c>
      <c r="AO74" s="59">
        <f t="shared" si="90"/>
        <v>306.61893266146666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5.8</v>
      </c>
      <c r="BD74" s="12">
        <f>IF('Données projet'!$A$88&gt;35,BD73+BC74-BL73,IF(A74&lt;'Données projet'!$A$88,$BA$205^A74,IF(A74='Données projet'!$A$88,'Données projet'!$B$88,BD73+BC74-BL73)))</f>
        <v>243.7999999999999</v>
      </c>
      <c r="BE74" s="13">
        <f>BD74*VLOOKUP('Données projet'!$B$11,Paramètres!$A$1:$I$89,3,0)*VLOOKUP('Données projet'!$B$11,Paramètres!$A$1:$I$89,5,0)</f>
        <v>232.00007999999991</v>
      </c>
      <c r="BF74" s="13">
        <f t="shared" si="91"/>
        <v>56.714927420893837</v>
      </c>
      <c r="BG74" s="20">
        <f t="shared" si="61"/>
        <v>502.84530459138995</v>
      </c>
      <c r="BH74" s="59">
        <f t="shared" si="62"/>
        <v>796.17863792472326</v>
      </c>
      <c r="BI74" s="59">
        <f ca="1">AVERAGE(OFFSET($BH$3,0,0,'Données projet'!$E$11+1,1))-AVERAGE(OFFSET($H$3,0,0,'Données projet'!$E$11+1,1))</f>
        <v>455.71329051283936</v>
      </c>
      <c r="BJ74" s="59">
        <f t="shared" si="92"/>
        <v>479.3743231122258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76.736924278063853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76.736924278063853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310.82687999999979</v>
      </c>
      <c r="CA74" s="13">
        <f t="shared" si="93"/>
        <v>73.441488845384313</v>
      </c>
      <c r="CB74" s="20">
        <f t="shared" si="64"/>
        <v>669.26740907237718</v>
      </c>
      <c r="CC74" s="59">
        <f t="shared" si="65"/>
        <v>962.60074240571043</v>
      </c>
      <c r="CD74" s="59">
        <f ca="1">AVERAGE(OFFSET($CC$3,0,0,'Données projet'!$E$12+1,1))-AVERAGE(OFFSET($H$3,0,0,'Données projet'!$E$12+1,1))</f>
        <v>441.3545880925019</v>
      </c>
      <c r="CE74" s="59">
        <f t="shared" si="94"/>
        <v>427.16091343339161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65.170457856098039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65.170457856098039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288.62495999999976</v>
      </c>
      <c r="CV74" s="13">
        <f t="shared" si="95"/>
        <v>68.786480059183503</v>
      </c>
      <c r="CW74" s="20">
        <f t="shared" si="67"/>
        <v>622.49159143641089</v>
      </c>
      <c r="CX74" s="59">
        <f t="shared" si="68"/>
        <v>915.82492476974426</v>
      </c>
      <c r="CY74" s="59">
        <f ca="1">AVERAGE(OFFSET($CX$3,0,0,'Données projet'!$E$13+1,1))-AVERAGE(OFFSET($H$3,0,0,'Données projet'!$E$13+1,1))</f>
        <v>412.59676769258488</v>
      </c>
      <c r="CZ74" s="59">
        <f t="shared" si="96"/>
        <v>399.90063795152133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49.097420406413477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49.097420406413477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439.19854273764042</v>
      </c>
      <c r="T75" s="59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487.18832528146936</v>
      </c>
      <c r="AO75" s="59">
        <f t="shared" si="90"/>
        <v>306.61893266146666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5.8</v>
      </c>
      <c r="BD75" s="12">
        <f>IF('Données projet'!$A$88&gt;35,BD74+BC75-BL74,IF(A75&lt;'Données projet'!$A$88,$BA$205^A75,IF(A75='Données projet'!$A$88,'Données projet'!$B$88,BD74+BC75-BL74)))</f>
        <v>249.59999999999991</v>
      </c>
      <c r="BE75" s="13">
        <f>BD75*VLOOKUP('Données projet'!$B$11,Paramètres!$A$1:$I$89,3,0)*VLOOKUP('Données projet'!$B$11,Paramètres!$A$1:$I$89,5,0)</f>
        <v>237.51935999999992</v>
      </c>
      <c r="BF75" s="13">
        <f t="shared" si="91"/>
        <v>57.905486397207433</v>
      </c>
      <c r="BG75" s="20">
        <f t="shared" si="61"/>
        <v>514.53160747513618</v>
      </c>
      <c r="BH75" s="59">
        <f t="shared" si="62"/>
        <v>807.86494080846956</v>
      </c>
      <c r="BI75" s="59">
        <f ca="1">AVERAGE(OFFSET($BH$3,0,0,'Données projet'!$E$11+1,1))-AVERAGE(OFFSET($H$3,0,0,'Données projet'!$E$11+1,1))</f>
        <v>455.71329051283936</v>
      </c>
      <c r="BJ75" s="59">
        <f t="shared" si="92"/>
        <v>479.3743231122258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75.232159997873225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75.232159997873225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315.02015999999975</v>
      </c>
      <c r="CA75" s="13">
        <f t="shared" si="93"/>
        <v>74.316257171919304</v>
      </c>
      <c r="CB75" s="20">
        <f t="shared" si="64"/>
        <v>678.09425990775901</v>
      </c>
      <c r="CC75" s="59">
        <f t="shared" si="65"/>
        <v>971.42759324109238</v>
      </c>
      <c r="CD75" s="59">
        <f ca="1">AVERAGE(OFFSET($CC$3,0,0,'Données projet'!$E$12+1,1))-AVERAGE(OFFSET($H$3,0,0,'Données projet'!$E$12+1,1))</f>
        <v>441.3545880925019</v>
      </c>
      <c r="CE75" s="59">
        <f t="shared" si="94"/>
        <v>427.16091343339161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63.89250492759426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63.89250492759426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292.51871999999975</v>
      </c>
      <c r="CV75" s="13">
        <f t="shared" si="95"/>
        <v>69.60580214804105</v>
      </c>
      <c r="CW75" s="20">
        <f t="shared" si="67"/>
        <v>630.70020940783763</v>
      </c>
      <c r="CX75" s="59">
        <f t="shared" si="68"/>
        <v>924.033542741171</v>
      </c>
      <c r="CY75" s="59">
        <f ca="1">AVERAGE(OFFSET($CX$3,0,0,'Données projet'!$E$13+1,1))-AVERAGE(OFFSET($H$3,0,0,'Données projet'!$E$13+1,1))</f>
        <v>412.59676769258488</v>
      </c>
      <c r="CZ75" s="59">
        <f t="shared" si="96"/>
        <v>399.90063795152133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48.134649938713189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48.134649938713189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439.19854273764042</v>
      </c>
      <c r="T76" s="59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487.18832528146936</v>
      </c>
      <c r="AO76" s="59">
        <f t="shared" si="90"/>
        <v>306.61893266146666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5.8</v>
      </c>
      <c r="BD76" s="12">
        <f>IF('Données projet'!$A$88&gt;35,BD75+BC76-BL75,IF(A76&lt;'Données projet'!$A$88,$BA$205^A76,IF(A76='Données projet'!$A$88,'Données projet'!$B$88,BD75+BC76-BL75)))</f>
        <v>255.39999999999992</v>
      </c>
      <c r="BE76" s="13">
        <f>BD76*VLOOKUP('Données projet'!$B$11,Paramètres!$A$1:$I$89,3,0)*VLOOKUP('Données projet'!$B$11,Paramètres!$A$1:$I$89,5,0)</f>
        <v>243.03863999999993</v>
      </c>
      <c r="BF76" s="13">
        <f t="shared" si="91"/>
        <v>59.092829185665224</v>
      </c>
      <c r="BG76" s="20">
        <f t="shared" si="61"/>
        <v>526.21230883170017</v>
      </c>
      <c r="BH76" s="59">
        <f t="shared" si="62"/>
        <v>819.54564216503354</v>
      </c>
      <c r="BI76" s="59">
        <f ca="1">AVERAGE(OFFSET($BH$3,0,0,'Données projet'!$E$11+1,1))-AVERAGE(OFFSET($H$3,0,0,'Données projet'!$E$11+1,1))</f>
        <v>455.71329051283936</v>
      </c>
      <c r="BJ76" s="59">
        <f t="shared" si="92"/>
        <v>479.3743231122258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73.756903227401551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73.756903227401551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319.21343999999976</v>
      </c>
      <c r="CA76" s="13">
        <f t="shared" si="93"/>
        <v>75.189671124171639</v>
      </c>
      <c r="CB76" s="20">
        <f t="shared" si="64"/>
        <v>686.91875187459846</v>
      </c>
      <c r="CC76" s="59">
        <f t="shared" si="65"/>
        <v>980.25208520793171</v>
      </c>
      <c r="CD76" s="59">
        <f ca="1">AVERAGE(OFFSET($CC$3,0,0,'Données projet'!$E$12+1,1))-AVERAGE(OFFSET($H$3,0,0,'Données projet'!$E$12+1,1))</f>
        <v>441.3545880925019</v>
      </c>
      <c r="CE76" s="59">
        <f t="shared" si="94"/>
        <v>427.16091343339161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62.639611876544116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62.639611876544116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296.41247999999973</v>
      </c>
      <c r="CV76" s="13">
        <f t="shared" si="95"/>
        <v>70.423855708154704</v>
      </c>
      <c r="CW76" s="20">
        <f t="shared" si="67"/>
        <v>638.90661802503564</v>
      </c>
      <c r="CX76" s="59">
        <f t="shared" si="68"/>
        <v>932.2399513583689</v>
      </c>
      <c r="CY76" s="59">
        <f ca="1">AVERAGE(OFFSET($CX$3,0,0,'Données projet'!$E$13+1,1))-AVERAGE(OFFSET($H$3,0,0,'Données projet'!$E$13+1,1))</f>
        <v>412.59676769258488</v>
      </c>
      <c r="CZ76" s="59">
        <f t="shared" si="96"/>
        <v>399.90063795152133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47.190758812652504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47.190758812652504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439.19854273764042</v>
      </c>
      <c r="T77" s="59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487.18832528146936</v>
      </c>
      <c r="AO77" s="59">
        <f t="shared" si="90"/>
        <v>306.61893266146666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5.8</v>
      </c>
      <c r="BD77" s="12">
        <f>IF('Données projet'!$A$88&gt;35,BD76+BC77-BL76,IF(A77&lt;'Données projet'!$A$88,$BA$205^A77,IF(A77='Données projet'!$A$88,'Données projet'!$B$88,BD76+BC77-BL76)))</f>
        <v>261.19999999999993</v>
      </c>
      <c r="BE77" s="13">
        <f>BD77*VLOOKUP('Données projet'!$B$11,Paramètres!$A$1:$I$89,3,0)*VLOOKUP('Données projet'!$B$11,Paramètres!$A$1:$I$89,5,0)</f>
        <v>248.55791999999997</v>
      </c>
      <c r="BF77" s="13">
        <f t="shared" si="91"/>
        <v>60.277037232293665</v>
      </c>
      <c r="BG77" s="20">
        <f t="shared" si="61"/>
        <v>537.88755051291139</v>
      </c>
      <c r="BH77" s="59">
        <f t="shared" si="62"/>
        <v>831.22088384624476</v>
      </c>
      <c r="BI77" s="59">
        <f ca="1">AVERAGE(OFFSET($BH$3,0,0,'Données projet'!$E$11+1,1))-AVERAGE(OFFSET($H$3,0,0,'Données projet'!$E$11+1,1))</f>
        <v>455.71329051283936</v>
      </c>
      <c r="BJ77" s="59">
        <f t="shared" si="92"/>
        <v>479.3743231122258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72.310575342381057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72.310575342381057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323.40671999999978</v>
      </c>
      <c r="CA77" s="13">
        <f t="shared" si="93"/>
        <v>76.061750550488895</v>
      </c>
      <c r="CB77" s="20">
        <f t="shared" si="64"/>
        <v>695.7409195421011</v>
      </c>
      <c r="CC77" s="59">
        <f t="shared" si="65"/>
        <v>989.07425287543447</v>
      </c>
      <c r="CD77" s="59">
        <f ca="1">AVERAGE(OFFSET($CC$3,0,0,'Données projet'!$E$12+1,1))-AVERAGE(OFFSET($H$3,0,0,'Données projet'!$E$12+1,1))</f>
        <v>441.3545880925019</v>
      </c>
      <c r="CE77" s="59">
        <f t="shared" si="94"/>
        <v>427.16091343339161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61.411287294035766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61.411287294035766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300.30623999999978</v>
      </c>
      <c r="CV77" s="13">
        <f t="shared" si="95"/>
        <v>71.240659329806377</v>
      </c>
      <c r="CW77" s="20">
        <f t="shared" si="67"/>
        <v>647.11084966607893</v>
      </c>
      <c r="CX77" s="59">
        <f t="shared" si="68"/>
        <v>940.44418299941231</v>
      </c>
      <c r="CY77" s="59">
        <f ca="1">AVERAGE(OFFSET($CX$3,0,0,'Données projet'!$E$13+1,1))-AVERAGE(OFFSET($H$3,0,0,'Données projet'!$E$13+1,1))</f>
        <v>412.59676769258488</v>
      </c>
      <c r="CZ77" s="59">
        <f t="shared" si="96"/>
        <v>399.90063795152133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46.265376815857131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46.265376815857131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439.19854273764042</v>
      </c>
      <c r="T78" s="59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487.18832528146936</v>
      </c>
      <c r="AO78" s="59">
        <f t="shared" si="90"/>
        <v>306.61893266146666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267</v>
      </c>
      <c r="BB78" s="12">
        <f>VLOOKUP(A78,'Données projet'!$A$87:$I$107,9,0)</f>
        <v>5.8</v>
      </c>
      <c r="BC78" s="12">
        <f t="array" ref="BC78">INDEX(BB:BB,MIN(IF(ISNUMBER(BB78:BB274),ROW(BB78:BB274),"")))</f>
        <v>5.8</v>
      </c>
      <c r="BD78" s="12">
        <f>IF('Données projet'!$A$88&gt;35,BD77+BC78-BL77,IF(A78&lt;'Données projet'!$A$88,$BA$205^A78,IF(A78='Données projet'!$A$88,'Données projet'!$B$88,BD77+BC78-BL77)))</f>
        <v>266.99999999999994</v>
      </c>
      <c r="BE78" s="13">
        <f>BD78*VLOOKUP('Données projet'!$B$11,Paramètres!$A$1:$I$89,3,0)*VLOOKUP('Données projet'!$B$11,Paramètres!$A$1:$I$89,5,0)</f>
        <v>254.07719999999992</v>
      </c>
      <c r="BF78" s="13">
        <f t="shared" si="91"/>
        <v>61.458188159552705</v>
      </c>
      <c r="BG78" s="20">
        <f t="shared" si="61"/>
        <v>549.55746771122074</v>
      </c>
      <c r="BH78" s="59">
        <f t="shared" si="62"/>
        <v>842.89080104455411</v>
      </c>
      <c r="BI78" s="59">
        <f ca="1">AVERAGE(OFFSET($BH$3,0,0,'Données projet'!$E$11+1,1))-AVERAGE(OFFSET($H$3,0,0,'Données projet'!$E$11+1,1))</f>
        <v>455.71329051283936</v>
      </c>
      <c r="BJ78" s="59">
        <f t="shared" si="92"/>
        <v>479.3743231122258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27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83.105929833841785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83.105929833841785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327.5999999999998</v>
      </c>
      <c r="CA78" s="13">
        <f t="shared" si="93"/>
        <v>76.932514754922536</v>
      </c>
      <c r="CB78" s="20">
        <f t="shared" si="64"/>
        <v>704.5607965314897</v>
      </c>
      <c r="CC78" s="59">
        <f t="shared" si="65"/>
        <v>997.89412986482307</v>
      </c>
      <c r="CD78" s="59">
        <f ca="1">AVERAGE(OFFSET($CC$3,0,0,'Données projet'!$E$12+1,1))-AVERAGE(OFFSET($H$3,0,0,'Données projet'!$E$12+1,1))</f>
        <v>441.3545880925019</v>
      </c>
      <c r="CE78" s="59">
        <f t="shared" si="94"/>
        <v>427.16091343339161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67.372832220201474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67.372832220201474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304.19999999999976</v>
      </c>
      <c r="CV78" s="13">
        <f t="shared" si="95"/>
        <v>72.056231093481074</v>
      </c>
      <c r="CW78" s="20">
        <f t="shared" si="67"/>
        <v>655.31293582114574</v>
      </c>
      <c r="CX78" s="59">
        <f t="shared" si="68"/>
        <v>948.64626915447911</v>
      </c>
      <c r="CY78" s="59">
        <f ca="1">AVERAGE(OFFSET($CX$3,0,0,'Données projet'!$E$13+1,1))-AVERAGE(OFFSET($H$3,0,0,'Données projet'!$E$13+1,1))</f>
        <v>412.59676769258488</v>
      </c>
      <c r="CZ78" s="59">
        <f t="shared" si="96"/>
        <v>399.90063795152133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50.756621578291941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50.756621578291941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439.19854273764042</v>
      </c>
      <c r="T79" s="59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487.18832528146936</v>
      </c>
      <c r="AO79" s="59">
        <f t="shared" si="90"/>
        <v>306.61893266146666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5.6</v>
      </c>
      <c r="BD79" s="12">
        <f>IF('Données projet'!$A$88&gt;35,BD78+BC79-BL78,IF(A79&lt;'Données projet'!$A$88,$BA$205^A79,IF(A79='Données projet'!$A$88,'Données projet'!$B$88,BD78+BC79-BL78)))</f>
        <v>245.59999999999997</v>
      </c>
      <c r="BE79" s="13">
        <f>BD79*VLOOKUP('Données projet'!$B$11,Paramètres!$A$1:$I$89,3,0)*VLOOKUP('Données projet'!$B$11,Paramètres!$A$1:$I$89,5,0)</f>
        <v>233.71295999999998</v>
      </c>
      <c r="BF79" s="13">
        <f t="shared" si="91"/>
        <v>57.084760495224131</v>
      </c>
      <c r="BG79" s="20">
        <f t="shared" si="61"/>
        <v>506.47269652918186</v>
      </c>
      <c r="BH79" s="59">
        <f t="shared" si="62"/>
        <v>799.80602986251517</v>
      </c>
      <c r="BI79" s="59">
        <f ca="1">AVERAGE(OFFSET($BH$3,0,0,'Données projet'!$E$11+1,1))-AVERAGE(OFFSET($H$3,0,0,'Données projet'!$E$11+1,1))</f>
        <v>455.71329051283936</v>
      </c>
      <c r="BJ79" s="59">
        <f t="shared" si="92"/>
        <v>479.3743231122258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81.476273239412166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81.476273239412166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318.86399999999981</v>
      </c>
      <c r="CA79" s="13">
        <f t="shared" si="93"/>
        <v>75.116937869725803</v>
      </c>
      <c r="CB79" s="20">
        <f t="shared" si="64"/>
        <v>686.18346678977207</v>
      </c>
      <c r="CC79" s="59">
        <f t="shared" si="65"/>
        <v>979.51680012310544</v>
      </c>
      <c r="CD79" s="59">
        <f ca="1">AVERAGE(OFFSET($CC$3,0,0,'Données projet'!$E$12+1,1))-AVERAGE(OFFSET($H$3,0,0,'Données projet'!$E$12+1,1))</f>
        <v>441.3545880925019</v>
      </c>
      <c r="CE79" s="59">
        <f t="shared" si="94"/>
        <v>427.16091343339161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66.051692073733349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66.051692073733349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296.08799999999979</v>
      </c>
      <c r="CV79" s="13">
        <f t="shared" si="95"/>
        <v>70.35573257182898</v>
      </c>
      <c r="CW79" s="20">
        <f t="shared" si="67"/>
        <v>638.22283422926841</v>
      </c>
      <c r="CX79" s="59">
        <f t="shared" si="68"/>
        <v>931.55616756260179</v>
      </c>
      <c r="CY79" s="59">
        <f ca="1">AVERAGE(OFFSET($CX$3,0,0,'Données projet'!$E$13+1,1))-AVERAGE(OFFSET($H$3,0,0,'Données projet'!$E$13+1,1))</f>
        <v>412.59676769258488</v>
      </c>
      <c r="CZ79" s="59">
        <f t="shared" si="96"/>
        <v>399.90063795152133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49.7613151876239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49.7613151876239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439.19854273764042</v>
      </c>
      <c r="T80" s="59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487.18832528146936</v>
      </c>
      <c r="AO80" s="59">
        <f t="shared" si="90"/>
        <v>306.61893266146666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5.6</v>
      </c>
      <c r="BD80" s="12">
        <f>IF('Données projet'!$A$88&gt;35,BD79+BC80-BL79,IF(A80&lt;'Données projet'!$A$88,$BA$205^A80,IF(A80='Données projet'!$A$88,'Données projet'!$B$88,BD79+BC80-BL79)))</f>
        <v>251.19999999999996</v>
      </c>
      <c r="BE80" s="13">
        <f>BD80*VLOOKUP('Données projet'!$B$11,Paramètres!$A$1:$I$89,3,0)*VLOOKUP('Données projet'!$B$11,Paramètres!$A$1:$I$89,5,0)</f>
        <v>239.04191999999998</v>
      </c>
      <c r="BF80" s="13">
        <f t="shared" si="91"/>
        <v>58.233346939347648</v>
      </c>
      <c r="BG80" s="20">
        <f t="shared" si="61"/>
        <v>517.75442325269705</v>
      </c>
      <c r="BH80" s="59">
        <f t="shared" si="62"/>
        <v>811.08775658603031</v>
      </c>
      <c r="BI80" s="59">
        <f ca="1">AVERAGE(OFFSET($BH$3,0,0,'Données projet'!$E$11+1,1))-AVERAGE(OFFSET($H$3,0,0,'Données projet'!$E$11+1,1))</f>
        <v>455.71329051283936</v>
      </c>
      <c r="BJ80" s="59">
        <f t="shared" si="92"/>
        <v>479.3743231122258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79.878573216806927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79.878573216806927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322.35839999999979</v>
      </c>
      <c r="CA80" s="13">
        <f t="shared" si="93"/>
        <v>75.843854740931832</v>
      </c>
      <c r="CB80" s="20">
        <f t="shared" si="64"/>
        <v>693.53559367378921</v>
      </c>
      <c r="CC80" s="59">
        <f t="shared" si="65"/>
        <v>986.86892700712247</v>
      </c>
      <c r="CD80" s="59">
        <f ca="1">AVERAGE(OFFSET($CC$3,0,0,'Données projet'!$E$12+1,1))-AVERAGE(OFFSET($H$3,0,0,'Données projet'!$E$12+1,1))</f>
        <v>441.3545880925019</v>
      </c>
      <c r="CE80" s="59">
        <f t="shared" si="94"/>
        <v>427.16091343339161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64.756458679721533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64.756458679721533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299.33279999999979</v>
      </c>
      <c r="CV80" s="13">
        <f t="shared" si="95"/>
        <v>71.03657460883025</v>
      </c>
      <c r="CW80" s="20">
        <f t="shared" si="67"/>
        <v>645.05999411037908</v>
      </c>
      <c r="CX80" s="59">
        <f t="shared" si="68"/>
        <v>938.39332744371245</v>
      </c>
      <c r="CY80" s="59">
        <f ca="1">AVERAGE(OFFSET($CX$3,0,0,'Données projet'!$E$13+1,1))-AVERAGE(OFFSET($H$3,0,0,'Données projet'!$E$13+1,1))</f>
        <v>412.59676769258488</v>
      </c>
      <c r="CZ80" s="59">
        <f t="shared" si="96"/>
        <v>399.90063795152133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48.785526148199907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48.785526148199907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439.19854273764042</v>
      </c>
      <c r="T81" s="59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487.18832528146936</v>
      </c>
      <c r="AO81" s="59">
        <f t="shared" si="90"/>
        <v>306.61893266146666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5.6</v>
      </c>
      <c r="BD81" s="12">
        <f>IF('Données projet'!$A$88&gt;35,BD80+BC81-BL80,IF(A81&lt;'Données projet'!$A$88,$BA$205^A81,IF(A81='Données projet'!$A$88,'Données projet'!$B$88,BD80+BC81-BL80)))</f>
        <v>256.79999999999995</v>
      </c>
      <c r="BE81" s="13">
        <f>BD81*VLOOKUP('Données projet'!$B$11,Paramètres!$A$1:$I$89,3,0)*VLOOKUP('Données projet'!$B$11,Paramètres!$A$1:$I$89,5,0)</f>
        <v>244.37087999999997</v>
      </c>
      <c r="BF81" s="13">
        <f t="shared" si="91"/>
        <v>59.378956514447331</v>
      </c>
      <c r="BG81" s="20">
        <f t="shared" si="61"/>
        <v>529.03096526266233</v>
      </c>
      <c r="BH81" s="59">
        <f t="shared" si="62"/>
        <v>822.36429859599571</v>
      </c>
      <c r="BI81" s="59">
        <f ca="1">AVERAGE(OFFSET($BH$3,0,0,'Données projet'!$E$11+1,1))-AVERAGE(OFFSET($H$3,0,0,'Données projet'!$E$11+1,1))</f>
        <v>455.71329051283936</v>
      </c>
      <c r="BJ81" s="59">
        <f t="shared" si="92"/>
        <v>479.3743231122258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78.312203117144193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78.312203117144193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325.85279999999977</v>
      </c>
      <c r="CA81" s="13">
        <f t="shared" si="93"/>
        <v>76.569854956140503</v>
      </c>
      <c r="CB81" s="20">
        <f t="shared" si="64"/>
        <v>700.8861240486109</v>
      </c>
      <c r="CC81" s="59">
        <f t="shared" si="65"/>
        <v>994.21945738194427</v>
      </c>
      <c r="CD81" s="59">
        <f ca="1">AVERAGE(OFFSET($CC$3,0,0,'Données projet'!$E$12+1,1))-AVERAGE(OFFSET($H$3,0,0,'Données projet'!$E$12+1,1))</f>
        <v>441.3545880925019</v>
      </c>
      <c r="CE81" s="59">
        <f t="shared" si="94"/>
        <v>427.16091343339161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63.486624022551929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63.486624022551929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302.57759999999979</v>
      </c>
      <c r="CV81" s="13">
        <f t="shared" si="95"/>
        <v>71.716558091076237</v>
      </c>
      <c r="CW81" s="20">
        <f t="shared" si="67"/>
        <v>651.89565867529075</v>
      </c>
      <c r="CX81" s="59">
        <f t="shared" si="68"/>
        <v>945.22899200862412</v>
      </c>
      <c r="CY81" s="59">
        <f ca="1">AVERAGE(OFFSET($CX$3,0,0,'Données projet'!$E$13+1,1))-AVERAGE(OFFSET($H$3,0,0,'Données projet'!$E$13+1,1))</f>
        <v>412.59676769258488</v>
      </c>
      <c r="CZ81" s="59">
        <f t="shared" si="96"/>
        <v>399.90063795152133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47.828871736666471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47.828871736666471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439.19854273764042</v>
      </c>
      <c r="T82" s="59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487.18832528146936</v>
      </c>
      <c r="AO82" s="59">
        <f t="shared" si="90"/>
        <v>306.61893266146666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5.6</v>
      </c>
      <c r="BD82" s="12">
        <f>IF('Données projet'!$A$88&gt;35,BD81+BC82-BL81,IF(A82&lt;'Données projet'!$A$88,$BA$205^A82,IF(A82='Données projet'!$A$88,'Données projet'!$B$88,BD81+BC82-BL81)))</f>
        <v>262.39999999999998</v>
      </c>
      <c r="BE82" s="13">
        <f>BD82*VLOOKUP('Données projet'!$B$11,Paramètres!$A$1:$I$89,3,0)*VLOOKUP('Données projet'!$B$11,Paramètres!$A$1:$I$89,5,0)</f>
        <v>249.69983999999999</v>
      </c>
      <c r="BF82" s="13">
        <f t="shared" si="91"/>
        <v>60.521661612597903</v>
      </c>
      <c r="BG82" s="20">
        <f t="shared" si="61"/>
        <v>540.30244864194128</v>
      </c>
      <c r="BH82" s="59">
        <f t="shared" si="62"/>
        <v>833.63578197527454</v>
      </c>
      <c r="BI82" s="59">
        <f ca="1">AVERAGE(OFFSET($BH$3,0,0,'Données projet'!$E$11+1,1))-AVERAGE(OFFSET($H$3,0,0,'Données projet'!$E$11+1,1))</f>
        <v>455.71329051283936</v>
      </c>
      <c r="BJ82" s="59">
        <f t="shared" si="92"/>
        <v>479.3743231122258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76.776548579744428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76.776548579744428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329.34719999999982</v>
      </c>
      <c r="CA82" s="13">
        <f t="shared" si="93"/>
        <v>77.294949483241496</v>
      </c>
      <c r="CB82" s="20">
        <f t="shared" si="64"/>
        <v>708.23507701664539</v>
      </c>
      <c r="CC82" s="59">
        <f t="shared" si="65"/>
        <v>1001.5684103499786</v>
      </c>
      <c r="CD82" s="59">
        <f ca="1">AVERAGE(OFFSET($CC$3,0,0,'Données projet'!$E$12+1,1))-AVERAGE(OFFSET($H$3,0,0,'Données projet'!$E$12+1,1))</f>
        <v>441.3545880925019</v>
      </c>
      <c r="CE82" s="59">
        <f t="shared" si="94"/>
        <v>427.16091343339161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62.24169004848676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62.24169004848676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305.82239999999979</v>
      </c>
      <c r="CV82" s="13">
        <f t="shared" si="95"/>
        <v>72.39569329126887</v>
      </c>
      <c r="CW82" s="20">
        <f t="shared" si="67"/>
        <v>658.72984581562616</v>
      </c>
      <c r="CX82" s="59">
        <f t="shared" si="68"/>
        <v>952.06317914895953</v>
      </c>
      <c r="CY82" s="59">
        <f ca="1">AVERAGE(OFFSET($CX$3,0,0,'Données projet'!$E$13+1,1))-AVERAGE(OFFSET($H$3,0,0,'Données projet'!$E$13+1,1))</f>
        <v>412.59676769258488</v>
      </c>
      <c r="CZ82" s="59">
        <f t="shared" si="96"/>
        <v>399.90063795152133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46.890976734641633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46.890976734641633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439.19854273764042</v>
      </c>
      <c r="T83" s="59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487.18832528146936</v>
      </c>
      <c r="AO83" s="59">
        <f t="shared" si="90"/>
        <v>306.61893266146666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268</v>
      </c>
      <c r="BB83" s="12">
        <f>VLOOKUP(A83,'Données projet'!$A$87:$I$107,9,0)</f>
        <v>5.6</v>
      </c>
      <c r="BC83" s="12">
        <f t="array" ref="BC83">INDEX(BB:BB,MIN(IF(ISNUMBER(BB83:BB279),ROW(BB83:BB279),"")))</f>
        <v>5.6</v>
      </c>
      <c r="BD83" s="12">
        <f>IF('Données projet'!$A$88&gt;35,BD82+BC83-BL82,IF(A83&lt;'Données projet'!$A$88,$BA$205^A83,IF(A83='Données projet'!$A$88,'Données projet'!$B$88,BD82+BC83-BL82)))</f>
        <v>268</v>
      </c>
      <c r="BE83" s="13">
        <f>BD83*VLOOKUP('Données projet'!$B$11,Paramètres!$A$1:$I$89,3,0)*VLOOKUP('Données projet'!$B$11,Paramètres!$A$1:$I$89,5,0)</f>
        <v>255.02879999999999</v>
      </c>
      <c r="BF83" s="13">
        <f t="shared" si="91"/>
        <v>61.661531359449384</v>
      </c>
      <c r="BG83" s="20">
        <f t="shared" si="61"/>
        <v>551.56899378437436</v>
      </c>
      <c r="BH83" s="59">
        <f t="shared" si="62"/>
        <v>844.90232711770773</v>
      </c>
      <c r="BI83" s="59">
        <f ca="1">AVERAGE(OFFSET($BH$3,0,0,'Données projet'!$E$11+1,1))-AVERAGE(OFFSET($H$3,0,0,'Données projet'!$E$11+1,1))</f>
        <v>455.71329051283936</v>
      </c>
      <c r="BJ83" s="59">
        <f t="shared" si="92"/>
        <v>479.3743231122258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26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87.031982846334841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87.031982846334841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332.8415999999998</v>
      </c>
      <c r="CA83" s="13">
        <f t="shared" si="93"/>
        <v>78.019149043976952</v>
      </c>
      <c r="CB83" s="20">
        <f t="shared" si="64"/>
        <v>715.58247125159278</v>
      </c>
      <c r="CC83" s="59">
        <f t="shared" si="65"/>
        <v>1008.915804584926</v>
      </c>
      <c r="CD83" s="59">
        <f ca="1">AVERAGE(OFFSET($CC$3,0,0,'Données projet'!$E$12+1,1))-AVERAGE(OFFSET($H$3,0,0,'Données projet'!$E$12+1,1))</f>
        <v>441.3545880925019</v>
      </c>
      <c r="CE83" s="59">
        <f t="shared" si="94"/>
        <v>427.16091343339161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67.675109653646558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67.675109653646558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309.06719999999979</v>
      </c>
      <c r="CV83" s="13">
        <f t="shared" si="95"/>
        <v>73.073990251564354</v>
      </c>
      <c r="CW83" s="20">
        <f t="shared" si="67"/>
        <v>665.56257302147412</v>
      </c>
      <c r="CX83" s="59">
        <f t="shared" si="68"/>
        <v>958.89590635480749</v>
      </c>
      <c r="CY83" s="59">
        <f ca="1">AVERAGE(OFFSET($CX$3,0,0,'Données projet'!$E$13+1,1))-AVERAGE(OFFSET($H$3,0,0,'Données projet'!$E$13+1,1))</f>
        <v>412.59676769258488</v>
      </c>
      <c r="CZ83" s="59">
        <f t="shared" si="96"/>
        <v>399.90063795152133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50.984348108340185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50.984348108340185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439.19854273764042</v>
      </c>
      <c r="T84" s="59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487.18832528146936</v>
      </c>
      <c r="AO84" s="59">
        <f t="shared" si="90"/>
        <v>306.61893266146666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5.4</v>
      </c>
      <c r="BD84" s="12">
        <f>IF('Données projet'!$A$88&gt;35,BD83+BC84-BL83,IF(A84&lt;'Données projet'!$A$88,$BA$205^A84,IF(A84='Données projet'!$A$88,'Données projet'!$B$88,BD83+BC84-BL83)))</f>
        <v>247.39999999999998</v>
      </c>
      <c r="BE84" s="13">
        <f>BD84*VLOOKUP('Données projet'!$B$11,Paramètres!$A$1:$I$89,3,0)*VLOOKUP('Données projet'!$B$11,Paramètres!$A$1:$I$89,5,0)</f>
        <v>235.42583999999999</v>
      </c>
      <c r="BF84" s="13">
        <f t="shared" si="91"/>
        <v>57.454278198558761</v>
      </c>
      <c r="BG84" s="20">
        <f t="shared" si="61"/>
        <v>510.09953919582313</v>
      </c>
      <c r="BH84" s="59">
        <f t="shared" si="62"/>
        <v>803.43287252915638</v>
      </c>
      <c r="BI84" s="59">
        <f ca="1">AVERAGE(OFFSET($BH$3,0,0,'Données projet'!$E$11+1,1))-AVERAGE(OFFSET($H$3,0,0,'Données projet'!$E$11+1,1))</f>
        <v>455.71329051283936</v>
      </c>
      <c r="BJ84" s="59">
        <f t="shared" si="92"/>
        <v>479.3743231122258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85.32533874698612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85.32533874698612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321.48479999999984</v>
      </c>
      <c r="CA84" s="13">
        <f t="shared" si="93"/>
        <v>75.662211893590367</v>
      </c>
      <c r="CB84" s="20">
        <f t="shared" si="64"/>
        <v>691.69771238133626</v>
      </c>
      <c r="CC84" s="59">
        <f t="shared" si="65"/>
        <v>985.03104571466952</v>
      </c>
      <c r="CD84" s="59">
        <f ca="1">AVERAGE(OFFSET($CC$3,0,0,'Données projet'!$E$12+1,1))-AVERAGE(OFFSET($H$3,0,0,'Données projet'!$E$12+1,1))</f>
        <v>441.3545880925019</v>
      </c>
      <c r="CE84" s="59">
        <f t="shared" si="94"/>
        <v>427.16091343339161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66.348042031079601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66.348042031079601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367.99999999999972</v>
      </c>
      <c r="CU84" s="17">
        <f>CT84*VLOOKUP('Données projet'!$B$13,Paramètres!$A$1:$I$89,3,0)*VLOOKUP('Données projet'!$B$13,Paramètres!$A$1:$I$89,5,0)</f>
        <v>298.52159999999981</v>
      </c>
      <c r="CV84" s="13">
        <f t="shared" si="95"/>
        <v>70.866444995542437</v>
      </c>
      <c r="CW84" s="20">
        <f t="shared" si="67"/>
        <v>643.35084503390271</v>
      </c>
      <c r="CX84" s="59">
        <f t="shared" si="68"/>
        <v>936.68417836723597</v>
      </c>
      <c r="CY84" s="59">
        <f ca="1">AVERAGE(OFFSET($CX$3,0,0,'Données projet'!$E$13+1,1))-AVERAGE(OFFSET($H$3,0,0,'Données projet'!$E$13+1,1))</f>
        <v>412.59676769258488</v>
      </c>
      <c r="CZ84" s="59">
        <f t="shared" si="96"/>
        <v>399.90063795152133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49.984576139317369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49.984576139317369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439.19854273764042</v>
      </c>
      <c r="T85" s="59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487.18832528146936</v>
      </c>
      <c r="AO85" s="59">
        <f t="shared" si="90"/>
        <v>306.61893266146666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5.4</v>
      </c>
      <c r="BD85" s="12">
        <f>IF('Données projet'!$A$88&gt;35,BD84+BC85-BL84,IF(A85&lt;'Données projet'!$A$88,$BA$205^A85,IF(A85='Données projet'!$A$88,'Données projet'!$B$88,BD84+BC85-BL84)))</f>
        <v>252.79999999999998</v>
      </c>
      <c r="BE85" s="13">
        <f>BD85*VLOOKUP('Données projet'!$B$11,Paramètres!$A$1:$I$89,3,0)*VLOOKUP('Données projet'!$B$11,Paramètres!$A$1:$I$89,5,0)</f>
        <v>240.56448</v>
      </c>
      <c r="BF85" s="13">
        <f t="shared" si="91"/>
        <v>58.560964493612524</v>
      </c>
      <c r="BG85" s="20">
        <f t="shared" si="61"/>
        <v>520.97681582637517</v>
      </c>
      <c r="BH85" s="59">
        <f t="shared" si="62"/>
        <v>814.31014915970854</v>
      </c>
      <c r="BI85" s="59">
        <f ca="1">AVERAGE(OFFSET($BH$3,0,0,'Données projet'!$E$11+1,1))-AVERAGE(OFFSET($H$3,0,0,'Données projet'!$E$11+1,1))</f>
        <v>455.71329051283936</v>
      </c>
      <c r="BJ85" s="59">
        <f t="shared" si="92"/>
        <v>479.3743231122258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83.652160897475511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83.652160897475511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321.48479999999984</v>
      </c>
      <c r="CA85" s="13">
        <f t="shared" si="93"/>
        <v>75.662211893590367</v>
      </c>
      <c r="CB85" s="20">
        <f t="shared" si="64"/>
        <v>691.69771238133626</v>
      </c>
      <c r="CC85" s="59">
        <f t="shared" si="65"/>
        <v>985.03104571466952</v>
      </c>
      <c r="CD85" s="59">
        <f ca="1">AVERAGE(OFFSET($CC$3,0,0,'Données projet'!$E$12+1,1))-AVERAGE(OFFSET($H$3,0,0,'Données projet'!$E$12+1,1))</f>
        <v>441.3545880925019</v>
      </c>
      <c r="CE85" s="59">
        <f t="shared" si="94"/>
        <v>427.16091343339161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65.046997395159849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65.046997395159849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367.99999999999972</v>
      </c>
      <c r="CU85" s="17">
        <f>CT85*VLOOKUP('Données projet'!$B$13,Paramètres!$A$1:$I$89,3,0)*VLOOKUP('Données projet'!$B$13,Paramètres!$A$1:$I$89,5,0)</f>
        <v>298.52159999999981</v>
      </c>
      <c r="CV85" s="13">
        <f t="shared" si="95"/>
        <v>70.866444995542437</v>
      </c>
      <c r="CW85" s="20">
        <f t="shared" si="67"/>
        <v>643.35084503390271</v>
      </c>
      <c r="CX85" s="59">
        <f t="shared" si="68"/>
        <v>936.68417836723597</v>
      </c>
      <c r="CY85" s="59">
        <f ca="1">AVERAGE(OFFSET($CX$3,0,0,'Données projet'!$E$13+1,1))-AVERAGE(OFFSET($H$3,0,0,'Données projet'!$E$13+1,1))</f>
        <v>412.59676769258488</v>
      </c>
      <c r="CZ85" s="59">
        <f t="shared" si="96"/>
        <v>399.90063795152133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49.004409088806405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49.004409088806405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439.19854273764042</v>
      </c>
      <c r="T86" s="59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487.18832528146936</v>
      </c>
      <c r="AO86" s="59">
        <f t="shared" si="90"/>
        <v>306.61893266146666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5.4</v>
      </c>
      <c r="BD86" s="12">
        <f>IF('Données projet'!$A$88&gt;35,BD85+BC86-BL85,IF(A86&lt;'Données projet'!$A$88,$BA$205^A86,IF(A86='Données projet'!$A$88,'Données projet'!$B$88,BD85+BC86-BL85)))</f>
        <v>258.2</v>
      </c>
      <c r="BE86" s="13">
        <f>BD86*VLOOKUP('Données projet'!$B$11,Paramètres!$A$1:$I$89,3,0)*VLOOKUP('Données projet'!$B$11,Paramètres!$A$1:$I$89,5,0)</f>
        <v>245.70311999999998</v>
      </c>
      <c r="BF86" s="13">
        <f t="shared" si="91"/>
        <v>59.664902329356607</v>
      </c>
      <c r="BG86" s="20">
        <f t="shared" si="61"/>
        <v>531.84930555696269</v>
      </c>
      <c r="BH86" s="59">
        <f t="shared" si="62"/>
        <v>825.18263889029595</v>
      </c>
      <c r="BI86" s="59">
        <f ca="1">AVERAGE(OFFSET($BH$3,0,0,'Données projet'!$E$11+1,1))-AVERAGE(OFFSET($H$3,0,0,'Données projet'!$E$11+1,1))</f>
        <v>455.71329051283936</v>
      </c>
      <c r="BJ86" s="59">
        <f t="shared" si="92"/>
        <v>479.3743231122258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82.011793045056081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82.011793045056081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321.48479999999984</v>
      </c>
      <c r="CA86" s="13">
        <f t="shared" si="93"/>
        <v>75.662211893590367</v>
      </c>
      <c r="CB86" s="20">
        <f t="shared" si="64"/>
        <v>691.69771238133626</v>
      </c>
      <c r="CC86" s="59">
        <f t="shared" si="65"/>
        <v>985.03104571466952</v>
      </c>
      <c r="CD86" s="59">
        <f ca="1">AVERAGE(OFFSET($CC$3,0,0,'Données projet'!$E$12+1,1))-AVERAGE(OFFSET($H$3,0,0,'Données projet'!$E$12+1,1))</f>
        <v>441.3545880925019</v>
      </c>
      <c r="CE86" s="59">
        <f t="shared" si="94"/>
        <v>427.16091343339161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63.77146545099162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63.77146545099162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367.99999999999972</v>
      </c>
      <c r="CU86" s="17">
        <f>CT86*VLOOKUP('Données projet'!$B$13,Paramètres!$A$1:$I$89,3,0)*VLOOKUP('Données projet'!$B$13,Paramètres!$A$1:$I$89,5,0)</f>
        <v>298.52159999999981</v>
      </c>
      <c r="CV86" s="13">
        <f t="shared" si="95"/>
        <v>70.866444995542437</v>
      </c>
      <c r="CW86" s="20">
        <f t="shared" si="67"/>
        <v>643.35084503390271</v>
      </c>
      <c r="CX86" s="59">
        <f t="shared" si="68"/>
        <v>936.68417836723597</v>
      </c>
      <c r="CY86" s="59">
        <f ca="1">AVERAGE(OFFSET($CX$3,0,0,'Données projet'!$E$13+1,1))-AVERAGE(OFFSET($H$3,0,0,'Données projet'!$E$13+1,1))</f>
        <v>412.59676769258488</v>
      </c>
      <c r="CZ86" s="59">
        <f t="shared" si="96"/>
        <v>399.90063795152133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48.043462516313092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48.043462516313092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439.19854273764042</v>
      </c>
      <c r="T87" s="59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487.18832528146936</v>
      </c>
      <c r="AO87" s="59">
        <f t="shared" si="90"/>
        <v>306.61893266146666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5.4</v>
      </c>
      <c r="BD87" s="12">
        <f>IF('Données projet'!$A$88&gt;35,BD86+BC87-BL86,IF(A87&lt;'Données projet'!$A$88,$BA$205^A87,IF(A87='Données projet'!$A$88,'Données projet'!$B$88,BD86+BC87-BL86)))</f>
        <v>263.59999999999997</v>
      </c>
      <c r="BE87" s="13">
        <f>BD87*VLOOKUP('Données projet'!$B$11,Paramètres!$A$1:$I$89,3,0)*VLOOKUP('Données projet'!$B$11,Paramètres!$A$1:$I$89,5,0)</f>
        <v>250.84175999999997</v>
      </c>
      <c r="BF87" s="13">
        <f t="shared" si="91"/>
        <v>60.766155809340432</v>
      </c>
      <c r="BG87" s="20">
        <f t="shared" si="61"/>
        <v>542.71712003460118</v>
      </c>
      <c r="BH87" s="59">
        <f t="shared" si="62"/>
        <v>836.05045336793455</v>
      </c>
      <c r="BI87" s="59">
        <f ca="1">AVERAGE(OFFSET($BH$3,0,0,'Données projet'!$E$11+1,1))-AVERAGE(OFFSET($H$3,0,0,'Données projet'!$E$11+1,1))</f>
        <v>455.71329051283936</v>
      </c>
      <c r="BJ87" s="59">
        <f t="shared" si="92"/>
        <v>479.3743231122258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80.403591805697005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80.403591805697005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321.48479999999984</v>
      </c>
      <c r="CA87" s="13">
        <f t="shared" si="93"/>
        <v>75.662211893590367</v>
      </c>
      <c r="CB87" s="20">
        <f t="shared" si="64"/>
        <v>691.69771238133626</v>
      </c>
      <c r="CC87" s="59">
        <f t="shared" si="65"/>
        <v>985.03104571466952</v>
      </c>
      <c r="CD87" s="59">
        <f ca="1">AVERAGE(OFFSET($CC$3,0,0,'Données projet'!$E$12+1,1))-AVERAGE(OFFSET($H$3,0,0,'Données projet'!$E$12+1,1))</f>
        <v>441.3545880925019</v>
      </c>
      <c r="CE87" s="59">
        <f t="shared" si="94"/>
        <v>427.16091343339161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62.520945910250866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62.520945910250866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367.99999999999972</v>
      </c>
      <c r="CU87" s="17">
        <f>CT87*VLOOKUP('Données projet'!$B$13,Paramètres!$A$1:$I$89,3,0)*VLOOKUP('Données projet'!$B$13,Paramètres!$A$1:$I$89,5,0)</f>
        <v>298.52159999999981</v>
      </c>
      <c r="CV87" s="13">
        <f t="shared" si="95"/>
        <v>70.866444995542437</v>
      </c>
      <c r="CW87" s="20">
        <f t="shared" si="67"/>
        <v>643.35084503390271</v>
      </c>
      <c r="CX87" s="59">
        <f t="shared" si="68"/>
        <v>936.68417836723597</v>
      </c>
      <c r="CY87" s="59">
        <f ca="1">AVERAGE(OFFSET($CX$3,0,0,'Données projet'!$E$13+1,1))-AVERAGE(OFFSET($H$3,0,0,'Données projet'!$E$13+1,1))</f>
        <v>412.59676769258488</v>
      </c>
      <c r="CZ87" s="59">
        <f t="shared" si="96"/>
        <v>399.90063795152133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47.101359519986836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47.101359519986836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439.19854273764042</v>
      </c>
      <c r="T88" s="59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487.18832528146936</v>
      </c>
      <c r="AO88" s="59">
        <f t="shared" si="90"/>
        <v>306.61893266146666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5.4</v>
      </c>
      <c r="BC88" s="12">
        <f t="array" ref="BC88">INDEX(BB:BB,MIN(IF(ISNUMBER(BB88:BB284),ROW(BB88:BB284),"")))</f>
        <v>5.4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255.98039999999997</v>
      </c>
      <c r="BF88" s="13">
        <f t="shared" si="91"/>
        <v>61.864786260587792</v>
      </c>
      <c r="BG88" s="20">
        <f t="shared" si="61"/>
        <v>553.58036607052361</v>
      </c>
      <c r="BH88" s="59">
        <f t="shared" si="62"/>
        <v>846.91369940385698</v>
      </c>
      <c r="BI88" s="59">
        <f ca="1">AVERAGE(OFFSET($BH$3,0,0,'Données projet'!$E$11+1,1))-AVERAGE(OFFSET($H$3,0,0,'Données projet'!$E$11+1,1))</f>
        <v>455.71329051283936</v>
      </c>
      <c r="BJ88" s="59">
        <f t="shared" si="92"/>
        <v>479.3743231122258</v>
      </c>
      <c r="BK88" s="15">
        <f>IF(ISNA(VLOOKUP(A88,'Données projet'!$A$87:$I$107,3,0)),0,VLOOKUP(A88,'Données projet'!$A$87:$I$107,3,0))</f>
        <v>16</v>
      </c>
      <c r="BL88" s="15">
        <f>IF(ISNA(VLOOKUP(A88,'Données projet'!$A$87:$I$107,4,0)),0,VLOOKUP(A88,'Données projet'!$A$87:$I$107,4,0))</f>
        <v>25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90.135556753244074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90.135556753244074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321.48479999999984</v>
      </c>
      <c r="CA88" s="13">
        <f t="shared" si="93"/>
        <v>75.662211893590367</v>
      </c>
      <c r="CB88" s="20">
        <f t="shared" si="64"/>
        <v>691.69771238133626</v>
      </c>
      <c r="CC88" s="59">
        <f t="shared" si="65"/>
        <v>985.03104571466952</v>
      </c>
      <c r="CD88" s="59">
        <f ca="1">AVERAGE(OFFSET($CC$3,0,0,'Données projet'!$E$12+1,1))-AVERAGE(OFFSET($H$3,0,0,'Données projet'!$E$12+1,1))</f>
        <v>441.3545880925019</v>
      </c>
      <c r="CE88" s="59">
        <f t="shared" si="94"/>
        <v>427.16091343339161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61.294948294962431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61.294948294962431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367.99999999999972</v>
      </c>
      <c r="CU88" s="17">
        <f>CT88*VLOOKUP('Données projet'!$B$13,Paramètres!$A$1:$I$89,3,0)*VLOOKUP('Données projet'!$B$13,Paramètres!$A$1:$I$89,5,0)</f>
        <v>298.52159999999981</v>
      </c>
      <c r="CV88" s="13">
        <f t="shared" si="95"/>
        <v>70.866444995542437</v>
      </c>
      <c r="CW88" s="20">
        <f t="shared" si="67"/>
        <v>643.35084503390271</v>
      </c>
      <c r="CX88" s="59">
        <f t="shared" si="68"/>
        <v>936.68417836723597</v>
      </c>
      <c r="CY88" s="59">
        <f ca="1">AVERAGE(OFFSET($CX$3,0,0,'Données projet'!$E$13+1,1))-AVERAGE(OFFSET($H$3,0,0,'Données projet'!$E$13+1,1))</f>
        <v>412.59676769258488</v>
      </c>
      <c r="CZ88" s="59">
        <f t="shared" si="96"/>
        <v>399.90063795152133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46.17773058879245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46.17773058879245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439.19854273764042</v>
      </c>
      <c r="T89" s="59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487.18832528146936</v>
      </c>
      <c r="AO89" s="59">
        <f t="shared" si="90"/>
        <v>306.61893266146666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</v>
      </c>
      <c r="BD89" s="12">
        <f>IF('Données projet'!$A$88&gt;35,BD88+BC89-BL88,IF(A89&lt;'Données projet'!$A$88,$BA$205^A89,IF(A89='Données projet'!$A$88,'Données projet'!$B$88,BD88+BC89-BL88)))</f>
        <v>248.99999999999994</v>
      </c>
      <c r="BE89" s="13">
        <f>BD89*VLOOKUP('Données projet'!$B$11,Paramètres!$A$1:$I$89,3,0)*VLOOKUP('Données projet'!$B$11,Paramètres!$A$1:$I$89,5,0)</f>
        <v>236.94839999999994</v>
      </c>
      <c r="BF89" s="13">
        <f t="shared" si="91"/>
        <v>57.782475694292401</v>
      </c>
      <c r="BG89" s="20">
        <f t="shared" si="61"/>
        <v>513.32294183422573</v>
      </c>
      <c r="BH89" s="59">
        <f t="shared" si="62"/>
        <v>806.65627516755899</v>
      </c>
      <c r="BI89" s="59">
        <f ca="1">AVERAGE(OFFSET($BH$3,0,0,'Données projet'!$E$11+1,1))-AVERAGE(OFFSET($H$3,0,0,'Données projet'!$E$11+1,1))</f>
        <v>455.71329051283936</v>
      </c>
      <c r="BJ89" s="59">
        <f t="shared" si="92"/>
        <v>479.3743231122258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88.368053462574025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88.368053462574025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321.48479999999984</v>
      </c>
      <c r="CA89" s="13">
        <f t="shared" si="93"/>
        <v>75.662211893590367</v>
      </c>
      <c r="CB89" s="20">
        <f t="shared" si="64"/>
        <v>691.69771238133626</v>
      </c>
      <c r="CC89" s="59">
        <f t="shared" si="65"/>
        <v>985.03104571466952</v>
      </c>
      <c r="CD89" s="59">
        <f ca="1">AVERAGE(OFFSET($CC$3,0,0,'Données projet'!$E$12+1,1))-AVERAGE(OFFSET($H$3,0,0,'Données projet'!$E$12+1,1))</f>
        <v>441.3545880925019</v>
      </c>
      <c r="CE89" s="59">
        <f t="shared" si="94"/>
        <v>427.16091343339161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60.092991745125097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60.092991745125097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367.99999999999972</v>
      </c>
      <c r="CU89" s="17">
        <f>CT89*VLOOKUP('Données projet'!$B$13,Paramètres!$A$1:$I$89,3,0)*VLOOKUP('Données projet'!$B$13,Paramètres!$A$1:$I$89,5,0)</f>
        <v>298.52159999999981</v>
      </c>
      <c r="CV89" s="13">
        <f t="shared" si="95"/>
        <v>70.866444995542437</v>
      </c>
      <c r="CW89" s="20">
        <f t="shared" si="67"/>
        <v>643.35084503390271</v>
      </c>
      <c r="CX89" s="59">
        <f t="shared" si="68"/>
        <v>936.68417836723597</v>
      </c>
      <c r="CY89" s="59">
        <f ca="1">AVERAGE(OFFSET($CX$3,0,0,'Données projet'!$E$13+1,1))-AVERAGE(OFFSET($H$3,0,0,'Données projet'!$E$13+1,1))</f>
        <v>412.59676769258488</v>
      </c>
      <c r="CZ89" s="59">
        <f t="shared" si="96"/>
        <v>399.90063795152133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45.272213457580762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45.272213457580762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439.19854273764042</v>
      </c>
      <c r="T90" s="59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487.18832528146936</v>
      </c>
      <c r="AO90" s="59">
        <f t="shared" si="90"/>
        <v>306.61893266146666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</v>
      </c>
      <c r="BD90" s="12">
        <f>IF('Données projet'!$A$88&gt;35,BD89+BC90-BL89,IF(A90&lt;'Données projet'!$A$88,$BA$205^A90,IF(A90='Données projet'!$A$88,'Données projet'!$B$88,BD89+BC90-BL89)))</f>
        <v>253.99999999999994</v>
      </c>
      <c r="BE90" s="13">
        <f>BD90*VLOOKUP('Données projet'!$B$11,Paramètres!$A$1:$I$89,3,0)*VLOOKUP('Données projet'!$B$11,Paramètres!$A$1:$I$89,5,0)</f>
        <v>241.70639999999997</v>
      </c>
      <c r="BF90" s="13">
        <f t="shared" si="91"/>
        <v>58.806519231842536</v>
      </c>
      <c r="BG90" s="20">
        <f t="shared" si="61"/>
        <v>523.39333432879232</v>
      </c>
      <c r="BH90" s="59">
        <f t="shared" si="62"/>
        <v>816.72666766212569</v>
      </c>
      <c r="BI90" s="59">
        <f ca="1">AVERAGE(OFFSET($BH$3,0,0,'Données projet'!$E$11+1,1))-AVERAGE(OFFSET($H$3,0,0,'Données projet'!$E$11+1,1))</f>
        <v>455.71329051283936</v>
      </c>
      <c r="BJ90" s="59">
        <f t="shared" si="92"/>
        <v>479.3743231122258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86.635209833363461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86.635209833363461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321.48479999999984</v>
      </c>
      <c r="CA90" s="13">
        <f t="shared" si="93"/>
        <v>75.662211893590367</v>
      </c>
      <c r="CB90" s="20">
        <f t="shared" si="64"/>
        <v>691.69771238133626</v>
      </c>
      <c r="CC90" s="59">
        <f t="shared" si="65"/>
        <v>985.03104571466952</v>
      </c>
      <c r="CD90" s="59">
        <f ca="1">AVERAGE(OFFSET($CC$3,0,0,'Données projet'!$E$12+1,1))-AVERAGE(OFFSET($H$3,0,0,'Données projet'!$E$12+1,1))</f>
        <v>441.3545880925019</v>
      </c>
      <c r="CE90" s="59">
        <f t="shared" si="94"/>
        <v>427.16091343339161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58.914604830108964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58.914604830108964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367.99999999999972</v>
      </c>
      <c r="CU90" s="17">
        <f>CT90*VLOOKUP('Données projet'!$B$13,Paramètres!$A$1:$I$89,3,0)*VLOOKUP('Données projet'!$B$13,Paramètres!$A$1:$I$89,5,0)</f>
        <v>298.52159999999981</v>
      </c>
      <c r="CV90" s="13">
        <f t="shared" si="95"/>
        <v>70.866444995542437</v>
      </c>
      <c r="CW90" s="20">
        <f t="shared" si="67"/>
        <v>643.35084503390271</v>
      </c>
      <c r="CX90" s="59">
        <f t="shared" si="68"/>
        <v>936.68417836723597</v>
      </c>
      <c r="CY90" s="59">
        <f ca="1">AVERAGE(OFFSET($CX$3,0,0,'Données projet'!$E$13+1,1))-AVERAGE(OFFSET($H$3,0,0,'Données projet'!$E$13+1,1))</f>
        <v>412.59676769258488</v>
      </c>
      <c r="CZ90" s="59">
        <f t="shared" si="96"/>
        <v>399.90063795152133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44.384452965001223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44.384452965001223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439.19854273764042</v>
      </c>
      <c r="T91" s="59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487.18832528146936</v>
      </c>
      <c r="AO91" s="59">
        <f t="shared" si="90"/>
        <v>306.61893266146666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</v>
      </c>
      <c r="BD91" s="12">
        <f>IF('Données projet'!$A$88&gt;35,BD90+BC91-BL90,IF(A91&lt;'Données projet'!$A$88,$BA$205^A91,IF(A91='Données projet'!$A$88,'Données projet'!$B$88,BD90+BC91-BL90)))</f>
        <v>258.99999999999994</v>
      </c>
      <c r="BE91" s="13">
        <f>BD91*VLOOKUP('Données projet'!$B$11,Paramètres!$A$1:$I$89,3,0)*VLOOKUP('Données projet'!$B$11,Paramètres!$A$1:$I$89,5,0)</f>
        <v>246.46439999999993</v>
      </c>
      <c r="BF91" s="13">
        <f t="shared" si="91"/>
        <v>59.828218865086768</v>
      </c>
      <c r="BG91" s="20">
        <f t="shared" si="61"/>
        <v>533.45964452335932</v>
      </c>
      <c r="BH91" s="59">
        <f t="shared" si="62"/>
        <v>826.79297785669269</v>
      </c>
      <c r="BI91" s="59">
        <f ca="1">AVERAGE(OFFSET($BH$3,0,0,'Données projet'!$E$11+1,1))-AVERAGE(OFFSET($H$3,0,0,'Données projet'!$E$11+1,1))</f>
        <v>455.71329051283936</v>
      </c>
      <c r="BJ91" s="59">
        <f t="shared" si="92"/>
        <v>479.3743231122258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84.936346210791456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84.936346210791456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321.48479999999984</v>
      </c>
      <c r="CA91" s="13">
        <f t="shared" si="93"/>
        <v>75.662211893590367</v>
      </c>
      <c r="CB91" s="20">
        <f t="shared" si="64"/>
        <v>691.69771238133626</v>
      </c>
      <c r="CC91" s="59">
        <f t="shared" si="65"/>
        <v>985.03104571466952</v>
      </c>
      <c r="CD91" s="59">
        <f ca="1">AVERAGE(OFFSET($CC$3,0,0,'Données projet'!$E$12+1,1))-AVERAGE(OFFSET($H$3,0,0,'Données projet'!$E$12+1,1))</f>
        <v>441.3545880925019</v>
      </c>
      <c r="CE91" s="59">
        <f t="shared" si="94"/>
        <v>427.16091343339161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57.759325363751252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57.759325363751252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367.99999999999972</v>
      </c>
      <c r="CU91" s="17">
        <f>CT91*VLOOKUP('Données projet'!$B$13,Paramètres!$A$1:$I$89,3,0)*VLOOKUP('Données projet'!$B$13,Paramètres!$A$1:$I$89,5,0)</f>
        <v>298.52159999999981</v>
      </c>
      <c r="CV91" s="13">
        <f t="shared" si="95"/>
        <v>70.866444995542437</v>
      </c>
      <c r="CW91" s="20">
        <f t="shared" si="67"/>
        <v>643.35084503390271</v>
      </c>
      <c r="CX91" s="59">
        <f t="shared" si="68"/>
        <v>936.68417836723597</v>
      </c>
      <c r="CY91" s="59">
        <f ca="1">AVERAGE(OFFSET($CX$3,0,0,'Données projet'!$E$13+1,1))-AVERAGE(OFFSET($H$3,0,0,'Données projet'!$E$13+1,1))</f>
        <v>412.59676769258488</v>
      </c>
      <c r="CZ91" s="59">
        <f t="shared" si="96"/>
        <v>399.90063795152133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43.514100914200739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43.514100914200739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439.19854273764042</v>
      </c>
      <c r="T92" s="59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487.18832528146936</v>
      </c>
      <c r="AO92" s="59">
        <f t="shared" si="90"/>
        <v>306.61893266146666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</v>
      </c>
      <c r="BD92" s="12">
        <f>IF('Données projet'!$A$88&gt;35,BD91+BC92-BL91,IF(A92&lt;'Données projet'!$A$88,$BA$205^A92,IF(A92='Données projet'!$A$88,'Données projet'!$B$88,BD91+BC92-BL91)))</f>
        <v>263.99999999999994</v>
      </c>
      <c r="BE92" s="13">
        <f>BD92*VLOOKUP('Données projet'!$B$11,Paramètres!$A$1:$I$89,3,0)*VLOOKUP('Données projet'!$B$11,Paramètres!$A$1:$I$89,5,0)</f>
        <v>251.22239999999996</v>
      </c>
      <c r="BF92" s="13">
        <f t="shared" si="91"/>
        <v>60.847625059749809</v>
      </c>
      <c r="BG92" s="20">
        <f t="shared" si="61"/>
        <v>543.52196031239748</v>
      </c>
      <c r="BH92" s="59">
        <f t="shared" si="62"/>
        <v>836.85529364573085</v>
      </c>
      <c r="BI92" s="59">
        <f ca="1">AVERAGE(OFFSET($BH$3,0,0,'Données projet'!$E$11+1,1))-AVERAGE(OFFSET($H$3,0,0,'Données projet'!$E$11+1,1))</f>
        <v>455.71329051283936</v>
      </c>
      <c r="BJ92" s="59">
        <f t="shared" si="92"/>
        <v>479.3743231122258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83.270796267653594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83.270796267653594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321.48479999999984</v>
      </c>
      <c r="CA92" s="13">
        <f t="shared" si="93"/>
        <v>75.662211893590367</v>
      </c>
      <c r="CB92" s="20">
        <f t="shared" si="64"/>
        <v>691.69771238133626</v>
      </c>
      <c r="CC92" s="59">
        <f t="shared" si="65"/>
        <v>985.03104571466952</v>
      </c>
      <c r="CD92" s="59">
        <f ca="1">AVERAGE(OFFSET($CC$3,0,0,'Données projet'!$E$12+1,1))-AVERAGE(OFFSET($H$3,0,0,'Données projet'!$E$12+1,1))</f>
        <v>441.3545880925019</v>
      </c>
      <c r="CE92" s="59">
        <f t="shared" si="94"/>
        <v>427.16091343339161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56.626700223077918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56.626700223077918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367.99999999999972</v>
      </c>
      <c r="CU92" s="17">
        <f>CT92*VLOOKUP('Données projet'!$B$13,Paramètres!$A$1:$I$89,3,0)*VLOOKUP('Données projet'!$B$13,Paramètres!$A$1:$I$89,5,0)</f>
        <v>298.52159999999981</v>
      </c>
      <c r="CV92" s="13">
        <f t="shared" si="95"/>
        <v>70.866444995542437</v>
      </c>
      <c r="CW92" s="20">
        <f t="shared" si="67"/>
        <v>643.35084503390271</v>
      </c>
      <c r="CX92" s="59">
        <f t="shared" si="68"/>
        <v>936.68417836723597</v>
      </c>
      <c r="CY92" s="59">
        <f ca="1">AVERAGE(OFFSET($CX$3,0,0,'Données projet'!$E$13+1,1))-AVERAGE(OFFSET($H$3,0,0,'Données projet'!$E$13+1,1))</f>
        <v>412.59676769258488</v>
      </c>
      <c r="CZ92" s="59">
        <f t="shared" si="96"/>
        <v>399.90063795152133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42.660815936254117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42.660815936254117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439.19854273764042</v>
      </c>
      <c r="T93" s="59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487.18832528146936</v>
      </c>
      <c r="AO93" s="59">
        <f t="shared" si="90"/>
        <v>306.61893266146666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269</v>
      </c>
      <c r="BB93" s="12">
        <f>VLOOKUP(A93,'Données projet'!$A$87:$I$107,9,0)</f>
        <v>5</v>
      </c>
      <c r="BC93" s="12">
        <f t="array" ref="BC93">INDEX(BB:BB,MIN(IF(ISNUMBER(BB93:BB289),ROW(BB93:BB289),"")))</f>
        <v>5</v>
      </c>
      <c r="BD93" s="12">
        <f>IF('Données projet'!$A$88&gt;35,BD92+BC93-BL92,IF(A93&lt;'Données projet'!$A$88,$BA$205^A93,IF(A93='Données projet'!$A$88,'Données projet'!$B$88,BD92+BC93-BL92)))</f>
        <v>268.99999999999994</v>
      </c>
      <c r="BE93" s="13">
        <f>BD93*VLOOKUP('Données projet'!$B$11,Paramètres!$A$1:$I$89,3,0)*VLOOKUP('Données projet'!$B$11,Paramètres!$A$1:$I$89,5,0)</f>
        <v>255.98039999999997</v>
      </c>
      <c r="BF93" s="13">
        <f t="shared" si="91"/>
        <v>61.864786260587792</v>
      </c>
      <c r="BG93" s="20">
        <f t="shared" si="61"/>
        <v>553.58036607052361</v>
      </c>
      <c r="BH93" s="59">
        <f t="shared" si="62"/>
        <v>846.91369940385698</v>
      </c>
      <c r="BI93" s="59">
        <f ca="1">AVERAGE(OFFSET($BH$3,0,0,'Données projet'!$E$11+1,1))-AVERAGE(OFFSET($H$3,0,0,'Données projet'!$E$11+1,1))</f>
        <v>455.71329051283936</v>
      </c>
      <c r="BJ93" s="59">
        <f t="shared" si="92"/>
        <v>479.3743231122258</v>
      </c>
      <c r="BK93" s="15">
        <f>IF(ISNA(VLOOKUP(A93,'Données projet'!$A$87:$I$107,3,0)),0,VLOOKUP(A93,'Données projet'!$A$87:$I$107,3,0))</f>
        <v>17</v>
      </c>
      <c r="BL93" s="15">
        <f>IF(ISNA(VLOOKUP(A93,'Données projet'!$A$87:$I$107,4,0)),0,VLOOKUP(A93,'Données projet'!$A$87:$I$107,4,0))</f>
        <v>24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92.494191870863403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92.494191870863403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321.48479999999984</v>
      </c>
      <c r="CA93" s="13">
        <f t="shared" si="93"/>
        <v>75.662211893590367</v>
      </c>
      <c r="CB93" s="20">
        <f t="shared" si="64"/>
        <v>691.69771238133626</v>
      </c>
      <c r="CC93" s="59">
        <f t="shared" si="65"/>
        <v>985.03104571466952</v>
      </c>
      <c r="CD93" s="59">
        <f ca="1">AVERAGE(OFFSET($CC$3,0,0,'Données projet'!$E$12+1,1))-AVERAGE(OFFSET($H$3,0,0,'Données projet'!$E$12+1,1))</f>
        <v>441.3545880925019</v>
      </c>
      <c r="CE93" s="59">
        <f t="shared" si="94"/>
        <v>427.16091343339161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55.516285170580069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55.516285170580069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367.99999999999972</v>
      </c>
      <c r="CU93" s="17">
        <f>CT93*VLOOKUP('Données projet'!$B$13,Paramètres!$A$1:$I$89,3,0)*VLOOKUP('Données projet'!$B$13,Paramètres!$A$1:$I$89,5,0)</f>
        <v>298.52159999999981</v>
      </c>
      <c r="CV93" s="13">
        <f t="shared" si="95"/>
        <v>70.866444995542437</v>
      </c>
      <c r="CW93" s="20">
        <f t="shared" si="67"/>
        <v>643.35084503390271</v>
      </c>
      <c r="CX93" s="59">
        <f t="shared" si="68"/>
        <v>936.68417836723597</v>
      </c>
      <c r="CY93" s="59">
        <f ca="1">AVERAGE(OFFSET($CX$3,0,0,'Données projet'!$E$13+1,1))-AVERAGE(OFFSET($H$3,0,0,'Données projet'!$E$13+1,1))</f>
        <v>412.59676769258488</v>
      </c>
      <c r="CZ93" s="59">
        <f t="shared" si="96"/>
        <v>399.90063795152133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41.824263356272581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41.824263356272581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439.19854273764042</v>
      </c>
      <c r="T94" s="59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966.15409847838509</v>
      </c>
      <c r="AN94" s="59">
        <f ca="1">AVERAGE(OFFSET($AM$3,0,0,'Données projet'!$E$10+1,1))-AVERAGE(OFFSET($H$3,0,0,'Données projet'!$E$10+1,1))</f>
        <v>487.18832528146936</v>
      </c>
      <c r="AO94" s="59">
        <f t="shared" si="90"/>
        <v>306.61893266146666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</v>
      </c>
      <c r="BD94" s="12">
        <f>IF('Données projet'!$A$88&gt;35,BD93+BC94-BL93,IF(A94&lt;'Données projet'!$A$88,$BA$205^A94,IF(A94='Données projet'!$A$88,'Données projet'!$B$88,BD93+BC94-BL93)))</f>
        <v>249.99999999999994</v>
      </c>
      <c r="BE94" s="13">
        <f>BD94*VLOOKUP('Données projet'!$B$11,Paramètres!$A$1:$I$89,3,0)*VLOOKUP('Données projet'!$B$11,Paramètres!$A$1:$I$89,5,0)</f>
        <v>237.89999999999998</v>
      </c>
      <c r="BF94" s="13">
        <f t="shared" si="91"/>
        <v>57.987474407587428</v>
      </c>
      <c r="BG94" s="20">
        <f t="shared" si="61"/>
        <v>515.33735125988142</v>
      </c>
      <c r="BH94" s="59">
        <f t="shared" si="62"/>
        <v>808.67068459321467</v>
      </c>
      <c r="BI94" s="59">
        <f ca="1">AVERAGE(OFFSET($BH$3,0,0,'Données projet'!$E$11+1,1))-AVERAGE(OFFSET($H$3,0,0,'Données projet'!$E$11+1,1))</f>
        <v>455.71329051283936</v>
      </c>
      <c r="BJ94" s="59">
        <f t="shared" si="92"/>
        <v>479.3743231122258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90.680437184162201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90.680437184162201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321.48479999999984</v>
      </c>
      <c r="CA94" s="13">
        <f t="shared" si="93"/>
        <v>75.662211893590367</v>
      </c>
      <c r="CB94" s="20">
        <f t="shared" si="64"/>
        <v>691.69771238133626</v>
      </c>
      <c r="CC94" s="59">
        <f t="shared" si="65"/>
        <v>985.03104571466952</v>
      </c>
      <c r="CD94" s="59">
        <f ca="1">AVERAGE(OFFSET($CC$3,0,0,'Données projet'!$E$12+1,1))-AVERAGE(OFFSET($H$3,0,0,'Données projet'!$E$12+1,1))</f>
        <v>441.3545880925019</v>
      </c>
      <c r="CE94" s="59">
        <f t="shared" si="94"/>
        <v>427.16091343339161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54.427644679975394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54.427644679975394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367.99999999999972</v>
      </c>
      <c r="CU94" s="17">
        <f>CT94*VLOOKUP('Données projet'!$B$13,Paramètres!$A$1:$I$89,3,0)*VLOOKUP('Données projet'!$B$13,Paramètres!$A$1:$I$89,5,0)</f>
        <v>298.52159999999981</v>
      </c>
      <c r="CV94" s="13">
        <f t="shared" si="95"/>
        <v>70.866444995542437</v>
      </c>
      <c r="CW94" s="20">
        <f t="shared" si="67"/>
        <v>643.35084503390271</v>
      </c>
      <c r="CX94" s="59">
        <f t="shared" si="68"/>
        <v>936.68417836723597</v>
      </c>
      <c r="CY94" s="59">
        <f ca="1">AVERAGE(OFFSET($CX$3,0,0,'Données projet'!$E$13+1,1))-AVERAGE(OFFSET($H$3,0,0,'Données projet'!$E$13+1,1))</f>
        <v>412.59676769258488</v>
      </c>
      <c r="CZ94" s="59">
        <f t="shared" si="96"/>
        <v>399.90063795152133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41.004115062137792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41.004115062137792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439.19854273764042</v>
      </c>
      <c r="T95" s="59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979.38549751514233</v>
      </c>
      <c r="AN95" s="59">
        <f ca="1">AVERAGE(OFFSET($AM$3,0,0,'Données projet'!$E$10+1,1))-AVERAGE(OFFSET($H$3,0,0,'Données projet'!$E$10+1,1))</f>
        <v>487.18832528146936</v>
      </c>
      <c r="AO95" s="59">
        <f t="shared" si="90"/>
        <v>306.61893266146666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</v>
      </c>
      <c r="BD95" s="12">
        <f>IF('Données projet'!$A$88&gt;35,BD94+BC95-BL94,IF(A95&lt;'Données projet'!$A$88,$BA$205^A95,IF(A95='Données projet'!$A$88,'Données projet'!$B$88,BD94+BC95-BL94)))</f>
        <v>254.99999999999994</v>
      </c>
      <c r="BE95" s="13">
        <f>BD95*VLOOKUP('Données projet'!$B$11,Paramètres!$A$1:$I$89,3,0)*VLOOKUP('Données projet'!$B$11,Paramètres!$A$1:$I$89,5,0)</f>
        <v>242.65799999999993</v>
      </c>
      <c r="BF95" s="13">
        <f t="shared" si="91"/>
        <v>59.011045025839607</v>
      </c>
      <c r="BG95" s="20">
        <f t="shared" si="61"/>
        <v>525.40692008667054</v>
      </c>
      <c r="BH95" s="59">
        <f t="shared" si="62"/>
        <v>818.74025342000391</v>
      </c>
      <c r="BI95" s="59">
        <f ca="1">AVERAGE(OFFSET($BH$3,0,0,'Données projet'!$E$11+1,1))-AVERAGE(OFFSET($H$3,0,0,'Données projet'!$E$11+1,1))</f>
        <v>455.71329051283936</v>
      </c>
      <c r="BJ95" s="59">
        <f t="shared" si="92"/>
        <v>479.3743231122258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88.902249120586092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88.902249120586092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321.48479999999984</v>
      </c>
      <c r="CA95" s="13">
        <f t="shared" si="93"/>
        <v>75.662211893590367</v>
      </c>
      <c r="CB95" s="20">
        <f t="shared" si="64"/>
        <v>691.69771238133626</v>
      </c>
      <c r="CC95" s="59">
        <f t="shared" si="65"/>
        <v>985.03104571466952</v>
      </c>
      <c r="CD95" s="59">
        <f ca="1">AVERAGE(OFFSET($CC$3,0,0,'Données projet'!$E$12+1,1))-AVERAGE(OFFSET($H$3,0,0,'Données projet'!$E$12+1,1))</f>
        <v>441.3545880925019</v>
      </c>
      <c r="CE95" s="59">
        <f t="shared" si="94"/>
        <v>427.16091343339161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53.360351765386341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53.360351765386341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367.99999999999972</v>
      </c>
      <c r="CU95" s="17">
        <f>CT95*VLOOKUP('Données projet'!$B$13,Paramètres!$A$1:$I$89,3,0)*VLOOKUP('Données projet'!$B$13,Paramètres!$A$1:$I$89,5,0)</f>
        <v>298.52159999999981</v>
      </c>
      <c r="CV95" s="13">
        <f t="shared" si="95"/>
        <v>70.866444995542437</v>
      </c>
      <c r="CW95" s="20">
        <f t="shared" si="67"/>
        <v>643.35084503390271</v>
      </c>
      <c r="CX95" s="59">
        <f t="shared" si="68"/>
        <v>936.68417836723597</v>
      </c>
      <c r="CY95" s="59">
        <f ca="1">AVERAGE(OFFSET($CX$3,0,0,'Données projet'!$E$13+1,1))-AVERAGE(OFFSET($H$3,0,0,'Données projet'!$E$13+1,1))</f>
        <v>412.59676769258488</v>
      </c>
      <c r="CZ95" s="59">
        <f t="shared" si="96"/>
        <v>399.90063795152133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40.200049375809918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40.200049375809918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439.19854273764042</v>
      </c>
      <c r="T96" s="59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992.61166430702065</v>
      </c>
      <c r="AN96" s="59">
        <f ca="1">AVERAGE(OFFSET($AM$3,0,0,'Données projet'!$E$10+1,1))-AVERAGE(OFFSET($H$3,0,0,'Données projet'!$E$10+1,1))</f>
        <v>487.18832528146936</v>
      </c>
      <c r="AO96" s="59">
        <f t="shared" si="90"/>
        <v>306.61893266146666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</v>
      </c>
      <c r="BD96" s="12">
        <f>IF('Données projet'!$A$88&gt;35,BD95+BC96-BL95,IF(A96&lt;'Données projet'!$A$88,$BA$205^A96,IF(A96='Données projet'!$A$88,'Données projet'!$B$88,BD95+BC96-BL95)))</f>
        <v>259.99999999999994</v>
      </c>
      <c r="BE96" s="13">
        <f>BD96*VLOOKUP('Données projet'!$B$11,Paramètres!$A$1:$I$89,3,0)*VLOOKUP('Données projet'!$B$11,Paramètres!$A$1:$I$89,5,0)</f>
        <v>247.41599999999997</v>
      </c>
      <c r="BF96" s="13">
        <f t="shared" si="91"/>
        <v>60.032282000540192</v>
      </c>
      <c r="BG96" s="20">
        <f t="shared" si="61"/>
        <v>535.47242448427414</v>
      </c>
      <c r="BH96" s="59">
        <f t="shared" si="62"/>
        <v>828.8057578176074</v>
      </c>
      <c r="BI96" s="59">
        <f ca="1">AVERAGE(OFFSET($BH$3,0,0,'Données projet'!$E$11+1,1))-AVERAGE(OFFSET($H$3,0,0,'Données projet'!$E$11+1,1))</f>
        <v>455.71329051283936</v>
      </c>
      <c r="BJ96" s="59">
        <f t="shared" si="92"/>
        <v>479.3743231122258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87.158930240349079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87.158930240349079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321.48479999999984</v>
      </c>
      <c r="CA96" s="13">
        <f t="shared" si="93"/>
        <v>75.662211893590367</v>
      </c>
      <c r="CB96" s="20">
        <f t="shared" si="64"/>
        <v>691.69771238133626</v>
      </c>
      <c r="CC96" s="59">
        <f t="shared" si="65"/>
        <v>985.03104571466952</v>
      </c>
      <c r="CD96" s="59">
        <f ca="1">AVERAGE(OFFSET($CC$3,0,0,'Données projet'!$E$12+1,1))-AVERAGE(OFFSET($H$3,0,0,'Données projet'!$E$12+1,1))</f>
        <v>441.3545880925019</v>
      </c>
      <c r="CE96" s="59">
        <f t="shared" si="94"/>
        <v>427.16091343339161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52.313987813867982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52.313987813867982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367.99999999999972</v>
      </c>
      <c r="CU96" s="17">
        <f>CT96*VLOOKUP('Données projet'!$B$13,Paramètres!$A$1:$I$89,3,0)*VLOOKUP('Données projet'!$B$13,Paramètres!$A$1:$I$89,5,0)</f>
        <v>298.52159999999981</v>
      </c>
      <c r="CV96" s="13">
        <f t="shared" si="95"/>
        <v>70.866444995542437</v>
      </c>
      <c r="CW96" s="20">
        <f t="shared" si="67"/>
        <v>643.35084503390271</v>
      </c>
      <c r="CX96" s="59">
        <f t="shared" si="68"/>
        <v>936.68417836723597</v>
      </c>
      <c r="CY96" s="59">
        <f ca="1">AVERAGE(OFFSET($CX$3,0,0,'Données projet'!$E$13+1,1))-AVERAGE(OFFSET($H$3,0,0,'Données projet'!$E$13+1,1))</f>
        <v>412.59676769258488</v>
      </c>
      <c r="CZ96" s="59">
        <f t="shared" si="96"/>
        <v>399.90063795152133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39.411750927159297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39.411750927159297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439.19854273764042</v>
      </c>
      <c r="T97" s="59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1005.8327117041242</v>
      </c>
      <c r="AN97" s="59">
        <f ca="1">AVERAGE(OFFSET($AM$3,0,0,'Données projet'!$E$10+1,1))-AVERAGE(OFFSET($H$3,0,0,'Données projet'!$E$10+1,1))</f>
        <v>487.18832528146936</v>
      </c>
      <c r="AO97" s="59">
        <f t="shared" si="90"/>
        <v>306.61893266146666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</v>
      </c>
      <c r="BD97" s="12">
        <f>IF('Données projet'!$A$88&gt;35,BD96+BC97-BL96,IF(A97&lt;'Données projet'!$A$88,$BA$205^A97,IF(A97='Données projet'!$A$88,'Données projet'!$B$88,BD96+BC97-BL96)))</f>
        <v>264.99999999999994</v>
      </c>
      <c r="BE97" s="13">
        <f>BD97*VLOOKUP('Données projet'!$B$11,Paramètres!$A$1:$I$89,3,0)*VLOOKUP('Données projet'!$B$11,Paramètres!$A$1:$I$89,5,0)</f>
        <v>252.17399999999992</v>
      </c>
      <c r="BF97" s="13">
        <f t="shared" si="91"/>
        <v>61.051235383411935</v>
      </c>
      <c r="BG97" s="20">
        <f t="shared" si="61"/>
        <v>545.533951626109</v>
      </c>
      <c r="BH97" s="59">
        <f t="shared" si="62"/>
        <v>838.86728495944226</v>
      </c>
      <c r="BI97" s="59">
        <f ca="1">AVERAGE(OFFSET($BH$3,0,0,'Données projet'!$E$11+1,1))-AVERAGE(OFFSET($H$3,0,0,'Données projet'!$E$11+1,1))</f>
        <v>455.71329051283936</v>
      </c>
      <c r="BJ97" s="59">
        <f t="shared" si="92"/>
        <v>479.3743231122258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85.449796780033992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85.449796780033992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321.48479999999984</v>
      </c>
      <c r="CA97" s="13">
        <f t="shared" si="93"/>
        <v>75.662211893590367</v>
      </c>
      <c r="CB97" s="20">
        <f t="shared" si="64"/>
        <v>691.69771238133626</v>
      </c>
      <c r="CC97" s="59">
        <f t="shared" si="65"/>
        <v>985.03104571466952</v>
      </c>
      <c r="CD97" s="59">
        <f ca="1">AVERAGE(OFFSET($CC$3,0,0,'Données projet'!$E$12+1,1))-AVERAGE(OFFSET($H$3,0,0,'Données projet'!$E$12+1,1))</f>
        <v>441.3545880925019</v>
      </c>
      <c r="CE97" s="59">
        <f t="shared" si="94"/>
        <v>427.16091343339161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51.288142421219909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51.288142421219909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367.99999999999972</v>
      </c>
      <c r="CU97" s="17">
        <f>CT97*VLOOKUP('Données projet'!$B$13,Paramètres!$A$1:$I$89,3,0)*VLOOKUP('Données projet'!$B$13,Paramètres!$A$1:$I$89,5,0)</f>
        <v>298.52159999999981</v>
      </c>
      <c r="CV97" s="13">
        <f t="shared" si="95"/>
        <v>70.866444995542437</v>
      </c>
      <c r="CW97" s="20">
        <f t="shared" si="67"/>
        <v>643.35084503390271</v>
      </c>
      <c r="CX97" s="59">
        <f t="shared" si="68"/>
        <v>936.68417836723597</v>
      </c>
      <c r="CY97" s="59">
        <f ca="1">AVERAGE(OFFSET($CX$3,0,0,'Données projet'!$E$13+1,1))-AVERAGE(OFFSET($H$3,0,0,'Données projet'!$E$13+1,1))</f>
        <v>412.59676769258488</v>
      </c>
      <c r="CZ97" s="59">
        <f t="shared" si="96"/>
        <v>399.90063795152133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38.638910530272135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38.638910530272135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439.19854273764042</v>
      </c>
      <c r="T98" s="59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1019.0487480295851</v>
      </c>
      <c r="AN98" s="59">
        <f ca="1">AVERAGE(OFFSET($AM$3,0,0,'Données projet'!$E$10+1,1))-AVERAGE(OFFSET($H$3,0,0,'Données projet'!$E$10+1,1))</f>
        <v>487.18832528146936</v>
      </c>
      <c r="AO98" s="59">
        <f t="shared" si="90"/>
        <v>306.61893266146666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270</v>
      </c>
      <c r="BB98" s="12">
        <f>VLOOKUP(A98,'Données projet'!$A$87:$I$107,9,0)</f>
        <v>5</v>
      </c>
      <c r="BC98" s="12">
        <f t="array" ref="BC98">INDEX(BB:BB,MIN(IF(ISNUMBER(BB98:BB294),ROW(BB98:BB294),"")))</f>
        <v>5</v>
      </c>
      <c r="BD98" s="12">
        <f>IF('Données projet'!$A$88&gt;35,BD97+BC98-BL97,IF(A98&lt;'Données projet'!$A$88,$BA$205^A98,IF(A98='Données projet'!$A$88,'Données projet'!$B$88,BD97+BC98-BL97)))</f>
        <v>269.99999999999994</v>
      </c>
      <c r="BE98" s="13">
        <f>BD98*VLOOKUP('Données projet'!$B$11,Paramètres!$A$1:$I$89,3,0)*VLOOKUP('Données projet'!$B$11,Paramètres!$A$1:$I$89,5,0)</f>
        <v>256.93199999999996</v>
      </c>
      <c r="BF98" s="13">
        <f t="shared" si="91"/>
        <v>62.067953229346557</v>
      </c>
      <c r="BG98" s="20">
        <f t="shared" si="61"/>
        <v>555.59158520777839</v>
      </c>
      <c r="BH98" s="59">
        <f t="shared" si="62"/>
        <v>848.92491854111177</v>
      </c>
      <c r="BI98" s="59">
        <f ca="1">AVERAGE(OFFSET($BH$3,0,0,'Données projet'!$E$11+1,1))-AVERAGE(OFFSET($H$3,0,0,'Données projet'!$E$11+1,1))</f>
        <v>455.71329051283936</v>
      </c>
      <c r="BJ98" s="59">
        <f t="shared" si="92"/>
        <v>479.3743231122258</v>
      </c>
      <c r="BK98" s="15">
        <f>IF(ISNA(VLOOKUP(A98,'Données projet'!$A$87:$I$107,3,0)),0,VLOOKUP(A98,'Données projet'!$A$87:$I$107,3,0))</f>
        <v>18</v>
      </c>
      <c r="BL98" s="15">
        <f>IF(ISNA(VLOOKUP(A98,'Données projet'!$A$87:$I$107,4,0)),0,VLOOKUP(A98,'Données projet'!$A$87:$I$107,4,0))</f>
        <v>23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94.178118298594782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94.178118298594782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321.48479999999984</v>
      </c>
      <c r="CA98" s="13">
        <f t="shared" si="93"/>
        <v>75.662211893590367</v>
      </c>
      <c r="CB98" s="20">
        <f t="shared" si="64"/>
        <v>691.69771238133626</v>
      </c>
      <c r="CC98" s="59">
        <f t="shared" si="65"/>
        <v>985.03104571466952</v>
      </c>
      <c r="CD98" s="59">
        <f ca="1">AVERAGE(OFFSET($CC$3,0,0,'Données projet'!$E$12+1,1))-AVERAGE(OFFSET($H$3,0,0,'Données projet'!$E$12+1,1))</f>
        <v>441.3545880925019</v>
      </c>
      <c r="CE98" s="59">
        <f t="shared" si="94"/>
        <v>427.16091343339161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50.282413231017756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50.282413231017756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367.99999999999972</v>
      </c>
      <c r="CU98" s="17">
        <f>CT98*VLOOKUP('Données projet'!$B$13,Paramètres!$A$1:$I$89,3,0)*VLOOKUP('Données projet'!$B$13,Paramètres!$A$1:$I$89,5,0)</f>
        <v>298.52159999999981</v>
      </c>
      <c r="CV98" s="13">
        <f t="shared" si="95"/>
        <v>70.866444995542437</v>
      </c>
      <c r="CW98" s="20">
        <f t="shared" si="67"/>
        <v>643.35084503390271</v>
      </c>
      <c r="CX98" s="59">
        <f t="shared" si="68"/>
        <v>936.68417836723597</v>
      </c>
      <c r="CY98" s="59">
        <f ca="1">AVERAGE(OFFSET($CX$3,0,0,'Données projet'!$E$13+1,1))-AVERAGE(OFFSET($H$3,0,0,'Données projet'!$E$13+1,1))</f>
        <v>412.59676769258488</v>
      </c>
      <c r="CZ98" s="59">
        <f t="shared" si="96"/>
        <v>399.90063795152133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37.881225062181834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37.881225062181834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439.19854273764042</v>
      </c>
      <c r="T99" s="59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971.27655844042465</v>
      </c>
      <c r="AN99" s="59">
        <f ca="1">AVERAGE(OFFSET($AM$3,0,0,'Données projet'!$E$10+1,1))-AVERAGE(OFFSET($H$3,0,0,'Données projet'!$E$10+1,1))</f>
        <v>487.18832528146936</v>
      </c>
      <c r="AO99" s="59">
        <f t="shared" si="90"/>
        <v>306.61893266146666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4.5999999999999996</v>
      </c>
      <c r="BD99" s="12">
        <f>IF('Données projet'!$A$88&gt;35,BD98+BC99-BL98,IF(A99&lt;'Données projet'!$A$88,$BA$205^A99,IF(A99='Données projet'!$A$88,'Données projet'!$B$88,BD98+BC99-BL98)))</f>
        <v>251.59999999999997</v>
      </c>
      <c r="BE99" s="13">
        <f>BD99*VLOOKUP('Données projet'!$B$11,Paramètres!$A$1:$I$89,3,0)*VLOOKUP('Données projet'!$B$11,Paramètres!$A$1:$I$89,5,0)</f>
        <v>239.42255999999998</v>
      </c>
      <c r="BF99" s="13">
        <f t="shared" si="91"/>
        <v>58.315274040589699</v>
      </c>
      <c r="BG99" s="20">
        <f t="shared" si="61"/>
        <v>518.56006095402699</v>
      </c>
      <c r="BH99" s="59">
        <f t="shared" si="62"/>
        <v>811.89339428736025</v>
      </c>
      <c r="BI99" s="59">
        <f ca="1">AVERAGE(OFFSET($BH$3,0,0,'Données projet'!$E$11+1,1))-AVERAGE(OFFSET($H$3,0,0,'Données projet'!$E$11+1,1))</f>
        <v>455.71329051283936</v>
      </c>
      <c r="BJ99" s="59">
        <f t="shared" si="92"/>
        <v>479.3743231122258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92.331342841739485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92.331342841739485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321.48479999999984</v>
      </c>
      <c r="CA99" s="13">
        <f t="shared" si="93"/>
        <v>75.662211893590367</v>
      </c>
      <c r="CB99" s="20">
        <f t="shared" si="64"/>
        <v>691.69771238133626</v>
      </c>
      <c r="CC99" s="59">
        <f t="shared" si="65"/>
        <v>985.03104571466952</v>
      </c>
      <c r="CD99" s="59">
        <f ca="1">AVERAGE(OFFSET($CC$3,0,0,'Données projet'!$E$12+1,1))-AVERAGE(OFFSET($H$3,0,0,'Données projet'!$E$12+1,1))</f>
        <v>441.3545880925019</v>
      </c>
      <c r="CE99" s="59">
        <f t="shared" si="94"/>
        <v>427.16091343339161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49.29640577680123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49.29640577680123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367.99999999999972</v>
      </c>
      <c r="CU99" s="17">
        <f>CT99*VLOOKUP('Données projet'!$B$13,Paramètres!$A$1:$I$89,3,0)*VLOOKUP('Données projet'!$B$13,Paramètres!$A$1:$I$89,5,0)</f>
        <v>298.52159999999981</v>
      </c>
      <c r="CV99" s="13">
        <f t="shared" si="95"/>
        <v>70.866444995542437</v>
      </c>
      <c r="CW99" s="20">
        <f t="shared" si="67"/>
        <v>643.35084503390271</v>
      </c>
      <c r="CX99" s="59">
        <f t="shared" si="68"/>
        <v>936.68417836723597</v>
      </c>
      <c r="CY99" s="59">
        <f ca="1">AVERAGE(OFFSET($CX$3,0,0,'Données projet'!$E$13+1,1))-AVERAGE(OFFSET($H$3,0,0,'Données projet'!$E$13+1,1))</f>
        <v>412.59676769258488</v>
      </c>
      <c r="CZ99" s="59">
        <f t="shared" si="96"/>
        <v>399.90063795152133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37.138397343978284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37.138397343978284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439.19854273764042</v>
      </c>
      <c r="T100" s="59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983.22588631518397</v>
      </c>
      <c r="AN100" s="59">
        <f ca="1">AVERAGE(OFFSET($AM$3,0,0,'Données projet'!$E$10+1,1))-AVERAGE(OFFSET($H$3,0,0,'Données projet'!$E$10+1,1))</f>
        <v>487.18832528146936</v>
      </c>
      <c r="AO100" s="59">
        <f t="shared" si="90"/>
        <v>306.61893266146666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4.5999999999999996</v>
      </c>
      <c r="BD100" s="12">
        <f>IF('Données projet'!$A$88&gt;35,BD99+BC100-BL99,IF(A100&lt;'Données projet'!$A$88,$BA$205^A100,IF(A100='Données projet'!$A$88,'Données projet'!$B$88,BD99+BC100-BL99)))</f>
        <v>256.2</v>
      </c>
      <c r="BE100" s="13">
        <f>BD100*VLOOKUP('Données projet'!$B$11,Paramètres!$A$1:$I$89,3,0)*VLOOKUP('Données projet'!$B$11,Paramètres!$A$1:$I$89,5,0)</f>
        <v>243.79991999999999</v>
      </c>
      <c r="BF100" s="13">
        <f t="shared" si="91"/>
        <v>59.256352807083054</v>
      </c>
      <c r="BG100" s="20">
        <f t="shared" si="61"/>
        <v>527.82300847233626</v>
      </c>
      <c r="BH100" s="59">
        <f t="shared" si="62"/>
        <v>821.15634180566963</v>
      </c>
      <c r="BI100" s="59">
        <f ca="1">AVERAGE(OFFSET($BH$3,0,0,'Données projet'!$E$11+1,1))-AVERAGE(OFFSET($H$3,0,0,'Données projet'!$E$11+1,1))</f>
        <v>455.71329051283936</v>
      </c>
      <c r="BJ100" s="59">
        <f t="shared" si="92"/>
        <v>479.3743231122258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90.520781525171301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90.520781525171301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321.48479999999984</v>
      </c>
      <c r="CA100" s="13">
        <f t="shared" si="93"/>
        <v>75.662211893590367</v>
      </c>
      <c r="CB100" s="20">
        <f t="shared" si="64"/>
        <v>691.69771238133626</v>
      </c>
      <c r="CC100" s="59">
        <f t="shared" si="65"/>
        <v>985.03104571466952</v>
      </c>
      <c r="CD100" s="59">
        <f ca="1">AVERAGE(OFFSET($CC$3,0,0,'Données projet'!$E$12+1,1))-AVERAGE(OFFSET($H$3,0,0,'Données projet'!$E$12+1,1))</f>
        <v>441.3545880925019</v>
      </c>
      <c r="CE100" s="59">
        <f t="shared" si="94"/>
        <v>427.16091343339161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48.329733327356728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48.329733327356728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367.99999999999972</v>
      </c>
      <c r="CU100" s="17">
        <f>CT100*VLOOKUP('Données projet'!$B$13,Paramètres!$A$1:$I$89,3,0)*VLOOKUP('Données projet'!$B$13,Paramètres!$A$1:$I$89,5,0)</f>
        <v>298.52159999999981</v>
      </c>
      <c r="CV100" s="13">
        <f t="shared" si="95"/>
        <v>70.866444995542437</v>
      </c>
      <c r="CW100" s="20">
        <f t="shared" si="67"/>
        <v>643.35084503390271</v>
      </c>
      <c r="CX100" s="59">
        <f t="shared" si="68"/>
        <v>936.68417836723597</v>
      </c>
      <c r="CY100" s="59">
        <f ca="1">AVERAGE(OFFSET($CX$3,0,0,'Données projet'!$E$13+1,1))-AVERAGE(OFFSET($H$3,0,0,'Données projet'!$E$13+1,1))</f>
        <v>412.59676769258488</v>
      </c>
      <c r="CZ100" s="59">
        <f t="shared" si="96"/>
        <v>399.90063795152133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36.41013602424853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36.41013602424853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439.19854273764042</v>
      </c>
      <c r="T101" s="59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995.1709728177932</v>
      </c>
      <c r="AN101" s="59">
        <f ca="1">AVERAGE(OFFSET($AM$3,0,0,'Données projet'!$E$10+1,1))-AVERAGE(OFFSET($H$3,0,0,'Données projet'!$E$10+1,1))</f>
        <v>487.18832528146936</v>
      </c>
      <c r="AO101" s="59">
        <f t="shared" si="90"/>
        <v>306.61893266146666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4.5999999999999996</v>
      </c>
      <c r="BD101" s="12">
        <f>IF('Données projet'!$A$88&gt;35,BD100+BC101-BL100,IF(A101&lt;'Données projet'!$A$88,$BA$205^A101,IF(A101='Données projet'!$A$88,'Données projet'!$B$88,BD100+BC101-BL100)))</f>
        <v>260.8</v>
      </c>
      <c r="BE101" s="13">
        <f>BD101*VLOOKUP('Données projet'!$B$11,Paramètres!$A$1:$I$89,3,0)*VLOOKUP('Données projet'!$B$11,Paramètres!$A$1:$I$89,5,0)</f>
        <v>248.17728</v>
      </c>
      <c r="BF101" s="13">
        <f t="shared" si="91"/>
        <v>60.195466727261582</v>
      </c>
      <c r="BG101" s="20">
        <f t="shared" si="61"/>
        <v>537.08253388331389</v>
      </c>
      <c r="BH101" s="59">
        <f t="shared" si="62"/>
        <v>830.41586721664726</v>
      </c>
      <c r="BI101" s="59">
        <f ca="1">AVERAGE(OFFSET($BH$3,0,0,'Données projet'!$E$11+1,1))-AVERAGE(OFFSET($H$3,0,0,'Données projet'!$E$11+1,1))</f>
        <v>455.71329051283936</v>
      </c>
      <c r="BJ101" s="59">
        <f t="shared" si="92"/>
        <v>479.3743231122258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88.745724211687673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88.745724211687673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321.48479999999984</v>
      </c>
      <c r="CA101" s="13">
        <f t="shared" si="93"/>
        <v>75.662211893590367</v>
      </c>
      <c r="CB101" s="20">
        <f t="shared" si="64"/>
        <v>691.69771238133626</v>
      </c>
      <c r="CC101" s="59">
        <f t="shared" si="65"/>
        <v>985.03104571466952</v>
      </c>
      <c r="CD101" s="59">
        <f ca="1">AVERAGE(OFFSET($CC$3,0,0,'Données projet'!$E$12+1,1))-AVERAGE(OFFSET($H$3,0,0,'Données projet'!$E$12+1,1))</f>
        <v>441.3545880925019</v>
      </c>
      <c r="CE101" s="59">
        <f t="shared" si="94"/>
        <v>427.16091343339161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47.382016735033858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47.382016735033858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367.99999999999972</v>
      </c>
      <c r="CU101" s="17">
        <f>CT101*VLOOKUP('Données projet'!$B$13,Paramètres!$A$1:$I$89,3,0)*VLOOKUP('Données projet'!$B$13,Paramètres!$A$1:$I$89,5,0)</f>
        <v>298.52159999999981</v>
      </c>
      <c r="CV101" s="13">
        <f t="shared" si="95"/>
        <v>70.866444995542437</v>
      </c>
      <c r="CW101" s="20">
        <f t="shared" si="67"/>
        <v>643.35084503390271</v>
      </c>
      <c r="CX101" s="59">
        <f t="shared" si="68"/>
        <v>936.68417836723597</v>
      </c>
      <c r="CY101" s="59">
        <f ca="1">AVERAGE(OFFSET($CX$3,0,0,'Données projet'!$E$13+1,1))-AVERAGE(OFFSET($H$3,0,0,'Données projet'!$E$13+1,1))</f>
        <v>412.59676769258488</v>
      </c>
      <c r="CZ101" s="59">
        <f t="shared" si="96"/>
        <v>399.90063795152133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35.696155464803134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35.696155464803134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439.19854273764042</v>
      </c>
      <c r="T102" s="59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1007.111900273416</v>
      </c>
      <c r="AN102" s="59">
        <f ca="1">AVERAGE(OFFSET($AM$3,0,0,'Données projet'!$E$10+1,1))-AVERAGE(OFFSET($H$3,0,0,'Données projet'!$E$10+1,1))</f>
        <v>487.18832528146936</v>
      </c>
      <c r="AO102" s="59">
        <f t="shared" si="90"/>
        <v>306.61893266146666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4.5999999999999996</v>
      </c>
      <c r="BD102" s="12">
        <f>IF('Données projet'!$A$88&gt;35,BD101+BC102-BL101,IF(A102&lt;'Données projet'!$A$88,$BA$205^A102,IF(A102='Données projet'!$A$88,'Données projet'!$B$88,BD101+BC102-BL101)))</f>
        <v>265.40000000000003</v>
      </c>
      <c r="BE102" s="13">
        <f>BD102*VLOOKUP('Données projet'!$B$11,Paramètres!$A$1:$I$89,3,0)*VLOOKUP('Données projet'!$B$11,Paramètres!$A$1:$I$89,5,0)</f>
        <v>252.55464000000001</v>
      </c>
      <c r="BF102" s="13">
        <f t="shared" si="91"/>
        <v>61.132654455470067</v>
      </c>
      <c r="BG102" s="20">
        <f t="shared" si="61"/>
        <v>546.33870450994368</v>
      </c>
      <c r="BH102" s="59">
        <f t="shared" si="62"/>
        <v>839.67203784327694</v>
      </c>
      <c r="BI102" s="59">
        <f ca="1">AVERAGE(OFFSET($BH$3,0,0,'Données projet'!$E$11+1,1))-AVERAGE(OFFSET($H$3,0,0,'Données projet'!$E$11+1,1))</f>
        <v>455.71329051283936</v>
      </c>
      <c r="BJ102" s="59">
        <f t="shared" si="92"/>
        <v>479.3743231122258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87.005474689443403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87.005474689443403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321.48479999999984</v>
      </c>
      <c r="CA102" s="13">
        <f t="shared" si="93"/>
        <v>75.662211893590367</v>
      </c>
      <c r="CB102" s="20">
        <f t="shared" si="64"/>
        <v>691.69771238133626</v>
      </c>
      <c r="CC102" s="59">
        <f t="shared" si="65"/>
        <v>985.03104571466952</v>
      </c>
      <c r="CD102" s="59">
        <f ca="1">AVERAGE(OFFSET($CC$3,0,0,'Données projet'!$E$12+1,1))-AVERAGE(OFFSET($H$3,0,0,'Données projet'!$E$12+1,1))</f>
        <v>441.3545880925019</v>
      </c>
      <c r="CE102" s="59">
        <f t="shared" si="94"/>
        <v>427.16091343339161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46.452884287036397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46.452884287036397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367.99999999999972</v>
      </c>
      <c r="CU102" s="17">
        <f>CT102*VLOOKUP('Données projet'!$B$13,Paramètres!$A$1:$I$89,3,0)*VLOOKUP('Données projet'!$B$13,Paramètres!$A$1:$I$89,5,0)</f>
        <v>298.52159999999981</v>
      </c>
      <c r="CV102" s="13">
        <f t="shared" si="95"/>
        <v>70.866444995542437</v>
      </c>
      <c r="CW102" s="20">
        <f t="shared" si="67"/>
        <v>643.35084503390271</v>
      </c>
      <c r="CX102" s="59">
        <f t="shared" si="68"/>
        <v>936.68417836723597</v>
      </c>
      <c r="CY102" s="59">
        <f ca="1">AVERAGE(OFFSET($CX$3,0,0,'Données projet'!$E$13+1,1))-AVERAGE(OFFSET($H$3,0,0,'Données projet'!$E$13+1,1))</f>
        <v>412.59676769258488</v>
      </c>
      <c r="CZ102" s="59">
        <f t="shared" si="96"/>
        <v>399.90063795152133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34.996175628643321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34.996175628643321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439.19854273764042</v>
      </c>
      <c r="T103" s="59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487.18832528146936</v>
      </c>
      <c r="AO103" s="59">
        <f t="shared" si="90"/>
        <v>306.61893266146666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270</v>
      </c>
      <c r="BB103" s="12">
        <f>VLOOKUP(A103,'Données projet'!$A$87:$I$107,9,0)</f>
        <v>4.5999999999999996</v>
      </c>
      <c r="BC103" s="12">
        <f t="array" ref="BC103">INDEX(BB:BB,MIN(IF(ISNUMBER(BB103:BB299),ROW(BB103:BB299),"")))</f>
        <v>4.5999999999999996</v>
      </c>
      <c r="BD103" s="12">
        <f>IF('Données projet'!$A$88&gt;35,BD102+BC103-BL102,IF(A103&lt;'Données projet'!$A$88,$BA$205^A103,IF(A103='Données projet'!$A$88,'Données projet'!$B$88,BD102+BC103-BL102)))</f>
        <v>270.00000000000006</v>
      </c>
      <c r="BE103" s="13">
        <f>BD103*VLOOKUP('Données projet'!$B$11,Paramètres!$A$1:$I$89,3,0)*VLOOKUP('Données projet'!$B$11,Paramètres!$A$1:$I$89,5,0)</f>
        <v>256.93200000000002</v>
      </c>
      <c r="BF103" s="13">
        <f t="shared" si="91"/>
        <v>62.067953229346614</v>
      </c>
      <c r="BG103" s="20">
        <f t="shared" si="61"/>
        <v>555.59158520777862</v>
      </c>
      <c r="BH103" s="59">
        <f t="shared" si="62"/>
        <v>848.92491854111199</v>
      </c>
      <c r="BI103" s="59">
        <f ca="1">AVERAGE(OFFSET($BH$3,0,0,'Données projet'!$E$11+1,1))-AVERAGE(OFFSET($H$3,0,0,'Données projet'!$E$11+1,1))</f>
        <v>455.71329051283936</v>
      </c>
      <c r="BJ103" s="59">
        <f t="shared" si="92"/>
        <v>479.3743231122258</v>
      </c>
      <c r="BK103" s="15">
        <f>IF(ISNA(VLOOKUP(A103,'Données projet'!$A$87:$I$107,3,0)),0,VLOOKUP(A103,'Données projet'!$A$87:$I$107,3,0))</f>
        <v>19</v>
      </c>
      <c r="BL103" s="15">
        <f>IF(ISNA(VLOOKUP(A103,'Données projet'!$A$87:$I$107,4,0)),0,VLOOKUP(A103,'Données projet'!$A$87:$I$107,4,0))</f>
        <v>22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95.250945099410174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95.250945099410174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321.48479999999984</v>
      </c>
      <c r="CA103" s="13">
        <f t="shared" si="93"/>
        <v>75.662211893590367</v>
      </c>
      <c r="CB103" s="20">
        <f t="shared" si="64"/>
        <v>691.69771238133626</v>
      </c>
      <c r="CC103" s="59">
        <f t="shared" si="65"/>
        <v>985.03104571466952</v>
      </c>
      <c r="CD103" s="59">
        <f ca="1">AVERAGE(OFFSET($CC$3,0,0,'Données projet'!$E$12+1,1))-AVERAGE(OFFSET($H$3,0,0,'Données projet'!$E$12+1,1))</f>
        <v>441.3545880925019</v>
      </c>
      <c r="CE103" s="59">
        <f t="shared" si="94"/>
        <v>427.16091343339161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45.541971559629332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45.541971559629332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367.99999999999972</v>
      </c>
      <c r="CU103" s="17">
        <f>CT103*VLOOKUP('Données projet'!$B$13,Paramètres!$A$1:$I$89,3,0)*VLOOKUP('Données projet'!$B$13,Paramètres!$A$1:$I$89,5,0)</f>
        <v>298.52159999999981</v>
      </c>
      <c r="CV103" s="13">
        <f t="shared" si="95"/>
        <v>70.866444995542437</v>
      </c>
      <c r="CW103" s="20">
        <f t="shared" si="67"/>
        <v>643.35084503390271</v>
      </c>
      <c r="CX103" s="59">
        <f t="shared" si="68"/>
        <v>936.68417836723597</v>
      </c>
      <c r="CY103" s="59">
        <f ca="1">AVERAGE(OFFSET($CX$3,0,0,'Données projet'!$E$13+1,1))-AVERAGE(OFFSET($H$3,0,0,'Données projet'!$E$13+1,1))</f>
        <v>412.59676769258488</v>
      </c>
      <c r="CZ103" s="59">
        <f t="shared" si="96"/>
        <v>399.90063795152133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34.30992197012506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34.30992197012506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439.19854273764042</v>
      </c>
      <c r="T104" s="59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487.18832528146936</v>
      </c>
      <c r="AO104" s="59">
        <f t="shared" si="90"/>
        <v>306.61893266146666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252.40000000000003</v>
      </c>
      <c r="BE104" s="13">
        <f>BD104*VLOOKUP('Données projet'!$B$11,Paramètres!$A$1:$I$89,3,0)*VLOOKUP('Données projet'!$B$11,Paramètres!$A$1:$I$89,5,0)</f>
        <v>240.18384000000006</v>
      </c>
      <c r="BF104" s="13">
        <f t="shared" si="91"/>
        <v>58.479082790905728</v>
      </c>
      <c r="BG104" s="20">
        <f t="shared" si="61"/>
        <v>520.17125719416083</v>
      </c>
      <c r="BH104" s="59">
        <f t="shared" si="62"/>
        <v>813.5045905274942</v>
      </c>
      <c r="BI104" s="59">
        <f ca="1">AVERAGE(OFFSET($BH$3,0,0,'Données projet'!$E$11+1,1))-AVERAGE(OFFSET($H$3,0,0,'Données projet'!$E$11+1,1))</f>
        <v>455.71329051283936</v>
      </c>
      <c r="BJ104" s="59">
        <f t="shared" si="92"/>
        <v>479.3743231122258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93.383132163350609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93.383132163350609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321.48479999999984</v>
      </c>
      <c r="CA104" s="13">
        <f t="shared" si="93"/>
        <v>75.662211893590367</v>
      </c>
      <c r="CB104" s="20">
        <f t="shared" si="64"/>
        <v>691.69771238133626</v>
      </c>
      <c r="CC104" s="59">
        <f t="shared" si="65"/>
        <v>985.03104571466952</v>
      </c>
      <c r="CD104" s="59">
        <f ca="1">AVERAGE(OFFSET($CC$3,0,0,'Données projet'!$E$12+1,1))-AVERAGE(OFFSET($H$3,0,0,'Données projet'!$E$12+1,1))</f>
        <v>441.3545880925019</v>
      </c>
      <c r="CE104" s="59">
        <f t="shared" si="94"/>
        <v>427.16091343339161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44.648921275204813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44.648921275204813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367.99999999999972</v>
      </c>
      <c r="CU104" s="17">
        <f>CT104*VLOOKUP('Données projet'!$B$13,Paramètres!$A$1:$I$89,3,0)*VLOOKUP('Données projet'!$B$13,Paramètres!$A$1:$I$89,5,0)</f>
        <v>298.52159999999981</v>
      </c>
      <c r="CV104" s="13">
        <f t="shared" si="95"/>
        <v>70.866444995542437</v>
      </c>
      <c r="CW104" s="20">
        <f t="shared" si="67"/>
        <v>643.35084503390271</v>
      </c>
      <c r="CX104" s="59">
        <f t="shared" si="68"/>
        <v>936.68417836723597</v>
      </c>
      <c r="CY104" s="59">
        <f ca="1">AVERAGE(OFFSET($CX$3,0,0,'Données projet'!$E$13+1,1))-AVERAGE(OFFSET($H$3,0,0,'Données projet'!$E$13+1,1))</f>
        <v>412.59676769258488</v>
      </c>
      <c r="CZ104" s="59">
        <f t="shared" si="96"/>
        <v>399.90063795152133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33.637125327276941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33.637125327276941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439.19854273764042</v>
      </c>
      <c r="T105" s="59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487.18832528146936</v>
      </c>
      <c r="AO105" s="59">
        <f t="shared" si="90"/>
        <v>306.61893266146666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256.8</v>
      </c>
      <c r="BE105" s="13">
        <f>BD105*VLOOKUP('Données projet'!$B$11,Paramètres!$A$1:$I$89,3,0)*VLOOKUP('Données projet'!$B$11,Paramètres!$A$1:$I$89,5,0)</f>
        <v>244.37088</v>
      </c>
      <c r="BF105" s="13">
        <f t="shared" si="91"/>
        <v>59.378956514447331</v>
      </c>
      <c r="BG105" s="20">
        <f t="shared" si="61"/>
        <v>529.03096526266245</v>
      </c>
      <c r="BH105" s="59">
        <f t="shared" si="62"/>
        <v>822.36429859599571</v>
      </c>
      <c r="BI105" s="59">
        <f ca="1">AVERAGE(OFFSET($BH$3,0,0,'Données projet'!$E$11+1,1))-AVERAGE(OFFSET($H$3,0,0,'Données projet'!$E$11+1,1))</f>
        <v>455.71329051283936</v>
      </c>
      <c r="BJ105" s="59">
        <f t="shared" si="92"/>
        <v>479.3743231122258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91.551945899713786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91.551945899713786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321.48479999999984</v>
      </c>
      <c r="CA105" s="13">
        <f t="shared" si="93"/>
        <v>75.662211893590367</v>
      </c>
      <c r="CB105" s="20">
        <f t="shared" si="64"/>
        <v>691.69771238133626</v>
      </c>
      <c r="CC105" s="59">
        <f t="shared" si="65"/>
        <v>985.03104571466952</v>
      </c>
      <c r="CD105" s="59">
        <f ca="1">AVERAGE(OFFSET($CC$3,0,0,'Données projet'!$E$12+1,1))-AVERAGE(OFFSET($H$3,0,0,'Données projet'!$E$12+1,1))</f>
        <v>441.3545880925019</v>
      </c>
      <c r="CE105" s="59">
        <f t="shared" si="94"/>
        <v>427.16091343339161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43.773383162150971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43.773383162150971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367.99999999999972</v>
      </c>
      <c r="CU105" s="17">
        <f>CT105*VLOOKUP('Données projet'!$B$13,Paramètres!$A$1:$I$89,3,0)*VLOOKUP('Données projet'!$B$13,Paramètres!$A$1:$I$89,5,0)</f>
        <v>298.52159999999981</v>
      </c>
      <c r="CV105" s="13">
        <f t="shared" si="95"/>
        <v>70.866444995542437</v>
      </c>
      <c r="CW105" s="20">
        <f t="shared" si="67"/>
        <v>643.35084503390271</v>
      </c>
      <c r="CX105" s="59">
        <f t="shared" si="68"/>
        <v>936.68417836723597</v>
      </c>
      <c r="CY105" s="59">
        <f ca="1">AVERAGE(OFFSET($CX$3,0,0,'Données projet'!$E$13+1,1))-AVERAGE(OFFSET($H$3,0,0,'Données projet'!$E$13+1,1))</f>
        <v>412.59676769258488</v>
      </c>
      <c r="CZ105" s="59">
        <f t="shared" si="96"/>
        <v>399.90063795152133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32.97752181622964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32.97752181622964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439.19854273764042</v>
      </c>
      <c r="T106" s="59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487.18832528146936</v>
      </c>
      <c r="AO106" s="59">
        <f t="shared" si="90"/>
        <v>306.61893266146666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261.2</v>
      </c>
      <c r="BE106" s="13">
        <f>BD106*VLOOKUP('Données projet'!$B$11,Paramètres!$A$1:$I$89,3,0)*VLOOKUP('Données projet'!$B$11,Paramètres!$A$1:$I$89,5,0)</f>
        <v>248.55792</v>
      </c>
      <c r="BF106" s="13">
        <f t="shared" si="91"/>
        <v>60.277037232293665</v>
      </c>
      <c r="BG106" s="20">
        <f t="shared" si="61"/>
        <v>537.88755051291139</v>
      </c>
      <c r="BH106" s="59">
        <f t="shared" si="62"/>
        <v>831.22088384624476</v>
      </c>
      <c r="BI106" s="59">
        <f ca="1">AVERAGE(OFFSET($BH$3,0,0,'Données projet'!$E$11+1,1))-AVERAGE(OFFSET($H$3,0,0,'Données projet'!$E$11+1,1))</f>
        <v>455.71329051283936</v>
      </c>
      <c r="BJ106" s="59">
        <f t="shared" si="92"/>
        <v>479.3743231122258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89.756668081793535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89.756668081793535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321.48479999999984</v>
      </c>
      <c r="CA106" s="13">
        <f t="shared" si="93"/>
        <v>75.662211893590367</v>
      </c>
      <c r="CB106" s="20">
        <f t="shared" si="64"/>
        <v>691.69771238133626</v>
      </c>
      <c r="CC106" s="59">
        <f t="shared" si="65"/>
        <v>985.03104571466952</v>
      </c>
      <c r="CD106" s="59">
        <f ca="1">AVERAGE(OFFSET($CC$3,0,0,'Données projet'!$E$12+1,1))-AVERAGE(OFFSET($H$3,0,0,'Données projet'!$E$12+1,1))</f>
        <v>441.3545880925019</v>
      </c>
      <c r="CE106" s="59">
        <f t="shared" si="94"/>
        <v>427.16091343339161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42.915013817468598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42.915013817468598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367.99999999999972</v>
      </c>
      <c r="CU106" s="17">
        <f>CT106*VLOOKUP('Données projet'!$B$13,Paramètres!$A$1:$I$89,3,0)*VLOOKUP('Données projet'!$B$13,Paramètres!$A$1:$I$89,5,0)</f>
        <v>298.52159999999981</v>
      </c>
      <c r="CV106" s="13">
        <f t="shared" si="95"/>
        <v>70.866444995542437</v>
      </c>
      <c r="CW106" s="20">
        <f t="shared" si="67"/>
        <v>643.35084503390271</v>
      </c>
      <c r="CX106" s="59">
        <f t="shared" si="68"/>
        <v>936.68417836723597</v>
      </c>
      <c r="CY106" s="59">
        <f ca="1">AVERAGE(OFFSET($CX$3,0,0,'Données projet'!$E$13+1,1))-AVERAGE(OFFSET($H$3,0,0,'Données projet'!$E$13+1,1))</f>
        <v>412.59676769258488</v>
      </c>
      <c r="CZ106" s="59">
        <f t="shared" si="96"/>
        <v>399.90063795152133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32.330852727715559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32.330852727715559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439.19854273764042</v>
      </c>
      <c r="T107" s="59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487.18832528146936</v>
      </c>
      <c r="AO107" s="59">
        <f t="shared" si="90"/>
        <v>306.61893266146666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265.59999999999997</v>
      </c>
      <c r="BE107" s="13">
        <f>BD107*VLOOKUP('Données projet'!$B$11,Paramètres!$A$1:$I$89,3,0)*VLOOKUP('Données projet'!$B$11,Paramètres!$A$1:$I$89,5,0)</f>
        <v>252.74495999999996</v>
      </c>
      <c r="BF107" s="13">
        <f t="shared" si="91"/>
        <v>61.173358634109022</v>
      </c>
      <c r="BG107" s="20">
        <f t="shared" si="61"/>
        <v>546.74107162107305</v>
      </c>
      <c r="BH107" s="59">
        <f t="shared" si="62"/>
        <v>840.07440495440642</v>
      </c>
      <c r="BI107" s="59">
        <f ca="1">AVERAGE(OFFSET($BH$3,0,0,'Données projet'!$E$11+1,1))-AVERAGE(OFFSET($H$3,0,0,'Données projet'!$E$11+1,1))</f>
        <v>455.71329051283936</v>
      </c>
      <c r="BJ107" s="59">
        <f t="shared" si="92"/>
        <v>479.3743231122258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87.996594566871366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87.996594566871366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321.48479999999984</v>
      </c>
      <c r="CA107" s="13">
        <f t="shared" si="93"/>
        <v>75.662211893590367</v>
      </c>
      <c r="CB107" s="20">
        <f t="shared" si="64"/>
        <v>691.69771238133626</v>
      </c>
      <c r="CC107" s="59">
        <f t="shared" si="65"/>
        <v>985.03104571466952</v>
      </c>
      <c r="CD107" s="59">
        <f ca="1">AVERAGE(OFFSET($CC$3,0,0,'Données projet'!$E$12+1,1))-AVERAGE(OFFSET($H$3,0,0,'Données projet'!$E$12+1,1))</f>
        <v>441.3545880925019</v>
      </c>
      <c r="CE107" s="59">
        <f t="shared" si="94"/>
        <v>427.16091343339161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42.073476572081844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42.073476572081844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367.99999999999972</v>
      </c>
      <c r="CU107" s="17">
        <f>CT107*VLOOKUP('Données projet'!$B$13,Paramètres!$A$1:$I$89,3,0)*VLOOKUP('Données projet'!$B$13,Paramètres!$A$1:$I$89,5,0)</f>
        <v>298.52159999999981</v>
      </c>
      <c r="CV107" s="13">
        <f t="shared" si="95"/>
        <v>70.866444995542437</v>
      </c>
      <c r="CW107" s="20">
        <f t="shared" si="67"/>
        <v>643.35084503390271</v>
      </c>
      <c r="CX107" s="59">
        <f t="shared" si="68"/>
        <v>936.68417836723597</v>
      </c>
      <c r="CY107" s="59">
        <f ca="1">AVERAGE(OFFSET($CX$3,0,0,'Données projet'!$E$13+1,1))-AVERAGE(OFFSET($H$3,0,0,'Données projet'!$E$13+1,1))</f>
        <v>412.59676769258488</v>
      </c>
      <c r="CZ107" s="59">
        <f t="shared" si="96"/>
        <v>399.90063795152133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31.696864425598044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31.696864425598044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439.19854273764042</v>
      </c>
      <c r="T108" s="59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487.18832528146936</v>
      </c>
      <c r="AO108" s="59">
        <f t="shared" si="90"/>
        <v>306.61893266146666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270</v>
      </c>
      <c r="BB108" s="12">
        <f>VLOOKUP(A108,'Données projet'!$A$87:$I$107,9,0)</f>
        <v>4.4000000000000004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269.99999999999994</v>
      </c>
      <c r="BE108" s="13">
        <f>BD108*VLOOKUP('Données projet'!$B$11,Paramètres!$A$1:$I$89,3,0)*VLOOKUP('Données projet'!$B$11,Paramètres!$A$1:$I$89,5,0)</f>
        <v>256.93199999999996</v>
      </c>
      <c r="BF108" s="13">
        <f t="shared" si="91"/>
        <v>62.067953229346557</v>
      </c>
      <c r="BG108" s="20">
        <f t="shared" si="61"/>
        <v>555.59158520777839</v>
      </c>
      <c r="BH108" s="59">
        <f t="shared" si="62"/>
        <v>848.92491854111177</v>
      </c>
      <c r="BI108" s="59">
        <f ca="1">AVERAGE(OFFSET($BH$3,0,0,'Données projet'!$E$11+1,1))-AVERAGE(OFFSET($H$3,0,0,'Données projet'!$E$11+1,1))</f>
        <v>455.71329051283936</v>
      </c>
      <c r="BJ108" s="59">
        <f t="shared" si="92"/>
        <v>479.3743231122258</v>
      </c>
      <c r="BK108" s="15">
        <f>IF(ISNA(VLOOKUP(A108,'Données projet'!$A$87:$I$107,3,0)),0,VLOOKUP(A108,'Données projet'!$A$87:$I$107,3,0))</f>
        <v>20</v>
      </c>
      <c r="BL108" s="15">
        <f>IF(ISNA(VLOOKUP(A108,'Données projet'!$A$87:$I$107,4,0)),0,VLOOKUP(A108,'Données projet'!$A$87:$I$107,4,0))</f>
        <v>21</v>
      </c>
      <c r="BM108" s="16">
        <f>IF(ISNA(VLOOKUP(A108,'Données projet'!$A$87:$I$107,5,0)),0%,VLOOKUP(A108,'Données projet'!$A$87:$I$107,5,0)*VLOOKUP('Données projet'!$B$11,Paramètres!$A$1:$I$89,7,0))</f>
        <v>0.43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95.770284506904872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95.770284506904872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321.48479999999984</v>
      </c>
      <c r="CA108" s="13">
        <f t="shared" si="93"/>
        <v>75.662211893590367</v>
      </c>
      <c r="CB108" s="20">
        <f t="shared" si="64"/>
        <v>691.69771238133626</v>
      </c>
      <c r="CC108" s="59">
        <f t="shared" si="65"/>
        <v>985.03104571466952</v>
      </c>
      <c r="CD108" s="59">
        <f ca="1">AVERAGE(OFFSET($CC$3,0,0,'Données projet'!$E$12+1,1))-AVERAGE(OFFSET($H$3,0,0,'Données projet'!$E$12+1,1))</f>
        <v>441.3545880925019</v>
      </c>
      <c r="CE108" s="59">
        <f t="shared" si="94"/>
        <v>427.16091343339161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41.248441358790089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41.248441358790089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367.99999999999972</v>
      </c>
      <c r="CU108" s="17">
        <f>CT108*VLOOKUP('Données projet'!$B$13,Paramètres!$A$1:$I$89,3,0)*VLOOKUP('Données projet'!$B$13,Paramètres!$A$1:$I$89,5,0)</f>
        <v>298.52159999999981</v>
      </c>
      <c r="CV108" s="13">
        <f t="shared" si="95"/>
        <v>70.866444995542437</v>
      </c>
      <c r="CW108" s="20">
        <f t="shared" si="67"/>
        <v>643.35084503390271</v>
      </c>
      <c r="CX108" s="59">
        <f t="shared" si="68"/>
        <v>936.68417836723597</v>
      </c>
      <c r="CY108" s="59">
        <f ca="1">AVERAGE(OFFSET($CX$3,0,0,'Données projet'!$E$13+1,1))-AVERAGE(OFFSET($H$3,0,0,'Données projet'!$E$13+1,1))</f>
        <v>412.59676769258488</v>
      </c>
      <c r="CZ108" s="59">
        <f t="shared" si="96"/>
        <v>399.90063795152133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31.075308247390375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31.075308247390375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439.19854273764042</v>
      </c>
      <c r="T109" s="59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487.18832528146936</v>
      </c>
      <c r="AO109" s="59">
        <f t="shared" si="90"/>
        <v>306.61893266146666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248.99999999999994</v>
      </c>
      <c r="BE109" s="13">
        <f>BD109*VLOOKUP('Données projet'!$B$11,Paramètres!$A$1:$I$89,3,0)*VLOOKUP('Données projet'!$B$11,Paramètres!$A$1:$I$89,5,0)</f>
        <v>236.94839999999994</v>
      </c>
      <c r="BF109" s="13">
        <f t="shared" si="91"/>
        <v>57.782475694292401</v>
      </c>
      <c r="BG109" s="20">
        <f t="shared" si="61"/>
        <v>513.32294183422573</v>
      </c>
      <c r="BH109" s="59">
        <f t="shared" si="62"/>
        <v>806.65627516755899</v>
      </c>
      <c r="BI109" s="59">
        <f ca="1">AVERAGE(OFFSET($BH$3,0,0,'Données projet'!$E$11+1,1))-AVERAGE(OFFSET($H$3,0,0,'Données projet'!$E$11+1,1))</f>
        <v>455.71329051283936</v>
      </c>
      <c r="BJ109" s="59">
        <f t="shared" si="92"/>
        <v>479.3743231122258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93.892287641830109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93.892287641830109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321.48479999999984</v>
      </c>
      <c r="CA109" s="13">
        <f t="shared" si="93"/>
        <v>75.662211893590367</v>
      </c>
      <c r="CB109" s="20">
        <f t="shared" si="64"/>
        <v>691.69771238133626</v>
      </c>
      <c r="CC109" s="59">
        <f t="shared" si="65"/>
        <v>985.03104571466952</v>
      </c>
      <c r="CD109" s="59">
        <f ca="1">AVERAGE(OFFSET($CC$3,0,0,'Données projet'!$E$12+1,1))-AVERAGE(OFFSET($H$3,0,0,'Données projet'!$E$12+1,1))</f>
        <v>441.3545880925019</v>
      </c>
      <c r="CE109" s="59">
        <f t="shared" si="94"/>
        <v>427.16091343339161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40.439584582809189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40.439584582809189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367.99999999999972</v>
      </c>
      <c r="CU109" s="17">
        <f>CT109*VLOOKUP('Données projet'!$B$13,Paramètres!$A$1:$I$89,3,0)*VLOOKUP('Données projet'!$B$13,Paramètres!$A$1:$I$89,5,0)</f>
        <v>298.52159999999981</v>
      </c>
      <c r="CV109" s="13">
        <f t="shared" si="95"/>
        <v>70.866444995542437</v>
      </c>
      <c r="CW109" s="20">
        <f t="shared" si="67"/>
        <v>643.35084503390271</v>
      </c>
      <c r="CX109" s="59">
        <f t="shared" si="68"/>
        <v>936.68417836723597</v>
      </c>
      <c r="CY109" s="59">
        <f ca="1">AVERAGE(OFFSET($CX$3,0,0,'Données projet'!$E$13+1,1))-AVERAGE(OFFSET($H$3,0,0,'Données projet'!$E$13+1,1))</f>
        <v>412.59676769258488</v>
      </c>
      <c r="CZ109" s="59">
        <f t="shared" si="96"/>
        <v>399.90063795152133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30.465940406725522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30.465940406725522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439.19854273764042</v>
      </c>
      <c r="T110" s="59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487.18832528146936</v>
      </c>
      <c r="AO110" s="59">
        <f t="shared" si="90"/>
        <v>306.61893266146666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248.99999999999994</v>
      </c>
      <c r="BE110" s="13">
        <f>BD110*VLOOKUP('Données projet'!$B$11,Paramètres!$A$1:$I$89,3,0)*VLOOKUP('Données projet'!$B$11,Paramètres!$A$1:$I$89,5,0)</f>
        <v>236.94839999999994</v>
      </c>
      <c r="BF110" s="13">
        <f t="shared" si="91"/>
        <v>57.782475694292401</v>
      </c>
      <c r="BG110" s="20">
        <f t="shared" si="61"/>
        <v>513.32294183422573</v>
      </c>
      <c r="BH110" s="59">
        <f t="shared" si="62"/>
        <v>806.65627516755899</v>
      </c>
      <c r="BI110" s="59">
        <f ca="1">AVERAGE(OFFSET($BH$3,0,0,'Données projet'!$E$11+1,1))-AVERAGE(OFFSET($H$3,0,0,'Données projet'!$E$11+1,1))</f>
        <v>455.71329051283936</v>
      </c>
      <c r="BJ110" s="59">
        <f t="shared" si="92"/>
        <v>479.3743231122258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92.051117149814473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92.051117149814473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321.48479999999984</v>
      </c>
      <c r="CA110" s="13">
        <f t="shared" si="93"/>
        <v>75.662211893590367</v>
      </c>
      <c r="CB110" s="20">
        <f t="shared" si="64"/>
        <v>691.69771238133626</v>
      </c>
      <c r="CC110" s="59">
        <f t="shared" si="65"/>
        <v>985.03104571466952</v>
      </c>
      <c r="CD110" s="59">
        <f ca="1">AVERAGE(OFFSET($CC$3,0,0,'Données projet'!$E$12+1,1))-AVERAGE(OFFSET($H$3,0,0,'Données projet'!$E$12+1,1))</f>
        <v>441.3545880925019</v>
      </c>
      <c r="CE110" s="59">
        <f t="shared" si="94"/>
        <v>427.16091343339161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39.646588994851363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39.646588994851363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367.99999999999972</v>
      </c>
      <c r="CU110" s="17">
        <f>CT110*VLOOKUP('Données projet'!$B$13,Paramètres!$A$1:$I$89,3,0)*VLOOKUP('Données projet'!$B$13,Paramètres!$A$1:$I$89,5,0)</f>
        <v>298.52159999999981</v>
      </c>
      <c r="CV110" s="13">
        <f t="shared" si="95"/>
        <v>70.866444995542437</v>
      </c>
      <c r="CW110" s="20">
        <f t="shared" si="67"/>
        <v>643.35084503390271</v>
      </c>
      <c r="CX110" s="59">
        <f t="shared" si="68"/>
        <v>936.68417836723597</v>
      </c>
      <c r="CY110" s="59">
        <f ca="1">AVERAGE(OFFSET($CX$3,0,0,'Données projet'!$E$13+1,1))-AVERAGE(OFFSET($H$3,0,0,'Données projet'!$E$13+1,1))</f>
        <v>412.59676769258488</v>
      </c>
      <c r="CZ110" s="59">
        <f t="shared" si="96"/>
        <v>399.90063795152133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29.868521897738425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29.868521897738425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439.19854273764042</v>
      </c>
      <c r="T111" s="59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487.18832528146936</v>
      </c>
      <c r="AO111" s="59">
        <f t="shared" si="90"/>
        <v>306.61893266146666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248.99999999999994</v>
      </c>
      <c r="BE111" s="13">
        <f>BD111*VLOOKUP('Données projet'!$B$11,Paramètres!$A$1:$I$89,3,0)*VLOOKUP('Données projet'!$B$11,Paramètres!$A$1:$I$89,5,0)</f>
        <v>236.94839999999994</v>
      </c>
      <c r="BF111" s="13">
        <f t="shared" si="91"/>
        <v>57.782475694292401</v>
      </c>
      <c r="BG111" s="20">
        <f t="shared" si="61"/>
        <v>513.32294183422573</v>
      </c>
      <c r="BH111" s="59">
        <f t="shared" si="62"/>
        <v>806.65627516755899</v>
      </c>
      <c r="BI111" s="59">
        <f ca="1">AVERAGE(OFFSET($BH$3,0,0,'Données projet'!$E$11+1,1))-AVERAGE(OFFSET($H$3,0,0,'Données projet'!$E$11+1,1))</f>
        <v>455.71329051283936</v>
      </c>
      <c r="BJ111" s="59">
        <f t="shared" si="92"/>
        <v>479.3743231122258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90.246050888144154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90.246050888144154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321.48479999999984</v>
      </c>
      <c r="CA111" s="13">
        <f t="shared" si="93"/>
        <v>75.662211893590367</v>
      </c>
      <c r="CB111" s="20">
        <f t="shared" si="64"/>
        <v>691.69771238133626</v>
      </c>
      <c r="CC111" s="59">
        <f t="shared" si="65"/>
        <v>985.03104571466952</v>
      </c>
      <c r="CD111" s="59">
        <f ca="1">AVERAGE(OFFSET($CC$3,0,0,'Données projet'!$E$12+1,1))-AVERAGE(OFFSET($H$3,0,0,'Données projet'!$E$12+1,1))</f>
        <v>441.3545880925019</v>
      </c>
      <c r="CE111" s="59">
        <f t="shared" si="94"/>
        <v>427.16091343339161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38.869143566693836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38.869143566693836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367.99999999999972</v>
      </c>
      <c r="CU111" s="17">
        <f>CT111*VLOOKUP('Données projet'!$B$13,Paramètres!$A$1:$I$89,3,0)*VLOOKUP('Données projet'!$B$13,Paramètres!$A$1:$I$89,5,0)</f>
        <v>298.52159999999981</v>
      </c>
      <c r="CV111" s="13">
        <f t="shared" si="95"/>
        <v>70.866444995542437</v>
      </c>
      <c r="CW111" s="20">
        <f t="shared" si="67"/>
        <v>643.35084503390271</v>
      </c>
      <c r="CX111" s="59">
        <f t="shared" si="68"/>
        <v>936.68417836723597</v>
      </c>
      <c r="CY111" s="59">
        <f ca="1">AVERAGE(OFFSET($CX$3,0,0,'Données projet'!$E$13+1,1))-AVERAGE(OFFSET($H$3,0,0,'Données projet'!$E$13+1,1))</f>
        <v>412.59676769258488</v>
      </c>
      <c r="CZ111" s="59">
        <f t="shared" si="96"/>
        <v>399.90063795152133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29.282818401323254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29.282818401323254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439.19854273764042</v>
      </c>
      <c r="T112" s="59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487.18832528146936</v>
      </c>
      <c r="AO112" s="59">
        <f t="shared" si="90"/>
        <v>306.61893266146666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248.99999999999994</v>
      </c>
      <c r="BE112" s="13">
        <f>BD112*VLOOKUP('Données projet'!$B$11,Paramètres!$A$1:$I$89,3,0)*VLOOKUP('Données projet'!$B$11,Paramètres!$A$1:$I$89,5,0)</f>
        <v>236.94839999999994</v>
      </c>
      <c r="BF112" s="13">
        <f t="shared" si="91"/>
        <v>57.782475694292401</v>
      </c>
      <c r="BG112" s="20">
        <f t="shared" si="61"/>
        <v>513.32294183422573</v>
      </c>
      <c r="BH112" s="59">
        <f t="shared" si="62"/>
        <v>806.65627516755899</v>
      </c>
      <c r="BI112" s="59">
        <f ca="1">AVERAGE(OFFSET($BH$3,0,0,'Données projet'!$E$11+1,1))-AVERAGE(OFFSET($H$3,0,0,'Données projet'!$E$11+1,1))</f>
        <v>455.71329051283936</v>
      </c>
      <c r="BJ112" s="59">
        <f t="shared" si="92"/>
        <v>479.3743231122258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88.476380874883475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88.476380874883475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321.48479999999984</v>
      </c>
      <c r="CA112" s="13">
        <f t="shared" si="93"/>
        <v>75.662211893590367</v>
      </c>
      <c r="CB112" s="20">
        <f t="shared" si="64"/>
        <v>691.69771238133626</v>
      </c>
      <c r="CC112" s="59">
        <f t="shared" si="65"/>
        <v>985.03104571466952</v>
      </c>
      <c r="CD112" s="59">
        <f ca="1">AVERAGE(OFFSET($CC$3,0,0,'Données projet'!$E$12+1,1))-AVERAGE(OFFSET($H$3,0,0,'Données projet'!$E$12+1,1))</f>
        <v>441.3545880925019</v>
      </c>
      <c r="CE112" s="59">
        <f t="shared" si="94"/>
        <v>427.16091343339161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38.10694336918759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38.10694336918759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367.99999999999972</v>
      </c>
      <c r="CU112" s="17">
        <f>CT112*VLOOKUP('Données projet'!$B$13,Paramètres!$A$1:$I$89,3,0)*VLOOKUP('Données projet'!$B$13,Paramètres!$A$1:$I$89,5,0)</f>
        <v>298.52159999999981</v>
      </c>
      <c r="CV112" s="13">
        <f t="shared" si="95"/>
        <v>70.866444995542437</v>
      </c>
      <c r="CW112" s="20">
        <f t="shared" si="67"/>
        <v>643.35084503390271</v>
      </c>
      <c r="CX112" s="59">
        <f t="shared" si="68"/>
        <v>936.68417836723597</v>
      </c>
      <c r="CY112" s="59">
        <f ca="1">AVERAGE(OFFSET($CX$3,0,0,'Données projet'!$E$13+1,1))-AVERAGE(OFFSET($H$3,0,0,'Données projet'!$E$13+1,1))</f>
        <v>412.59676769258488</v>
      </c>
      <c r="CZ112" s="59">
        <f t="shared" si="96"/>
        <v>399.90063795152133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28.708600193228929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28.708600193228929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439.19854273764042</v>
      </c>
      <c r="T113" s="59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487.18832528146936</v>
      </c>
      <c r="AO113" s="59">
        <f t="shared" si="90"/>
        <v>306.61893266146666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248.99999999999994</v>
      </c>
      <c r="BE113" s="13">
        <f>BD113*VLOOKUP('Données projet'!$B$11,Paramètres!$A$1:$I$89,3,0)*VLOOKUP('Données projet'!$B$11,Paramètres!$A$1:$I$89,5,0)</f>
        <v>236.94839999999994</v>
      </c>
      <c r="BF113" s="13">
        <f t="shared" si="91"/>
        <v>57.782475694292401</v>
      </c>
      <c r="BG113" s="20">
        <f t="shared" si="61"/>
        <v>513.32294183422573</v>
      </c>
      <c r="BH113" s="59">
        <f t="shared" si="62"/>
        <v>806.65627516755899</v>
      </c>
      <c r="BI113" s="59">
        <f ca="1">AVERAGE(OFFSET($BH$3,0,0,'Données projet'!$E$11+1,1))-AVERAGE(OFFSET($H$3,0,0,'Données projet'!$E$11+1,1))</f>
        <v>455.71329051283936</v>
      </c>
      <c r="BJ113" s="59">
        <f t="shared" si="92"/>
        <v>479.3743231122258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86.741413011190716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86.741413011190716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321.48479999999984</v>
      </c>
      <c r="CA113" s="13">
        <f t="shared" si="93"/>
        <v>75.662211893590367</v>
      </c>
      <c r="CB113" s="20">
        <f t="shared" si="64"/>
        <v>691.69771238133626</v>
      </c>
      <c r="CC113" s="59">
        <f t="shared" si="65"/>
        <v>985.03104571466952</v>
      </c>
      <c r="CD113" s="59">
        <f ca="1">AVERAGE(OFFSET($CC$3,0,0,'Données projet'!$E$12+1,1))-AVERAGE(OFFSET($H$3,0,0,'Données projet'!$E$12+1,1))</f>
        <v>441.3545880925019</v>
      </c>
      <c r="CE113" s="59">
        <f t="shared" si="94"/>
        <v>427.16091343339161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37.35968945265823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37.35968945265823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367.99999999999972</v>
      </c>
      <c r="CU113" s="17">
        <f>CT113*VLOOKUP('Données projet'!$B$13,Paramètres!$A$1:$I$89,3,0)*VLOOKUP('Données projet'!$B$13,Paramètres!$A$1:$I$89,5,0)</f>
        <v>298.52159999999981</v>
      </c>
      <c r="CV113" s="13">
        <f t="shared" si="95"/>
        <v>70.866444995542437</v>
      </c>
      <c r="CW113" s="20">
        <f t="shared" si="67"/>
        <v>643.35084503390271</v>
      </c>
      <c r="CX113" s="59">
        <f t="shared" si="68"/>
        <v>936.68417836723597</v>
      </c>
      <c r="CY113" s="59">
        <f ca="1">AVERAGE(OFFSET($CX$3,0,0,'Données projet'!$E$13+1,1))-AVERAGE(OFFSET($H$3,0,0,'Données projet'!$E$13+1,1))</f>
        <v>412.59676769258488</v>
      </c>
      <c r="CZ113" s="59">
        <f t="shared" si="96"/>
        <v>399.90063795152133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28.145642053956806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28.145642053956806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439.19854273764042</v>
      </c>
      <c r="T114" s="59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973.83748998712099</v>
      </c>
      <c r="AN114" s="59">
        <f ca="1">AVERAGE(OFFSET($AM$3,0,0,'Données projet'!$E$10+1,1))-AVERAGE(OFFSET($H$3,0,0,'Données projet'!$E$10+1,1))</f>
        <v>487.18832528146936</v>
      </c>
      <c r="AO114" s="59">
        <f t="shared" si="90"/>
        <v>306.61893266146666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248.99999999999994</v>
      </c>
      <c r="BE114" s="13">
        <f>BD114*VLOOKUP('Données projet'!$B$11,Paramètres!$A$1:$I$89,3,0)*VLOOKUP('Données projet'!$B$11,Paramètres!$A$1:$I$89,5,0)</f>
        <v>236.94839999999994</v>
      </c>
      <c r="BF114" s="13">
        <f t="shared" si="91"/>
        <v>57.782475694292401</v>
      </c>
      <c r="BG114" s="20">
        <f t="shared" si="61"/>
        <v>513.32294183422573</v>
      </c>
      <c r="BH114" s="59">
        <f t="shared" si="62"/>
        <v>806.65627516755899</v>
      </c>
      <c r="BI114" s="59">
        <f ca="1">AVERAGE(OFFSET($BH$3,0,0,'Données projet'!$E$11+1,1))-AVERAGE(OFFSET($H$3,0,0,'Données projet'!$E$11+1,1))</f>
        <v>455.71329051283936</v>
      </c>
      <c r="BJ114" s="59">
        <f t="shared" si="92"/>
        <v>479.3743231122258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85.040466809079064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85.040466809079064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321.48479999999984</v>
      </c>
      <c r="CA114" s="13">
        <f t="shared" si="93"/>
        <v>75.662211893590367</v>
      </c>
      <c r="CB114" s="20">
        <f t="shared" si="64"/>
        <v>691.69771238133626</v>
      </c>
      <c r="CC114" s="59">
        <f t="shared" si="65"/>
        <v>985.03104571466952</v>
      </c>
      <c r="CD114" s="59">
        <f ca="1">AVERAGE(OFFSET($CC$3,0,0,'Données projet'!$E$12+1,1))-AVERAGE(OFFSET($H$3,0,0,'Données projet'!$E$12+1,1))</f>
        <v>441.3545880925019</v>
      </c>
      <c r="CE114" s="59">
        <f t="shared" si="94"/>
        <v>427.16091343339161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36.627088729652122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36.627088729652122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367.99999999999972</v>
      </c>
      <c r="CU114" s="17">
        <f>CT114*VLOOKUP('Données projet'!$B$13,Paramètres!$A$1:$I$89,3,0)*VLOOKUP('Données projet'!$B$13,Paramètres!$A$1:$I$89,5,0)</f>
        <v>298.52159999999981</v>
      </c>
      <c r="CV114" s="13">
        <f t="shared" si="95"/>
        <v>70.866444995542437</v>
      </c>
      <c r="CW114" s="20">
        <f t="shared" si="67"/>
        <v>643.35084503390271</v>
      </c>
      <c r="CX114" s="59">
        <f t="shared" si="68"/>
        <v>936.68417836723597</v>
      </c>
      <c r="CY114" s="59">
        <f ca="1">AVERAGE(OFFSET($CX$3,0,0,'Données projet'!$E$13+1,1))-AVERAGE(OFFSET($H$3,0,0,'Données projet'!$E$13+1,1))</f>
        <v>412.59676769258488</v>
      </c>
      <c r="CZ114" s="59">
        <f t="shared" si="96"/>
        <v>399.90063795152133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27.593723180425251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27.593723180425251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439.19854273764042</v>
      </c>
      <c r="T115" s="59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984.07924644479476</v>
      </c>
      <c r="AN115" s="59">
        <f ca="1">AVERAGE(OFFSET($AM$3,0,0,'Données projet'!$E$10+1,1))-AVERAGE(OFFSET($H$3,0,0,'Données projet'!$E$10+1,1))</f>
        <v>487.18832528146936</v>
      </c>
      <c r="AO115" s="59">
        <f t="shared" si="90"/>
        <v>306.61893266146666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248.99999999999994</v>
      </c>
      <c r="BE115" s="13">
        <f>BD115*VLOOKUP('Données projet'!$B$11,Paramètres!$A$1:$I$89,3,0)*VLOOKUP('Données projet'!$B$11,Paramètres!$A$1:$I$89,5,0)</f>
        <v>236.94839999999994</v>
      </c>
      <c r="BF115" s="13">
        <f t="shared" si="91"/>
        <v>57.782475694292401</v>
      </c>
      <c r="BG115" s="20">
        <f t="shared" si="61"/>
        <v>513.32294183422573</v>
      </c>
      <c r="BH115" s="59">
        <f t="shared" si="62"/>
        <v>806.65627516755899</v>
      </c>
      <c r="BI115" s="59">
        <f ca="1">AVERAGE(OFFSET($BH$3,0,0,'Données projet'!$E$11+1,1))-AVERAGE(OFFSET($H$3,0,0,'Données projet'!$E$11+1,1))</f>
        <v>455.71329051283936</v>
      </c>
      <c r="BJ115" s="59">
        <f t="shared" si="92"/>
        <v>479.3743231122258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83.372875124516085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83.372875124516085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321.48479999999984</v>
      </c>
      <c r="CA115" s="13">
        <f t="shared" si="93"/>
        <v>75.662211893590367</v>
      </c>
      <c r="CB115" s="20">
        <f t="shared" si="64"/>
        <v>691.69771238133626</v>
      </c>
      <c r="CC115" s="59">
        <f t="shared" si="65"/>
        <v>985.03104571466952</v>
      </c>
      <c r="CD115" s="59">
        <f ca="1">AVERAGE(OFFSET($CC$3,0,0,'Données projet'!$E$12+1,1))-AVERAGE(OFFSET($H$3,0,0,'Données projet'!$E$12+1,1))</f>
        <v>441.3545880925019</v>
      </c>
      <c r="CE115" s="59">
        <f t="shared" si="94"/>
        <v>427.16091343339161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35.908853859981846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35.908853859981846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367.99999999999972</v>
      </c>
      <c r="CU115" s="17">
        <f>CT115*VLOOKUP('Données projet'!$B$13,Paramètres!$A$1:$I$89,3,0)*VLOOKUP('Données projet'!$B$13,Paramètres!$A$1:$I$89,5,0)</f>
        <v>298.52159999999981</v>
      </c>
      <c r="CV115" s="13">
        <f t="shared" si="95"/>
        <v>70.866444995542437</v>
      </c>
      <c r="CW115" s="20">
        <f t="shared" si="67"/>
        <v>643.35084503390271</v>
      </c>
      <c r="CX115" s="59">
        <f t="shared" si="68"/>
        <v>936.68417836723597</v>
      </c>
      <c r="CY115" s="59">
        <f ca="1">AVERAGE(OFFSET($CX$3,0,0,'Données projet'!$E$13+1,1))-AVERAGE(OFFSET($H$3,0,0,'Données projet'!$E$13+1,1))</f>
        <v>412.59676769258488</v>
      </c>
      <c r="CZ115" s="59">
        <f t="shared" si="96"/>
        <v>399.90063795152133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27.052627099366376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27.052627099366376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439.19854273764042</v>
      </c>
      <c r="T116" s="59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994.3178912385747</v>
      </c>
      <c r="AN116" s="59">
        <f ca="1">AVERAGE(OFFSET($AM$3,0,0,'Données projet'!$E$10+1,1))-AVERAGE(OFFSET($H$3,0,0,'Données projet'!$E$10+1,1))</f>
        <v>487.18832528146936</v>
      </c>
      <c r="AO116" s="59">
        <f t="shared" si="90"/>
        <v>306.61893266146666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248.99999999999994</v>
      </c>
      <c r="BE116" s="13">
        <f>BD116*VLOOKUP('Données projet'!$B$11,Paramètres!$A$1:$I$89,3,0)*VLOOKUP('Données projet'!$B$11,Paramètres!$A$1:$I$89,5,0)</f>
        <v>236.94839999999994</v>
      </c>
      <c r="BF116" s="13">
        <f t="shared" si="91"/>
        <v>57.782475694292401</v>
      </c>
      <c r="BG116" s="20">
        <f t="shared" si="61"/>
        <v>513.32294183422573</v>
      </c>
      <c r="BH116" s="59">
        <f t="shared" si="62"/>
        <v>806.65627516755899</v>
      </c>
      <c r="BI116" s="59">
        <f ca="1">AVERAGE(OFFSET($BH$3,0,0,'Données projet'!$E$11+1,1))-AVERAGE(OFFSET($H$3,0,0,'Données projet'!$E$11+1,1))</f>
        <v>455.71329051283936</v>
      </c>
      <c r="BJ116" s="59">
        <f t="shared" si="92"/>
        <v>479.3743231122258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81.737983895756884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81.737983895756884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321.48479999999984</v>
      </c>
      <c r="CA116" s="13">
        <f t="shared" si="93"/>
        <v>75.662211893590367</v>
      </c>
      <c r="CB116" s="20">
        <f t="shared" si="64"/>
        <v>691.69771238133626</v>
      </c>
      <c r="CC116" s="59">
        <f t="shared" si="65"/>
        <v>985.03104571466952</v>
      </c>
      <c r="CD116" s="59">
        <f ca="1">AVERAGE(OFFSET($CC$3,0,0,'Données projet'!$E$12+1,1))-AVERAGE(OFFSET($H$3,0,0,'Données projet'!$E$12+1,1))</f>
        <v>441.3545880925019</v>
      </c>
      <c r="CE116" s="59">
        <f t="shared" si="94"/>
        <v>427.16091343339161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35.204703138025792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35.204703138025792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367.99999999999972</v>
      </c>
      <c r="CU116" s="17">
        <f>CT116*VLOOKUP('Données projet'!$B$13,Paramètres!$A$1:$I$89,3,0)*VLOOKUP('Données projet'!$B$13,Paramètres!$A$1:$I$89,5,0)</f>
        <v>298.52159999999981</v>
      </c>
      <c r="CV116" s="13">
        <f t="shared" si="95"/>
        <v>70.866444995542437</v>
      </c>
      <c r="CW116" s="20">
        <f t="shared" si="67"/>
        <v>643.35084503390271</v>
      </c>
      <c r="CX116" s="59">
        <f t="shared" si="68"/>
        <v>936.68417836723597</v>
      </c>
      <c r="CY116" s="59">
        <f ca="1">AVERAGE(OFFSET($CX$3,0,0,'Données projet'!$E$13+1,1))-AVERAGE(OFFSET($H$3,0,0,'Données projet'!$E$13+1,1))</f>
        <v>412.59676769258488</v>
      </c>
      <c r="CZ116" s="59">
        <f t="shared" si="96"/>
        <v>399.90063795152133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26.522141582421046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26.522141582421046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439.19854273764042</v>
      </c>
      <c r="T117" s="59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1004.5534762082168</v>
      </c>
      <c r="AN117" s="59">
        <f ca="1">AVERAGE(OFFSET($AM$3,0,0,'Données projet'!$E$10+1,1))-AVERAGE(OFFSET($H$3,0,0,'Données projet'!$E$10+1,1))</f>
        <v>487.18832528146936</v>
      </c>
      <c r="AO117" s="59">
        <f t="shared" si="90"/>
        <v>306.61893266146666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248.99999999999994</v>
      </c>
      <c r="BE117" s="13">
        <f>BD117*VLOOKUP('Données projet'!$B$11,Paramètres!$A$1:$I$89,3,0)*VLOOKUP('Données projet'!$B$11,Paramètres!$A$1:$I$89,5,0)</f>
        <v>236.94839999999994</v>
      </c>
      <c r="BF117" s="13">
        <f t="shared" si="91"/>
        <v>57.782475694292401</v>
      </c>
      <c r="BG117" s="20">
        <f t="shared" si="61"/>
        <v>513.32294183422573</v>
      </c>
      <c r="BH117" s="59">
        <f t="shared" si="62"/>
        <v>806.65627516755899</v>
      </c>
      <c r="BI117" s="59">
        <f ca="1">AVERAGE(OFFSET($BH$3,0,0,'Données projet'!$E$11+1,1))-AVERAGE(OFFSET($H$3,0,0,'Données projet'!$E$11+1,1))</f>
        <v>455.71329051283936</v>
      </c>
      <c r="BJ117" s="59">
        <f t="shared" si="92"/>
        <v>479.3743231122258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80.135151886808472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80.135151886808472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321.48479999999984</v>
      </c>
      <c r="CA117" s="13">
        <f t="shared" si="93"/>
        <v>75.662211893590367</v>
      </c>
      <c r="CB117" s="20">
        <f t="shared" si="64"/>
        <v>691.69771238133626</v>
      </c>
      <c r="CC117" s="59">
        <f t="shared" si="65"/>
        <v>985.03104571466952</v>
      </c>
      <c r="CD117" s="59">
        <f ca="1">AVERAGE(OFFSET($CC$3,0,0,'Données projet'!$E$12+1,1))-AVERAGE(OFFSET($H$3,0,0,'Données projet'!$E$12+1,1))</f>
        <v>441.3545880925019</v>
      </c>
      <c r="CE117" s="59">
        <f t="shared" si="94"/>
        <v>427.16091343339161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34.514360382237761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34.514360382237761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367.99999999999972</v>
      </c>
      <c r="CU117" s="17">
        <f>CT117*VLOOKUP('Données projet'!$B$13,Paramètres!$A$1:$I$89,3,0)*VLOOKUP('Données projet'!$B$13,Paramètres!$A$1:$I$89,5,0)</f>
        <v>298.52159999999981</v>
      </c>
      <c r="CV117" s="13">
        <f t="shared" si="95"/>
        <v>70.866444995542437</v>
      </c>
      <c r="CW117" s="20">
        <f t="shared" si="67"/>
        <v>643.35084503390271</v>
      </c>
      <c r="CX117" s="59">
        <f t="shared" si="68"/>
        <v>936.68417836723597</v>
      </c>
      <c r="CY117" s="59">
        <f ca="1">AVERAGE(OFFSET($CX$3,0,0,'Données projet'!$E$13+1,1))-AVERAGE(OFFSET($H$3,0,0,'Données projet'!$E$13+1,1))</f>
        <v>412.59676769258488</v>
      </c>
      <c r="CZ117" s="59">
        <f t="shared" si="96"/>
        <v>399.90063795152133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26.002058562898796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26.002058562898796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439.19854273764042</v>
      </c>
      <c r="T118" s="59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1014.7860515802593</v>
      </c>
      <c r="AN118" s="59">
        <f ca="1">AVERAGE(OFFSET($AM$3,0,0,'Données projet'!$E$10+1,1))-AVERAGE(OFFSET($H$3,0,0,'Données projet'!$E$10+1,1))</f>
        <v>487.18832528146936</v>
      </c>
      <c r="AO118" s="59">
        <f t="shared" si="90"/>
        <v>306.61893266146666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248.99999999999994</v>
      </c>
      <c r="BE118" s="13">
        <f>BD118*VLOOKUP('Données projet'!$B$11,Paramètres!$A$1:$I$89,3,0)*VLOOKUP('Données projet'!$B$11,Paramètres!$A$1:$I$89,5,0)</f>
        <v>236.94839999999994</v>
      </c>
      <c r="BF118" s="13">
        <f t="shared" si="91"/>
        <v>57.782475694292401</v>
      </c>
      <c r="BG118" s="20">
        <f t="shared" si="61"/>
        <v>513.32294183422573</v>
      </c>
      <c r="BH118" s="59">
        <f t="shared" si="62"/>
        <v>806.65627516755899</v>
      </c>
      <c r="BI118" s="59">
        <f ca="1">AVERAGE(OFFSET($BH$3,0,0,'Données projet'!$E$11+1,1))-AVERAGE(OFFSET($H$3,0,0,'Données projet'!$E$11+1,1))</f>
        <v>455.71329051283936</v>
      </c>
      <c r="BJ118" s="59">
        <f t="shared" si="92"/>
        <v>479.3743231122258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78.563750435924547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78.563750435924547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321.48479999999984</v>
      </c>
      <c r="CA118" s="13">
        <f t="shared" si="93"/>
        <v>75.662211893590367</v>
      </c>
      <c r="CB118" s="20">
        <f t="shared" si="64"/>
        <v>691.69771238133626</v>
      </c>
      <c r="CC118" s="59">
        <f t="shared" si="65"/>
        <v>985.03104571466952</v>
      </c>
      <c r="CD118" s="59">
        <f ca="1">AVERAGE(OFFSET($CC$3,0,0,'Données projet'!$E$12+1,1))-AVERAGE(OFFSET($H$3,0,0,'Données projet'!$E$12+1,1))</f>
        <v>441.3545880925019</v>
      </c>
      <c r="CE118" s="59">
        <f t="shared" si="94"/>
        <v>427.16091343339161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33.837554826823229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33.837554826823229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367.99999999999972</v>
      </c>
      <c r="CU118" s="17">
        <f>CT118*VLOOKUP('Données projet'!$B$13,Paramètres!$A$1:$I$89,3,0)*VLOOKUP('Données projet'!$B$13,Paramètres!$A$1:$I$89,5,0)</f>
        <v>298.52159999999981</v>
      </c>
      <c r="CV118" s="13">
        <f t="shared" si="95"/>
        <v>70.866444995542437</v>
      </c>
      <c r="CW118" s="20">
        <f t="shared" si="67"/>
        <v>643.35084503390271</v>
      </c>
      <c r="CX118" s="59">
        <f t="shared" si="68"/>
        <v>936.68417836723597</v>
      </c>
      <c r="CY118" s="59">
        <f ca="1">AVERAGE(OFFSET($CX$3,0,0,'Données projet'!$E$13+1,1))-AVERAGE(OFFSET($H$3,0,0,'Données projet'!$E$13+1,1))</f>
        <v>412.59676769258488</v>
      </c>
      <c r="CZ118" s="59">
        <f t="shared" si="96"/>
        <v>399.90063795152133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25.492174054170061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25.492174054170061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439.19854273764042</v>
      </c>
      <c r="T119" s="59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963.59256833510426</v>
      </c>
      <c r="AN119" s="59">
        <f ca="1">AVERAGE(OFFSET($AM$3,0,0,'Données projet'!$E$10+1,1))-AVERAGE(OFFSET($H$3,0,0,'Données projet'!$E$10+1,1))</f>
        <v>487.18832528146936</v>
      </c>
      <c r="AO119" s="59">
        <f t="shared" si="90"/>
        <v>306.61893266146666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248.99999999999994</v>
      </c>
      <c r="BE119" s="13">
        <f>BD119*VLOOKUP('Données projet'!$B$11,Paramètres!$A$1:$I$89,3,0)*VLOOKUP('Données projet'!$B$11,Paramètres!$A$1:$I$89,5,0)</f>
        <v>236.94839999999994</v>
      </c>
      <c r="BF119" s="13">
        <f t="shared" si="91"/>
        <v>57.782475694292401</v>
      </c>
      <c r="BG119" s="20">
        <f t="shared" si="61"/>
        <v>513.32294183422573</v>
      </c>
      <c r="BH119" s="59">
        <f t="shared" si="62"/>
        <v>806.65627516755899</v>
      </c>
      <c r="BI119" s="59">
        <f ca="1">AVERAGE(OFFSET($BH$3,0,0,'Données projet'!$E$11+1,1))-AVERAGE(OFFSET($H$3,0,0,'Données projet'!$E$11+1,1))</f>
        <v>455.71329051283936</v>
      </c>
      <c r="BJ119" s="59">
        <f t="shared" si="92"/>
        <v>479.3743231122258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77.023163209032205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77.023163209032205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321.48479999999984</v>
      </c>
      <c r="CA119" s="13">
        <f t="shared" si="93"/>
        <v>75.662211893590367</v>
      </c>
      <c r="CB119" s="20">
        <f t="shared" si="64"/>
        <v>691.69771238133626</v>
      </c>
      <c r="CC119" s="59">
        <f t="shared" si="65"/>
        <v>985.03104571466952</v>
      </c>
      <c r="CD119" s="59">
        <f ca="1">AVERAGE(OFFSET($CC$3,0,0,'Données projet'!$E$12+1,1))-AVERAGE(OFFSET($H$3,0,0,'Données projet'!$E$12+1,1))</f>
        <v>441.3545880925019</v>
      </c>
      <c r="CE119" s="59">
        <f t="shared" si="94"/>
        <v>427.16091343339161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33.174021015539751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33.174021015539751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367.99999999999972</v>
      </c>
      <c r="CU119" s="17">
        <f>CT119*VLOOKUP('Données projet'!$B$13,Paramètres!$A$1:$I$89,3,0)*VLOOKUP('Données projet'!$B$13,Paramètres!$A$1:$I$89,5,0)</f>
        <v>298.52159999999981</v>
      </c>
      <c r="CV119" s="13">
        <f t="shared" si="95"/>
        <v>70.866444995542437</v>
      </c>
      <c r="CW119" s="20">
        <f t="shared" si="67"/>
        <v>643.35084503390271</v>
      </c>
      <c r="CX119" s="59">
        <f t="shared" si="68"/>
        <v>936.68417836723597</v>
      </c>
      <c r="CY119" s="59">
        <f ca="1">AVERAGE(OFFSET($CX$3,0,0,'Données projet'!$E$13+1,1))-AVERAGE(OFFSET($H$3,0,0,'Données projet'!$E$13+1,1))</f>
        <v>412.59676769258488</v>
      </c>
      <c r="CZ119" s="59">
        <f t="shared" si="96"/>
        <v>399.90063795152133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24.992288069658652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24.992288069658652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439.19854273764042</v>
      </c>
      <c r="T120" s="59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963.59256833510426</v>
      </c>
      <c r="AN120" s="59">
        <f ca="1">AVERAGE(OFFSET($AM$3,0,0,'Données projet'!$E$10+1,1))-AVERAGE(OFFSET($H$3,0,0,'Données projet'!$E$10+1,1))</f>
        <v>487.18832528146936</v>
      </c>
      <c r="AO120" s="59">
        <f t="shared" si="90"/>
        <v>306.61893266146666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248.99999999999994</v>
      </c>
      <c r="BE120" s="13">
        <f>BD120*VLOOKUP('Données projet'!$B$11,Paramètres!$A$1:$I$89,3,0)*VLOOKUP('Données projet'!$B$11,Paramètres!$A$1:$I$89,5,0)</f>
        <v>236.94839999999994</v>
      </c>
      <c r="BF120" s="13">
        <f t="shared" si="91"/>
        <v>57.782475694292401</v>
      </c>
      <c r="BG120" s="20">
        <f t="shared" si="61"/>
        <v>513.32294183422573</v>
      </c>
      <c r="BH120" s="59">
        <f t="shared" si="62"/>
        <v>806.65627516755899</v>
      </c>
      <c r="BI120" s="59">
        <f ca="1">AVERAGE(OFFSET($BH$3,0,0,'Données projet'!$E$11+1,1))-AVERAGE(OFFSET($H$3,0,0,'Données projet'!$E$11+1,1))</f>
        <v>455.71329051283936</v>
      </c>
      <c r="BJ120" s="59">
        <f t="shared" si="92"/>
        <v>479.3743231122258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75.512785957993799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75.512785957993799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321.48479999999984</v>
      </c>
      <c r="CA120" s="13">
        <f t="shared" si="93"/>
        <v>75.662211893590367</v>
      </c>
      <c r="CB120" s="20">
        <f t="shared" si="64"/>
        <v>691.69771238133626</v>
      </c>
      <c r="CC120" s="59">
        <f t="shared" si="65"/>
        <v>985.03104571466952</v>
      </c>
      <c r="CD120" s="59">
        <f ca="1">AVERAGE(OFFSET($CC$3,0,0,'Données projet'!$E$12+1,1))-AVERAGE(OFFSET($H$3,0,0,'Données projet'!$E$12+1,1))</f>
        <v>441.3545880925019</v>
      </c>
      <c r="CE120" s="59">
        <f t="shared" si="94"/>
        <v>427.16091343339161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32.523498697579882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32.523498697579882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367.99999999999972</v>
      </c>
      <c r="CU120" s="17">
        <f>CT120*VLOOKUP('Données projet'!$B$13,Paramètres!$A$1:$I$89,3,0)*VLOOKUP('Données projet'!$B$13,Paramètres!$A$1:$I$89,5,0)</f>
        <v>298.52159999999981</v>
      </c>
      <c r="CV120" s="13">
        <f t="shared" si="95"/>
        <v>70.866444995542437</v>
      </c>
      <c r="CW120" s="20">
        <f t="shared" si="67"/>
        <v>643.35084503390271</v>
      </c>
      <c r="CX120" s="59">
        <f t="shared" si="68"/>
        <v>936.68417836723597</v>
      </c>
      <c r="CY120" s="59">
        <f ca="1">AVERAGE(OFFSET($CX$3,0,0,'Données projet'!$E$13+1,1))-AVERAGE(OFFSET($H$3,0,0,'Données projet'!$E$13+1,1))</f>
        <v>412.59676769258488</v>
      </c>
      <c r="CZ120" s="59">
        <f t="shared" si="96"/>
        <v>399.90063795152133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24.50220454440317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24.50220454440317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439.19854273764042</v>
      </c>
      <c r="T121" s="59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963.59256833510426</v>
      </c>
      <c r="AN121" s="59">
        <f ca="1">AVERAGE(OFFSET($AM$3,0,0,'Données projet'!$E$10+1,1))-AVERAGE(OFFSET($H$3,0,0,'Données projet'!$E$10+1,1))</f>
        <v>487.18832528146936</v>
      </c>
      <c r="AO121" s="59">
        <f t="shared" si="90"/>
        <v>306.61893266146666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248.99999999999994</v>
      </c>
      <c r="BE121" s="13">
        <f>BD121*VLOOKUP('Données projet'!$B$11,Paramètres!$A$1:$I$89,3,0)*VLOOKUP('Données projet'!$B$11,Paramètres!$A$1:$I$89,5,0)</f>
        <v>236.94839999999994</v>
      </c>
      <c r="BF121" s="13">
        <f t="shared" si="91"/>
        <v>57.782475694292401</v>
      </c>
      <c r="BG121" s="20">
        <f t="shared" si="61"/>
        <v>513.32294183422573</v>
      </c>
      <c r="BH121" s="59">
        <f t="shared" si="62"/>
        <v>806.65627516755899</v>
      </c>
      <c r="BI121" s="59">
        <f ca="1">AVERAGE(OFFSET($BH$3,0,0,'Données projet'!$E$11+1,1))-AVERAGE(OFFSET($H$3,0,0,'Données projet'!$E$11+1,1))</f>
        <v>455.71329051283936</v>
      </c>
      <c r="BJ121" s="59">
        <f t="shared" si="92"/>
        <v>479.3743231122258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74.032026283609099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74.032026283609099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321.48479999999984</v>
      </c>
      <c r="CA121" s="13">
        <f t="shared" si="93"/>
        <v>75.662211893590367</v>
      </c>
      <c r="CB121" s="20">
        <f t="shared" si="64"/>
        <v>691.69771238133626</v>
      </c>
      <c r="CC121" s="59">
        <f t="shared" si="65"/>
        <v>985.03104571466952</v>
      </c>
      <c r="CD121" s="59">
        <f ca="1">AVERAGE(OFFSET($CC$3,0,0,'Données projet'!$E$12+1,1))-AVERAGE(OFFSET($H$3,0,0,'Données projet'!$E$12+1,1))</f>
        <v>441.3545880925019</v>
      </c>
      <c r="CE121" s="59">
        <f t="shared" si="94"/>
        <v>427.16091343339161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31.885732725495767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31.885732725495767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367.99999999999972</v>
      </c>
      <c r="CU121" s="17">
        <f>CT121*VLOOKUP('Données projet'!$B$13,Paramètres!$A$1:$I$89,3,0)*VLOOKUP('Données projet'!$B$13,Paramètres!$A$1:$I$89,5,0)</f>
        <v>298.52159999999981</v>
      </c>
      <c r="CV121" s="13">
        <f t="shared" si="95"/>
        <v>70.866444995542437</v>
      </c>
      <c r="CW121" s="20">
        <f t="shared" si="67"/>
        <v>643.35084503390271</v>
      </c>
      <c r="CX121" s="59">
        <f t="shared" si="68"/>
        <v>936.68417836723597</v>
      </c>
      <c r="CY121" s="59">
        <f ca="1">AVERAGE(OFFSET($CX$3,0,0,'Données projet'!$E$13+1,1))-AVERAGE(OFFSET($H$3,0,0,'Données projet'!$E$13+1,1))</f>
        <v>412.59676769258488</v>
      </c>
      <c r="CZ121" s="59">
        <f t="shared" si="96"/>
        <v>399.90063795152133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24.021731258156514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24.021731258156514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439.19854273764042</v>
      </c>
      <c r="T122" s="59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963.59256833510426</v>
      </c>
      <c r="AN122" s="59">
        <f ca="1">AVERAGE(OFFSET($AM$3,0,0,'Données projet'!$E$10+1,1))-AVERAGE(OFFSET($H$3,0,0,'Données projet'!$E$10+1,1))</f>
        <v>487.18832528146936</v>
      </c>
      <c r="AO122" s="59">
        <f t="shared" si="90"/>
        <v>306.61893266146666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248.99999999999994</v>
      </c>
      <c r="BE122" s="13">
        <f>BD122*VLOOKUP('Données projet'!$B$11,Paramètres!$A$1:$I$89,3,0)*VLOOKUP('Données projet'!$B$11,Paramètres!$A$1:$I$89,5,0)</f>
        <v>236.94839999999994</v>
      </c>
      <c r="BF122" s="13">
        <f t="shared" si="91"/>
        <v>57.782475694292401</v>
      </c>
      <c r="BG122" s="20">
        <f t="shared" si="61"/>
        <v>513.32294183422573</v>
      </c>
      <c r="BH122" s="59">
        <f t="shared" si="62"/>
        <v>806.65627516755899</v>
      </c>
      <c r="BI122" s="59">
        <f ca="1">AVERAGE(OFFSET($BH$3,0,0,'Données projet'!$E$11+1,1))-AVERAGE(OFFSET($H$3,0,0,'Données projet'!$E$11+1,1))</f>
        <v>455.71329051283936</v>
      </c>
      <c r="BJ122" s="59">
        <f t="shared" si="92"/>
        <v>479.3743231122258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72.580303403264864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72.580303403264864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321.48479999999984</v>
      </c>
      <c r="CA122" s="13">
        <f t="shared" si="93"/>
        <v>75.662211893590367</v>
      </c>
      <c r="CB122" s="20">
        <f t="shared" si="64"/>
        <v>691.69771238133626</v>
      </c>
      <c r="CC122" s="59">
        <f t="shared" si="65"/>
        <v>985.03104571466952</v>
      </c>
      <c r="CD122" s="59">
        <f ca="1">AVERAGE(OFFSET($CC$3,0,0,'Données projet'!$E$12+1,1))-AVERAGE(OFFSET($H$3,0,0,'Données projet'!$E$12+1,1))</f>
        <v>441.3545880925019</v>
      </c>
      <c r="CE122" s="59">
        <f t="shared" si="94"/>
        <v>427.16091343339161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31.26047295512539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31.26047295512539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367.99999999999972</v>
      </c>
      <c r="CU122" s="17">
        <f>CT122*VLOOKUP('Données projet'!$B$13,Paramètres!$A$1:$I$89,3,0)*VLOOKUP('Données projet'!$B$13,Paramètres!$A$1:$I$89,5,0)</f>
        <v>298.52159999999981</v>
      </c>
      <c r="CV122" s="13">
        <f t="shared" si="95"/>
        <v>70.866444995542437</v>
      </c>
      <c r="CW122" s="20">
        <f t="shared" si="67"/>
        <v>643.35084503390271</v>
      </c>
      <c r="CX122" s="59">
        <f t="shared" si="68"/>
        <v>936.68417836723597</v>
      </c>
      <c r="CY122" s="59">
        <f ca="1">AVERAGE(OFFSET($CX$3,0,0,'Données projet'!$E$13+1,1))-AVERAGE(OFFSET($H$3,0,0,'Données projet'!$E$13+1,1))</f>
        <v>412.59676769258488</v>
      </c>
      <c r="CZ122" s="59">
        <f t="shared" si="96"/>
        <v>399.90063795152133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23.550679759993386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23.550679759993386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439.19854273764042</v>
      </c>
      <c r="T123" s="59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963.59256833510426</v>
      </c>
      <c r="AN123" s="59">
        <f ca="1">AVERAGE(OFFSET($AM$3,0,0,'Données projet'!$E$10+1,1))-AVERAGE(OFFSET($H$3,0,0,'Données projet'!$E$10+1,1))</f>
        <v>487.18832528146936</v>
      </c>
      <c r="AO123" s="59">
        <f t="shared" si="90"/>
        <v>306.61893266146666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248.99999999999994</v>
      </c>
      <c r="BE123" s="13">
        <f>BD123*VLOOKUP('Données projet'!$B$11,Paramètres!$A$1:$I$89,3,0)*VLOOKUP('Données projet'!$B$11,Paramètres!$A$1:$I$89,5,0)</f>
        <v>236.94839999999994</v>
      </c>
      <c r="BF123" s="13">
        <f t="shared" si="91"/>
        <v>57.782475694292401</v>
      </c>
      <c r="BG123" s="20">
        <f t="shared" si="61"/>
        <v>513.32294183422573</v>
      </c>
      <c r="BH123" s="59">
        <f t="shared" si="62"/>
        <v>806.65627516755899</v>
      </c>
      <c r="BI123" s="59">
        <f ca="1">AVERAGE(OFFSET($BH$3,0,0,'Données projet'!$E$11+1,1))-AVERAGE(OFFSET($H$3,0,0,'Données projet'!$E$11+1,1))</f>
        <v>455.71329051283936</v>
      </c>
      <c r="BJ123" s="59">
        <f t="shared" si="92"/>
        <v>479.3743231122258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71.157047923140652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71.157047923140652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321.48479999999984</v>
      </c>
      <c r="CA123" s="13">
        <f t="shared" si="93"/>
        <v>75.662211893590367</v>
      </c>
      <c r="CB123" s="20">
        <f t="shared" si="64"/>
        <v>691.69771238133626</v>
      </c>
      <c r="CC123" s="59">
        <f t="shared" si="65"/>
        <v>985.03104571466952</v>
      </c>
      <c r="CD123" s="59">
        <f ca="1">AVERAGE(OFFSET($CC$3,0,0,'Données projet'!$E$12+1,1))-AVERAGE(OFFSET($H$3,0,0,'Données projet'!$E$12+1,1))</f>
        <v>441.3545880925019</v>
      </c>
      <c r="CE123" s="59">
        <f t="shared" si="94"/>
        <v>427.16091343339161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30.647474147481173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30.647474147481173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367.99999999999972</v>
      </c>
      <c r="CU123" s="17">
        <f>CT123*VLOOKUP('Données projet'!$B$13,Paramètres!$A$1:$I$89,3,0)*VLOOKUP('Données projet'!$B$13,Paramètres!$A$1:$I$89,5,0)</f>
        <v>298.52159999999981</v>
      </c>
      <c r="CV123" s="13">
        <f t="shared" si="95"/>
        <v>70.866444995542437</v>
      </c>
      <c r="CW123" s="20">
        <f t="shared" si="67"/>
        <v>643.35084503390271</v>
      </c>
      <c r="CX123" s="59">
        <f t="shared" si="68"/>
        <v>936.68417836723597</v>
      </c>
      <c r="CY123" s="59">
        <f ca="1">AVERAGE(OFFSET($CX$3,0,0,'Données projet'!$E$13+1,1))-AVERAGE(OFFSET($H$3,0,0,'Données projet'!$E$13+1,1))</f>
        <v>412.59676769258488</v>
      </c>
      <c r="CZ123" s="59">
        <f t="shared" si="96"/>
        <v>399.90063795152133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23.088865294396193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23.088865294396193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439.19854273764042</v>
      </c>
      <c r="T124" s="59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963.59256833510426</v>
      </c>
      <c r="AN124" s="59">
        <f ca="1">AVERAGE(OFFSET($AM$3,0,0,'Données projet'!$E$10+1,1))-AVERAGE(OFFSET($H$3,0,0,'Données projet'!$E$10+1,1))</f>
        <v>487.18832528146936</v>
      </c>
      <c r="AO124" s="59">
        <f t="shared" si="90"/>
        <v>306.61893266146666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248.99999999999994</v>
      </c>
      <c r="BE124" s="13">
        <f>BD124*VLOOKUP('Données projet'!$B$11,Paramètres!$A$1:$I$89,3,0)*VLOOKUP('Données projet'!$B$11,Paramètres!$A$1:$I$89,5,0)</f>
        <v>236.94839999999994</v>
      </c>
      <c r="BF124" s="13">
        <f t="shared" si="91"/>
        <v>57.782475694292401</v>
      </c>
      <c r="BG124" s="20">
        <f t="shared" si="61"/>
        <v>513.32294183422573</v>
      </c>
      <c r="BH124" s="59">
        <f t="shared" si="62"/>
        <v>806.65627516755899</v>
      </c>
      <c r="BI124" s="59">
        <f ca="1">AVERAGE(OFFSET($BH$3,0,0,'Données projet'!$E$11+1,1))-AVERAGE(OFFSET($H$3,0,0,'Données projet'!$E$11+1,1))</f>
        <v>455.71329051283936</v>
      </c>
      <c r="BJ124" s="59">
        <f t="shared" si="92"/>
        <v>479.3743231122258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69.761701614881559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69.761701614881559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321.48479999999984</v>
      </c>
      <c r="CA124" s="13">
        <f t="shared" si="93"/>
        <v>75.662211893590367</v>
      </c>
      <c r="CB124" s="20">
        <f t="shared" si="64"/>
        <v>691.69771238133626</v>
      </c>
      <c r="CC124" s="59">
        <f t="shared" si="65"/>
        <v>985.03104571466952</v>
      </c>
      <c r="CD124" s="59">
        <f ca="1">AVERAGE(OFFSET($CC$3,0,0,'Données projet'!$E$12+1,1))-AVERAGE(OFFSET($H$3,0,0,'Données projet'!$E$12+1,1))</f>
        <v>441.3545880925019</v>
      </c>
      <c r="CE124" s="59">
        <f t="shared" si="94"/>
        <v>427.16091343339161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30.046495872562506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30.046495872562506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367.99999999999972</v>
      </c>
      <c r="CU124" s="17">
        <f>CT124*VLOOKUP('Données projet'!$B$13,Paramètres!$A$1:$I$89,3,0)*VLOOKUP('Données projet'!$B$13,Paramètres!$A$1:$I$89,5,0)</f>
        <v>298.52159999999981</v>
      </c>
      <c r="CV124" s="13">
        <f t="shared" si="95"/>
        <v>70.866444995542437</v>
      </c>
      <c r="CW124" s="20">
        <f t="shared" si="67"/>
        <v>643.35084503390271</v>
      </c>
      <c r="CX124" s="59">
        <f t="shared" si="68"/>
        <v>936.68417836723597</v>
      </c>
      <c r="CY124" s="59">
        <f ca="1">AVERAGE(OFFSET($CX$3,0,0,'Données projet'!$E$13+1,1))-AVERAGE(OFFSET($H$3,0,0,'Données projet'!$E$13+1,1))</f>
        <v>412.59676769258488</v>
      </c>
      <c r="CZ124" s="59">
        <f t="shared" si="96"/>
        <v>399.90063795152133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22.636106728790349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22.636106728790349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439.19854273764042</v>
      </c>
      <c r="T125" s="59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963.59256833510426</v>
      </c>
      <c r="AN125" s="59">
        <f ca="1">AVERAGE(OFFSET($AM$3,0,0,'Données projet'!$E$10+1,1))-AVERAGE(OFFSET($H$3,0,0,'Données projet'!$E$10+1,1))</f>
        <v>487.18832528146936</v>
      </c>
      <c r="AO125" s="59">
        <f t="shared" si="90"/>
        <v>306.61893266146666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248.99999999999994</v>
      </c>
      <c r="BE125" s="13">
        <f>BD125*VLOOKUP('Données projet'!$B$11,Paramètres!$A$1:$I$89,3,0)*VLOOKUP('Données projet'!$B$11,Paramètres!$A$1:$I$89,5,0)</f>
        <v>236.94839999999994</v>
      </c>
      <c r="BF125" s="13">
        <f t="shared" si="91"/>
        <v>57.782475694292401</v>
      </c>
      <c r="BG125" s="20">
        <f t="shared" si="61"/>
        <v>513.32294183422573</v>
      </c>
      <c r="BH125" s="59">
        <f t="shared" si="62"/>
        <v>806.65627516755899</v>
      </c>
      <c r="BI125" s="59">
        <f ca="1">AVERAGE(OFFSET($BH$3,0,0,'Données projet'!$E$11+1,1))-AVERAGE(OFFSET($H$3,0,0,'Données projet'!$E$11+1,1))</f>
        <v>455.71329051283936</v>
      </c>
      <c r="BJ125" s="59">
        <f t="shared" si="92"/>
        <v>479.3743231122258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68.393717196650215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68.393717196650215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321.48479999999984</v>
      </c>
      <c r="CA125" s="13">
        <f t="shared" si="93"/>
        <v>75.662211893590367</v>
      </c>
      <c r="CB125" s="20">
        <f t="shared" si="64"/>
        <v>691.69771238133626</v>
      </c>
      <c r="CC125" s="59">
        <f t="shared" si="65"/>
        <v>985.03104571466952</v>
      </c>
      <c r="CD125" s="59">
        <f ca="1">AVERAGE(OFFSET($CC$3,0,0,'Données projet'!$E$12+1,1))-AVERAGE(OFFSET($H$3,0,0,'Données projet'!$E$12+1,1))</f>
        <v>441.3545880925019</v>
      </c>
      <c r="CE125" s="59">
        <f t="shared" si="94"/>
        <v>427.16091343339161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29.457302415054439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29.457302415054439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367.99999999999972</v>
      </c>
      <c r="CU125" s="17">
        <f>CT125*VLOOKUP('Données projet'!$B$13,Paramètres!$A$1:$I$89,3,0)*VLOOKUP('Données projet'!$B$13,Paramètres!$A$1:$I$89,5,0)</f>
        <v>298.52159999999981</v>
      </c>
      <c r="CV125" s="13">
        <f t="shared" si="95"/>
        <v>70.866444995542437</v>
      </c>
      <c r="CW125" s="20">
        <f t="shared" si="67"/>
        <v>643.35084503390271</v>
      </c>
      <c r="CX125" s="59">
        <f t="shared" si="68"/>
        <v>936.68417836723597</v>
      </c>
      <c r="CY125" s="59">
        <f ca="1">AVERAGE(OFFSET($CX$3,0,0,'Données projet'!$E$13+1,1))-AVERAGE(OFFSET($H$3,0,0,'Données projet'!$E$13+1,1))</f>
        <v>412.59676769258488</v>
      </c>
      <c r="CZ125" s="59">
        <f t="shared" si="96"/>
        <v>399.90063795152133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22.19222648250058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22.19222648250058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439.19854273764042</v>
      </c>
      <c r="T126" s="59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963.59256833510426</v>
      </c>
      <c r="AN126" s="59">
        <f ca="1">AVERAGE(OFFSET($AM$3,0,0,'Données projet'!$E$10+1,1))-AVERAGE(OFFSET($H$3,0,0,'Données projet'!$E$10+1,1))</f>
        <v>487.18832528146936</v>
      </c>
      <c r="AO126" s="59">
        <f t="shared" si="90"/>
        <v>306.61893266146666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248.99999999999994</v>
      </c>
      <c r="BE126" s="13">
        <f>BD126*VLOOKUP('Données projet'!$B$11,Paramètres!$A$1:$I$89,3,0)*VLOOKUP('Données projet'!$B$11,Paramètres!$A$1:$I$89,5,0)</f>
        <v>236.94839999999994</v>
      </c>
      <c r="BF126" s="13">
        <f t="shared" si="91"/>
        <v>57.782475694292401</v>
      </c>
      <c r="BG126" s="20">
        <f t="shared" si="61"/>
        <v>513.32294183422573</v>
      </c>
      <c r="BH126" s="59">
        <f t="shared" si="62"/>
        <v>806.65627516755899</v>
      </c>
      <c r="BI126" s="59">
        <f ca="1">AVERAGE(OFFSET($BH$3,0,0,'Données projet'!$E$11+1,1))-AVERAGE(OFFSET($H$3,0,0,'Données projet'!$E$11+1,1))</f>
        <v>455.71329051283936</v>
      </c>
      <c r="BJ126" s="59">
        <f t="shared" si="92"/>
        <v>479.3743231122258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67.052558118472277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67.052558118472277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321.48479999999984</v>
      </c>
      <c r="CA126" s="13">
        <f t="shared" si="93"/>
        <v>75.662211893590367</v>
      </c>
      <c r="CB126" s="20">
        <f t="shared" si="64"/>
        <v>691.69771238133626</v>
      </c>
      <c r="CC126" s="59">
        <f t="shared" si="65"/>
        <v>985.03104571466952</v>
      </c>
      <c r="CD126" s="59">
        <f ca="1">AVERAGE(OFFSET($CC$3,0,0,'Données projet'!$E$12+1,1))-AVERAGE(OFFSET($H$3,0,0,'Données projet'!$E$12+1,1))</f>
        <v>441.3545880925019</v>
      </c>
      <c r="CE126" s="59">
        <f t="shared" si="94"/>
        <v>427.16091343339161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28.879662681875583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28.879662681875583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367.99999999999972</v>
      </c>
      <c r="CU126" s="17">
        <f>CT126*VLOOKUP('Données projet'!$B$13,Paramètres!$A$1:$I$89,3,0)*VLOOKUP('Données projet'!$B$13,Paramètres!$A$1:$I$89,5,0)</f>
        <v>298.52159999999981</v>
      </c>
      <c r="CV126" s="13">
        <f t="shared" si="95"/>
        <v>70.866444995542437</v>
      </c>
      <c r="CW126" s="20">
        <f t="shared" si="67"/>
        <v>643.35084503390271</v>
      </c>
      <c r="CX126" s="59">
        <f t="shared" si="68"/>
        <v>936.68417836723597</v>
      </c>
      <c r="CY126" s="59">
        <f ca="1">AVERAGE(OFFSET($CX$3,0,0,'Données projet'!$E$13+1,1))-AVERAGE(OFFSET($H$3,0,0,'Données projet'!$E$13+1,1))</f>
        <v>412.59676769258488</v>
      </c>
      <c r="CZ126" s="59">
        <f t="shared" si="96"/>
        <v>399.90063795152133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21.757050457100338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21.757050457100338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439.19854273764042</v>
      </c>
      <c r="T127" s="59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963.59256833510426</v>
      </c>
      <c r="AN127" s="59">
        <f ca="1">AVERAGE(OFFSET($AM$3,0,0,'Données projet'!$E$10+1,1))-AVERAGE(OFFSET($H$3,0,0,'Données projet'!$E$10+1,1))</f>
        <v>487.18832528146936</v>
      </c>
      <c r="AO127" s="59">
        <f t="shared" si="90"/>
        <v>306.61893266146666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248.99999999999994</v>
      </c>
      <c r="BE127" s="13">
        <f>BD127*VLOOKUP('Données projet'!$B$11,Paramètres!$A$1:$I$89,3,0)*VLOOKUP('Données projet'!$B$11,Paramètres!$A$1:$I$89,5,0)</f>
        <v>236.94839999999994</v>
      </c>
      <c r="BF127" s="13">
        <f t="shared" si="91"/>
        <v>57.782475694292401</v>
      </c>
      <c r="BG127" s="20">
        <f t="shared" si="61"/>
        <v>513.32294183422573</v>
      </c>
      <c r="BH127" s="59">
        <f t="shared" si="62"/>
        <v>806.65627516755899</v>
      </c>
      <c r="BI127" s="59">
        <f ca="1">AVERAGE(OFFSET($BH$3,0,0,'Données projet'!$E$11+1,1))-AVERAGE(OFFSET($H$3,0,0,'Données projet'!$E$11+1,1))</f>
        <v>455.71329051283936</v>
      </c>
      <c r="BJ127" s="59">
        <f t="shared" si="92"/>
        <v>479.3743231122258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65.737698351791138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65.737698351791138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321.48479999999984</v>
      </c>
      <c r="CA127" s="13">
        <f t="shared" si="93"/>
        <v>75.662211893590367</v>
      </c>
      <c r="CB127" s="20">
        <f t="shared" si="64"/>
        <v>691.69771238133626</v>
      </c>
      <c r="CC127" s="59">
        <f t="shared" si="65"/>
        <v>985.03104571466952</v>
      </c>
      <c r="CD127" s="59">
        <f ca="1">AVERAGE(OFFSET($CC$3,0,0,'Données projet'!$E$12+1,1))-AVERAGE(OFFSET($H$3,0,0,'Données projet'!$E$12+1,1))</f>
        <v>441.3545880925019</v>
      </c>
      <c r="CE127" s="59">
        <f t="shared" si="94"/>
        <v>427.16091343339161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28.313350111538917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28.313350111538917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367.99999999999972</v>
      </c>
      <c r="CU127" s="17">
        <f>CT127*VLOOKUP('Données projet'!$B$13,Paramètres!$A$1:$I$89,3,0)*VLOOKUP('Données projet'!$B$13,Paramètres!$A$1:$I$89,5,0)</f>
        <v>298.52159999999981</v>
      </c>
      <c r="CV127" s="13">
        <f t="shared" si="95"/>
        <v>70.866444995542437</v>
      </c>
      <c r="CW127" s="20">
        <f t="shared" si="67"/>
        <v>643.35084503390271</v>
      </c>
      <c r="CX127" s="59">
        <f t="shared" si="68"/>
        <v>936.68417836723597</v>
      </c>
      <c r="CY127" s="59">
        <f ca="1">AVERAGE(OFFSET($CX$3,0,0,'Données projet'!$E$13+1,1))-AVERAGE(OFFSET($H$3,0,0,'Données projet'!$E$13+1,1))</f>
        <v>412.59676769258488</v>
      </c>
      <c r="CZ127" s="59">
        <f t="shared" si="96"/>
        <v>399.90063795152133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21.330407968127027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21.330407968127027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439.19854273764042</v>
      </c>
      <c r="T128" s="59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963.59256833510426</v>
      </c>
      <c r="AN128" s="59">
        <f ca="1">AVERAGE(OFFSET($AM$3,0,0,'Données projet'!$E$10+1,1))-AVERAGE(OFFSET($H$3,0,0,'Données projet'!$E$10+1,1))</f>
        <v>487.18832528146936</v>
      </c>
      <c r="AO128" s="59">
        <f t="shared" si="90"/>
        <v>306.61893266146666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248.99999999999994</v>
      </c>
      <c r="BE128" s="13">
        <f>BD128*VLOOKUP('Données projet'!$B$11,Paramètres!$A$1:$I$89,3,0)*VLOOKUP('Données projet'!$B$11,Paramètres!$A$1:$I$89,5,0)</f>
        <v>236.94839999999994</v>
      </c>
      <c r="BF128" s="13">
        <f t="shared" si="91"/>
        <v>57.782475694292401</v>
      </c>
      <c r="BG128" s="20">
        <f t="shared" si="61"/>
        <v>513.32294183422573</v>
      </c>
      <c r="BH128" s="59">
        <f t="shared" si="62"/>
        <v>806.65627516755899</v>
      </c>
      <c r="BI128" s="59">
        <f ca="1">AVERAGE(OFFSET($BH$3,0,0,'Données projet'!$E$11+1,1))-AVERAGE(OFFSET($H$3,0,0,'Données projet'!$E$11+1,1))</f>
        <v>455.71329051283936</v>
      </c>
      <c r="BJ128" s="59">
        <f t="shared" si="92"/>
        <v>479.3743231122258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64.448622183149354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64.448622183149354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321.48479999999984</v>
      </c>
      <c r="CA128" s="13">
        <f t="shared" si="93"/>
        <v>75.662211893590367</v>
      </c>
      <c r="CB128" s="20">
        <f t="shared" si="64"/>
        <v>691.69771238133626</v>
      </c>
      <c r="CC128" s="59">
        <f t="shared" si="65"/>
        <v>985.03104571466952</v>
      </c>
      <c r="CD128" s="59">
        <f ca="1">AVERAGE(OFFSET($CC$3,0,0,'Données projet'!$E$12+1,1))-AVERAGE(OFFSET($H$3,0,0,'Données projet'!$E$12+1,1))</f>
        <v>441.3545880925019</v>
      </c>
      <c r="CE128" s="59">
        <f t="shared" si="94"/>
        <v>427.16091343339161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27.758142585289992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27.758142585289992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367.99999999999972</v>
      </c>
      <c r="CU128" s="17">
        <f>CT128*VLOOKUP('Données projet'!$B$13,Paramètres!$A$1:$I$89,3,0)*VLOOKUP('Données projet'!$B$13,Paramètres!$A$1:$I$89,5,0)</f>
        <v>298.52159999999981</v>
      </c>
      <c r="CV128" s="13">
        <f t="shared" si="95"/>
        <v>70.866444995542437</v>
      </c>
      <c r="CW128" s="20">
        <f t="shared" si="67"/>
        <v>643.35084503390271</v>
      </c>
      <c r="CX128" s="59">
        <f t="shared" si="68"/>
        <v>936.68417836723597</v>
      </c>
      <c r="CY128" s="59">
        <f ca="1">AVERAGE(OFFSET($CX$3,0,0,'Données projet'!$E$13+1,1))-AVERAGE(OFFSET($H$3,0,0,'Données projet'!$E$13+1,1))</f>
        <v>412.59676769258488</v>
      </c>
      <c r="CZ128" s="59">
        <f t="shared" si="96"/>
        <v>399.90063795152133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20.912131678136259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20.912131678136259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439.19854273764042</v>
      </c>
      <c r="T129" s="59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963.59256833510426</v>
      </c>
      <c r="AN129" s="59">
        <f ca="1">AVERAGE(OFFSET($AM$3,0,0,'Données projet'!$E$10+1,1))-AVERAGE(OFFSET($H$3,0,0,'Données projet'!$E$10+1,1))</f>
        <v>487.18832528146936</v>
      </c>
      <c r="AO129" s="59">
        <f t="shared" si="90"/>
        <v>306.61893266146666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248.99999999999994</v>
      </c>
      <c r="BE129" s="13">
        <f>BD129*VLOOKUP('Données projet'!$B$11,Paramètres!$A$1:$I$89,3,0)*VLOOKUP('Données projet'!$B$11,Paramètres!$A$1:$I$89,5,0)</f>
        <v>236.94839999999994</v>
      </c>
      <c r="BF129" s="13">
        <f t="shared" si="91"/>
        <v>57.782475694292401</v>
      </c>
      <c r="BG129" s="20">
        <f t="shared" si="61"/>
        <v>513.32294183422573</v>
      </c>
      <c r="BH129" s="59">
        <f t="shared" si="62"/>
        <v>806.65627516755899</v>
      </c>
      <c r="BI129" s="59">
        <f ca="1">AVERAGE(OFFSET($BH$3,0,0,'Données projet'!$E$11+1,1))-AVERAGE(OFFSET($H$3,0,0,'Données projet'!$E$11+1,1))</f>
        <v>455.71329051283936</v>
      </c>
      <c r="BJ129" s="59">
        <f t="shared" si="92"/>
        <v>479.3743231122258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63.184824011915808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63.184824011915808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321.48479999999984</v>
      </c>
      <c r="CA129" s="13">
        <f t="shared" si="93"/>
        <v>75.662211893590367</v>
      </c>
      <c r="CB129" s="20">
        <f t="shared" si="64"/>
        <v>691.69771238133626</v>
      </c>
      <c r="CC129" s="59">
        <f t="shared" si="65"/>
        <v>985.03104571466952</v>
      </c>
      <c r="CD129" s="59">
        <f ca="1">AVERAGE(OFFSET($CC$3,0,0,'Données projet'!$E$12+1,1))-AVERAGE(OFFSET($H$3,0,0,'Données projet'!$E$12+1,1))</f>
        <v>441.3545880925019</v>
      </c>
      <c r="CE129" s="59">
        <f t="shared" si="94"/>
        <v>427.16091343339161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27.213822339987654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27.213822339987654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367.99999999999972</v>
      </c>
      <c r="CU129" s="17">
        <f>CT129*VLOOKUP('Données projet'!$B$13,Paramètres!$A$1:$I$89,3,0)*VLOOKUP('Données projet'!$B$13,Paramètres!$A$1:$I$89,5,0)</f>
        <v>298.52159999999981</v>
      </c>
      <c r="CV129" s="13">
        <f t="shared" si="95"/>
        <v>70.866444995542437</v>
      </c>
      <c r="CW129" s="20">
        <f t="shared" si="67"/>
        <v>643.35084503390271</v>
      </c>
      <c r="CX129" s="59">
        <f t="shared" si="68"/>
        <v>936.68417836723597</v>
      </c>
      <c r="CY129" s="59">
        <f ca="1">AVERAGE(OFFSET($CX$3,0,0,'Données projet'!$E$13+1,1))-AVERAGE(OFFSET($H$3,0,0,'Données projet'!$E$13+1,1))</f>
        <v>412.59676769258488</v>
      </c>
      <c r="CZ129" s="59">
        <f t="shared" si="96"/>
        <v>399.90063795152133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20.502057531068864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20.502057531068864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439.19854273764042</v>
      </c>
      <c r="T130" s="59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963.59256833510426</v>
      </c>
      <c r="AN130" s="59">
        <f ca="1">AVERAGE(OFFSET($AM$3,0,0,'Données projet'!$E$10+1,1))-AVERAGE(OFFSET($H$3,0,0,'Données projet'!$E$10+1,1))</f>
        <v>487.18832528146936</v>
      </c>
      <c r="AO130" s="59">
        <f t="shared" si="90"/>
        <v>306.61893266146666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248.99999999999994</v>
      </c>
      <c r="BE130" s="13">
        <f>BD130*VLOOKUP('Données projet'!$B$11,Paramètres!$A$1:$I$89,3,0)*VLOOKUP('Données projet'!$B$11,Paramètres!$A$1:$I$89,5,0)</f>
        <v>236.94839999999994</v>
      </c>
      <c r="BF130" s="13">
        <f t="shared" si="91"/>
        <v>57.782475694292401</v>
      </c>
      <c r="BG130" s="20">
        <f t="shared" si="61"/>
        <v>513.32294183422573</v>
      </c>
      <c r="BH130" s="59">
        <f t="shared" si="62"/>
        <v>806.65627516755899</v>
      </c>
      <c r="BI130" s="59">
        <f ca="1">AVERAGE(OFFSET($BH$3,0,0,'Données projet'!$E$11+1,1))-AVERAGE(OFFSET($H$3,0,0,'Données projet'!$E$11+1,1))</f>
        <v>455.71329051283936</v>
      </c>
      <c r="BJ130" s="59">
        <f t="shared" si="92"/>
        <v>479.3743231122258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61.945808151979385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61.945808151979385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321.48479999999984</v>
      </c>
      <c r="CA130" s="13">
        <f t="shared" si="93"/>
        <v>75.662211893590367</v>
      </c>
      <c r="CB130" s="20">
        <f t="shared" si="64"/>
        <v>691.69771238133626</v>
      </c>
      <c r="CC130" s="59">
        <f t="shared" si="65"/>
        <v>985.03104571466952</v>
      </c>
      <c r="CD130" s="59">
        <f ca="1">AVERAGE(OFFSET($CC$3,0,0,'Données projet'!$E$12+1,1))-AVERAGE(OFFSET($H$3,0,0,'Données projet'!$E$12+1,1))</f>
        <v>441.3545880925019</v>
      </c>
      <c r="CE130" s="59">
        <f t="shared" si="94"/>
        <v>427.16091343339161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26.680175882693128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26.680175882693128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367.99999999999972</v>
      </c>
      <c r="CU130" s="17">
        <f>CT130*VLOOKUP('Données projet'!$B$13,Paramètres!$A$1:$I$89,3,0)*VLOOKUP('Données projet'!$B$13,Paramètres!$A$1:$I$89,5,0)</f>
        <v>298.52159999999981</v>
      </c>
      <c r="CV130" s="13">
        <f t="shared" si="95"/>
        <v>70.866444995542437</v>
      </c>
      <c r="CW130" s="20">
        <f t="shared" si="67"/>
        <v>643.35084503390271</v>
      </c>
      <c r="CX130" s="59">
        <f t="shared" si="68"/>
        <v>936.68417836723597</v>
      </c>
      <c r="CY130" s="59">
        <f ca="1">AVERAGE(OFFSET($CX$3,0,0,'Données projet'!$E$13+1,1))-AVERAGE(OFFSET($H$3,0,0,'Données projet'!$E$13+1,1))</f>
        <v>412.59676769258488</v>
      </c>
      <c r="CZ130" s="59">
        <f t="shared" si="96"/>
        <v>399.90063795152133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20.100024687904931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20.100024687904931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439.19854273764042</v>
      </c>
      <c r="T131" s="59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963.59256833510426</v>
      </c>
      <c r="AN131" s="59">
        <f ca="1">AVERAGE(OFFSET($AM$3,0,0,'Données projet'!$E$10+1,1))-AVERAGE(OFFSET($H$3,0,0,'Données projet'!$E$10+1,1))</f>
        <v>487.18832528146936</v>
      </c>
      <c r="AO131" s="59">
        <f t="shared" si="90"/>
        <v>306.61893266146666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248.99999999999994</v>
      </c>
      <c r="BE131" s="13">
        <f>BD131*VLOOKUP('Données projet'!$B$11,Paramètres!$A$1:$I$89,3,0)*VLOOKUP('Données projet'!$B$11,Paramètres!$A$1:$I$89,5,0)</f>
        <v>236.94839999999994</v>
      </c>
      <c r="BF131" s="13">
        <f t="shared" si="91"/>
        <v>57.782475694292401</v>
      </c>
      <c r="BG131" s="20">
        <f t="shared" si="61"/>
        <v>513.32294183422573</v>
      </c>
      <c r="BH131" s="59">
        <f t="shared" si="62"/>
        <v>806.65627516755899</v>
      </c>
      <c r="BI131" s="59">
        <f ca="1">AVERAGE(OFFSET($BH$3,0,0,'Données projet'!$E$11+1,1))-AVERAGE(OFFSET($H$3,0,0,'Données projet'!$E$11+1,1))</f>
        <v>455.71329051283936</v>
      </c>
      <c r="BJ131" s="59">
        <f t="shared" si="92"/>
        <v>479.3743231122258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60.731088637331261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60.731088637331261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321.48479999999984</v>
      </c>
      <c r="CA131" s="13">
        <f t="shared" si="93"/>
        <v>75.662211893590367</v>
      </c>
      <c r="CB131" s="20">
        <f t="shared" si="64"/>
        <v>691.69771238133626</v>
      </c>
      <c r="CC131" s="59">
        <f t="shared" si="65"/>
        <v>985.03104571466952</v>
      </c>
      <c r="CD131" s="59">
        <f ca="1">AVERAGE(OFFSET($CC$3,0,0,'Données projet'!$E$12+1,1))-AVERAGE(OFFSET($H$3,0,0,'Données projet'!$E$12+1,1))</f>
        <v>441.3545880925019</v>
      </c>
      <c r="CE131" s="59">
        <f t="shared" si="94"/>
        <v>427.16091343339161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26.156993906933948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26.156993906933948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367.99999999999972</v>
      </c>
      <c r="CU131" s="17">
        <f>CT131*VLOOKUP('Données projet'!$B$13,Paramètres!$A$1:$I$89,3,0)*VLOOKUP('Données projet'!$B$13,Paramètres!$A$1:$I$89,5,0)</f>
        <v>298.52159999999981</v>
      </c>
      <c r="CV131" s="13">
        <f t="shared" si="95"/>
        <v>70.866444995542437</v>
      </c>
      <c r="CW131" s="20">
        <f t="shared" si="67"/>
        <v>643.35084503390271</v>
      </c>
      <c r="CX131" s="59">
        <f t="shared" si="68"/>
        <v>936.68417836723597</v>
      </c>
      <c r="CY131" s="59">
        <f ca="1">AVERAGE(OFFSET($CX$3,0,0,'Données projet'!$E$13+1,1))-AVERAGE(OFFSET($H$3,0,0,'Données projet'!$E$13+1,1))</f>
        <v>412.59676769258488</v>
      </c>
      <c r="CZ131" s="59">
        <f t="shared" si="96"/>
        <v>399.90063795152133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19.70587546357962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19.70587546357962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439.19854273764042</v>
      </c>
      <c r="T132" s="59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963.59256833510426</v>
      </c>
      <c r="AN132" s="59">
        <f ca="1">AVERAGE(OFFSET($AM$3,0,0,'Données projet'!$E$10+1,1))-AVERAGE(OFFSET($H$3,0,0,'Données projet'!$E$10+1,1))</f>
        <v>487.18832528146936</v>
      </c>
      <c r="AO132" s="59">
        <f t="shared" si="90"/>
        <v>306.61893266146666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248.99999999999994</v>
      </c>
      <c r="BE132" s="13">
        <f>BD132*VLOOKUP('Données projet'!$B$11,Paramètres!$A$1:$I$89,3,0)*VLOOKUP('Données projet'!$B$11,Paramètres!$A$1:$I$89,5,0)</f>
        <v>236.94839999999994</v>
      </c>
      <c r="BF132" s="13">
        <f t="shared" si="91"/>
        <v>57.782475694292401</v>
      </c>
      <c r="BG132" s="20">
        <f t="shared" ref="BG132:BG153" si="115">(BE132+BF132)*0.475*44/12</f>
        <v>513.32294183422573</v>
      </c>
      <c r="BH132" s="59">
        <f t="shared" ref="BH132:BH195" si="116">BG132+(AY132+AZ132)*44/12</f>
        <v>806.65627516755899</v>
      </c>
      <c r="BI132" s="59">
        <f ca="1">AVERAGE(OFFSET($BH$3,0,0,'Données projet'!$E$11+1,1))-AVERAGE(OFFSET($H$3,0,0,'Données projet'!$E$11+1,1))</f>
        <v>455.71329051283936</v>
      </c>
      <c r="BJ132" s="59">
        <f t="shared" si="92"/>
        <v>479.3743231122258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59.54018903145964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59.54018903145964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321.48479999999984</v>
      </c>
      <c r="CA132" s="13">
        <f t="shared" si="93"/>
        <v>75.662211893590367</v>
      </c>
      <c r="CB132" s="20">
        <f t="shared" ref="CB132:CB153" si="118">(BZ132+CA132)*0.475*44/12</f>
        <v>691.69771238133626</v>
      </c>
      <c r="CC132" s="59">
        <f t="shared" ref="CC132:CC195" si="119">CB132+(BT132+BU132)*44/12</f>
        <v>985.03104571466952</v>
      </c>
      <c r="CD132" s="59">
        <f ca="1">AVERAGE(OFFSET($CC$3,0,0,'Données projet'!$E$12+1,1))-AVERAGE(OFFSET($H$3,0,0,'Données projet'!$E$12+1,1))</f>
        <v>441.3545880925019</v>
      </c>
      <c r="CE132" s="59">
        <f t="shared" si="94"/>
        <v>427.16091343339161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25.644071210609912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25.644071210609912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367.99999999999972</v>
      </c>
      <c r="CU132" s="17">
        <f>CT132*VLOOKUP('Données projet'!$B$13,Paramètres!$A$1:$I$89,3,0)*VLOOKUP('Données projet'!$B$13,Paramètres!$A$1:$I$89,5,0)</f>
        <v>298.52159999999981</v>
      </c>
      <c r="CV132" s="13">
        <f t="shared" si="95"/>
        <v>70.866444995542437</v>
      </c>
      <c r="CW132" s="20">
        <f t="shared" ref="CW132:CW153" si="121">(CU132+CV132)*0.475*44/12</f>
        <v>643.35084503390271</v>
      </c>
      <c r="CX132" s="59">
        <f t="shared" ref="CX132:CX195" si="122">CW132+(CO132+CP132)*44/12</f>
        <v>936.68417836723597</v>
      </c>
      <c r="CY132" s="59">
        <f ca="1">AVERAGE(OFFSET($CX$3,0,0,'Données projet'!$E$13+1,1))-AVERAGE(OFFSET($H$3,0,0,'Données projet'!$E$13+1,1))</f>
        <v>412.59676769258488</v>
      </c>
      <c r="CZ132" s="59">
        <f t="shared" si="96"/>
        <v>399.90063795152133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19.319455265136039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19.319455265136039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439.19854273764042</v>
      </c>
      <c r="T133" s="59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963.59256833510426</v>
      </c>
      <c r="AN133" s="59">
        <f ca="1">AVERAGE(OFFSET($AM$3,0,0,'Données projet'!$E$10+1,1))-AVERAGE(OFFSET($H$3,0,0,'Données projet'!$E$10+1,1))</f>
        <v>487.18832528146936</v>
      </c>
      <c r="AO133" s="59">
        <f t="shared" ref="AO133:AO196" si="144">$AO$3</f>
        <v>306.61893266146666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248.99999999999994</v>
      </c>
      <c r="BE133" s="13">
        <f>BD133*VLOOKUP('Données projet'!$B$11,Paramètres!$A$1:$I$89,3,0)*VLOOKUP('Données projet'!$B$11,Paramètres!$A$1:$I$89,5,0)</f>
        <v>236.94839999999994</v>
      </c>
      <c r="BF133" s="13">
        <f t="shared" ref="BF133:BF153" si="145">EXP(-1.0587+0.8836*LN(BE133)+0.284)</f>
        <v>57.782475694292401</v>
      </c>
      <c r="BG133" s="20">
        <f t="shared" si="115"/>
        <v>513.32294183422573</v>
      </c>
      <c r="BH133" s="59">
        <f t="shared" si="116"/>
        <v>806.65627516755899</v>
      </c>
      <c r="BI133" s="59">
        <f ca="1">AVERAGE(OFFSET($BH$3,0,0,'Données projet'!$E$11+1,1))-AVERAGE(OFFSET($H$3,0,0,'Données projet'!$E$11+1,1))</f>
        <v>455.71329051283936</v>
      </c>
      <c r="BJ133" s="59">
        <f t="shared" ref="BJ133:BJ196" si="146">$BJ$3</f>
        <v>479.3743231122258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58.372642240482122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58.372642240482122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321.48479999999984</v>
      </c>
      <c r="CA133" s="13">
        <f t="shared" ref="CA133:CA153" si="147">EXP(-1.0587+0.8836*LN(BZ133)+0.284)</f>
        <v>75.662211893590367</v>
      </c>
      <c r="CB133" s="20">
        <f t="shared" si="118"/>
        <v>691.69771238133626</v>
      </c>
      <c r="CC133" s="59">
        <f t="shared" si="119"/>
        <v>985.03104571466952</v>
      </c>
      <c r="CD133" s="59">
        <f ca="1">AVERAGE(OFFSET($CC$3,0,0,'Données projet'!$E$12+1,1))-AVERAGE(OFFSET($H$3,0,0,'Données projet'!$E$12+1,1))</f>
        <v>441.3545880925019</v>
      </c>
      <c r="CE133" s="59">
        <f t="shared" ref="CE133:CE196" si="148">$CE$3</f>
        <v>427.16091343339161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25.141206615508835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25.141206615508835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367.99999999999972</v>
      </c>
      <c r="CU133" s="17">
        <f>CT133*VLOOKUP('Données projet'!$B$13,Paramètres!$A$1:$I$89,3,0)*VLOOKUP('Données projet'!$B$13,Paramètres!$A$1:$I$89,5,0)</f>
        <v>298.52159999999981</v>
      </c>
      <c r="CV133" s="13">
        <f t="shared" ref="CV133:CV153" si="149">EXP(-1.0587+0.8836*LN(CU133)+0.284)</f>
        <v>70.866444995542437</v>
      </c>
      <c r="CW133" s="20">
        <f t="shared" si="121"/>
        <v>643.35084503390271</v>
      </c>
      <c r="CX133" s="59">
        <f t="shared" si="122"/>
        <v>936.68417836723597</v>
      </c>
      <c r="CY133" s="59">
        <f ca="1">AVERAGE(OFFSET($CX$3,0,0,'Données projet'!$E$13+1,1))-AVERAGE(OFFSET($H$3,0,0,'Données projet'!$E$13+1,1))</f>
        <v>412.59676769258488</v>
      </c>
      <c r="CZ133" s="59">
        <f t="shared" ref="CZ133:CZ196" si="150">$CZ$3</f>
        <v>399.90063795152133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18.940612531090888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18.940612531090888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439.19854273764042</v>
      </c>
      <c r="T134" s="59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963.59256833510426</v>
      </c>
      <c r="AN134" s="59">
        <f ca="1">AVERAGE(OFFSET($AM$3,0,0,'Données projet'!$E$10+1,1))-AVERAGE(OFFSET($H$3,0,0,'Données projet'!$E$10+1,1))</f>
        <v>487.18832528146936</v>
      </c>
      <c r="AO134" s="59">
        <f t="shared" si="144"/>
        <v>306.61893266146666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248.99999999999994</v>
      </c>
      <c r="BE134" s="13">
        <f>BD134*VLOOKUP('Données projet'!$B$11,Paramètres!$A$1:$I$89,3,0)*VLOOKUP('Données projet'!$B$11,Paramètres!$A$1:$I$89,5,0)</f>
        <v>236.94839999999994</v>
      </c>
      <c r="BF134" s="13">
        <f t="shared" si="145"/>
        <v>57.782475694292401</v>
      </c>
      <c r="BG134" s="20">
        <f t="shared" si="115"/>
        <v>513.32294183422573</v>
      </c>
      <c r="BH134" s="59">
        <f t="shared" si="116"/>
        <v>806.65627516755899</v>
      </c>
      <c r="BI134" s="59">
        <f ca="1">AVERAGE(OFFSET($BH$3,0,0,'Données projet'!$E$11+1,1))-AVERAGE(OFFSET($H$3,0,0,'Données projet'!$E$11+1,1))</f>
        <v>455.71329051283936</v>
      </c>
      <c r="BJ134" s="59">
        <f t="shared" si="146"/>
        <v>479.3743231122258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57.22799032994245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57.22799032994245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321.48479999999984</v>
      </c>
      <c r="CA134" s="13">
        <f t="shared" si="147"/>
        <v>75.662211893590367</v>
      </c>
      <c r="CB134" s="20">
        <f t="shared" si="118"/>
        <v>691.69771238133626</v>
      </c>
      <c r="CC134" s="59">
        <f t="shared" si="119"/>
        <v>985.03104571466952</v>
      </c>
      <c r="CD134" s="59">
        <f ca="1">AVERAGE(OFFSET($CC$3,0,0,'Données projet'!$E$12+1,1))-AVERAGE(OFFSET($H$3,0,0,'Données projet'!$E$12+1,1))</f>
        <v>441.3545880925019</v>
      </c>
      <c r="CE134" s="59">
        <f t="shared" si="148"/>
        <v>427.16091343339161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24.648202888400576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24.648202888400576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367.99999999999972</v>
      </c>
      <c r="CU134" s="17">
        <f>CT134*VLOOKUP('Données projet'!$B$13,Paramètres!$A$1:$I$89,3,0)*VLOOKUP('Données projet'!$B$13,Paramètres!$A$1:$I$89,5,0)</f>
        <v>298.52159999999981</v>
      </c>
      <c r="CV134" s="13">
        <f t="shared" si="149"/>
        <v>70.866444995542437</v>
      </c>
      <c r="CW134" s="20">
        <f t="shared" si="121"/>
        <v>643.35084503390271</v>
      </c>
      <c r="CX134" s="59">
        <f t="shared" si="122"/>
        <v>936.68417836723597</v>
      </c>
      <c r="CY134" s="59">
        <f ca="1">AVERAGE(OFFSET($CX$3,0,0,'Données projet'!$E$13+1,1))-AVERAGE(OFFSET($H$3,0,0,'Données projet'!$E$13+1,1))</f>
        <v>412.59676769258488</v>
      </c>
      <c r="CZ134" s="59">
        <f t="shared" si="150"/>
        <v>399.90063795152133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18.569198671989113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18.569198671989113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439.19854273764042</v>
      </c>
      <c r="T135" s="59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963.59256833510426</v>
      </c>
      <c r="AN135" s="59">
        <f ca="1">AVERAGE(OFFSET($AM$3,0,0,'Données projet'!$E$10+1,1))-AVERAGE(OFFSET($H$3,0,0,'Données projet'!$E$10+1,1))</f>
        <v>487.18832528146936</v>
      </c>
      <c r="AO135" s="59">
        <f t="shared" si="144"/>
        <v>306.61893266146666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248.99999999999994</v>
      </c>
      <c r="BE135" s="13">
        <f>BD135*VLOOKUP('Données projet'!$B$11,Paramètres!$A$1:$I$89,3,0)*VLOOKUP('Données projet'!$B$11,Paramètres!$A$1:$I$89,5,0)</f>
        <v>236.94839999999994</v>
      </c>
      <c r="BF135" s="13">
        <f t="shared" si="145"/>
        <v>57.782475694292401</v>
      </c>
      <c r="BG135" s="20">
        <f t="shared" si="115"/>
        <v>513.32294183422573</v>
      </c>
      <c r="BH135" s="59">
        <f t="shared" si="116"/>
        <v>806.65627516755899</v>
      </c>
      <c r="BI135" s="59">
        <f ca="1">AVERAGE(OFFSET($BH$3,0,0,'Données projet'!$E$11+1,1))-AVERAGE(OFFSET($H$3,0,0,'Données projet'!$E$11+1,1))</f>
        <v>455.71329051283936</v>
      </c>
      <c r="BJ135" s="59">
        <f t="shared" si="146"/>
        <v>479.3743231122258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56.105784345199737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56.105784345199737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321.48479999999984</v>
      </c>
      <c r="CA135" s="13">
        <f t="shared" si="147"/>
        <v>75.662211893590367</v>
      </c>
      <c r="CB135" s="20">
        <f t="shared" si="118"/>
        <v>691.69771238133626</v>
      </c>
      <c r="CC135" s="59">
        <f t="shared" si="119"/>
        <v>985.03104571466952</v>
      </c>
      <c r="CD135" s="59">
        <f ca="1">AVERAGE(OFFSET($CC$3,0,0,'Données projet'!$E$12+1,1))-AVERAGE(OFFSET($H$3,0,0,'Données projet'!$E$12+1,1))</f>
        <v>441.3545880925019</v>
      </c>
      <c r="CE135" s="59">
        <f t="shared" si="148"/>
        <v>427.16091343339161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24.164866663678325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24.164866663678325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367.99999999999972</v>
      </c>
      <c r="CU135" s="17">
        <f>CT135*VLOOKUP('Données projet'!$B$13,Paramètres!$A$1:$I$89,3,0)*VLOOKUP('Données projet'!$B$13,Paramètres!$A$1:$I$89,5,0)</f>
        <v>298.52159999999981</v>
      </c>
      <c r="CV135" s="13">
        <f t="shared" si="149"/>
        <v>70.866444995542437</v>
      </c>
      <c r="CW135" s="20">
        <f t="shared" si="121"/>
        <v>643.35084503390271</v>
      </c>
      <c r="CX135" s="59">
        <f t="shared" si="122"/>
        <v>936.68417836723597</v>
      </c>
      <c r="CY135" s="59">
        <f ca="1">AVERAGE(OFFSET($CX$3,0,0,'Données projet'!$E$13+1,1))-AVERAGE(OFFSET($H$3,0,0,'Données projet'!$E$13+1,1))</f>
        <v>412.59676769258488</v>
      </c>
      <c r="CZ135" s="59">
        <f t="shared" si="150"/>
        <v>399.90063795152133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18.205068012124237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18.205068012124237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439.19854273764042</v>
      </c>
      <c r="T136" s="59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963.59256833510426</v>
      </c>
      <c r="AN136" s="59">
        <f ca="1">AVERAGE(OFFSET($AM$3,0,0,'Données projet'!$E$10+1,1))-AVERAGE(OFFSET($H$3,0,0,'Données projet'!$E$10+1,1))</f>
        <v>487.18832528146936</v>
      </c>
      <c r="AO136" s="59">
        <f t="shared" si="144"/>
        <v>306.61893266146666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248.99999999999994</v>
      </c>
      <c r="BE136" s="13">
        <f>BD136*VLOOKUP('Données projet'!$B$11,Paramètres!$A$1:$I$89,3,0)*VLOOKUP('Données projet'!$B$11,Paramètres!$A$1:$I$89,5,0)</f>
        <v>236.94839999999994</v>
      </c>
      <c r="BF136" s="13">
        <f t="shared" si="145"/>
        <v>57.782475694292401</v>
      </c>
      <c r="BG136" s="20">
        <f t="shared" si="115"/>
        <v>513.32294183422573</v>
      </c>
      <c r="BH136" s="59">
        <f t="shared" si="116"/>
        <v>806.65627516755899</v>
      </c>
      <c r="BI136" s="59">
        <f ca="1">AVERAGE(OFFSET($BH$3,0,0,'Données projet'!$E$11+1,1))-AVERAGE(OFFSET($H$3,0,0,'Données projet'!$E$11+1,1))</f>
        <v>455.71329051283936</v>
      </c>
      <c r="BJ136" s="59">
        <f t="shared" si="146"/>
        <v>479.3743231122258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55.00558413533976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55.00558413533976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321.48479999999984</v>
      </c>
      <c r="CA136" s="13">
        <f t="shared" si="147"/>
        <v>75.662211893590367</v>
      </c>
      <c r="CB136" s="20">
        <f t="shared" si="118"/>
        <v>691.69771238133626</v>
      </c>
      <c r="CC136" s="59">
        <f t="shared" si="119"/>
        <v>985.03104571466952</v>
      </c>
      <c r="CD136" s="59">
        <f ca="1">AVERAGE(OFFSET($CC$3,0,0,'Données projet'!$E$12+1,1))-AVERAGE(OFFSET($H$3,0,0,'Données projet'!$E$12+1,1))</f>
        <v>441.3545880925019</v>
      </c>
      <c r="CE136" s="59">
        <f t="shared" si="148"/>
        <v>427.16091343339161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23.69100836751689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23.69100836751689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367.99999999999972</v>
      </c>
      <c r="CU136" s="17">
        <f>CT136*VLOOKUP('Données projet'!$B$13,Paramètres!$A$1:$I$89,3,0)*VLOOKUP('Données projet'!$B$13,Paramètres!$A$1:$I$89,5,0)</f>
        <v>298.52159999999981</v>
      </c>
      <c r="CV136" s="13">
        <f t="shared" si="149"/>
        <v>70.866444995542437</v>
      </c>
      <c r="CW136" s="20">
        <f t="shared" si="121"/>
        <v>643.35084503390271</v>
      </c>
      <c r="CX136" s="59">
        <f t="shared" si="122"/>
        <v>936.68417836723597</v>
      </c>
      <c r="CY136" s="59">
        <f ca="1">AVERAGE(OFFSET($CX$3,0,0,'Données projet'!$E$13+1,1))-AVERAGE(OFFSET($H$3,0,0,'Données projet'!$E$13+1,1))</f>
        <v>412.59676769258488</v>
      </c>
      <c r="CZ136" s="59">
        <f t="shared" si="150"/>
        <v>399.90063795152133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17.848077732401538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17.848077732401538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439.19854273764042</v>
      </c>
      <c r="T137" s="59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963.59256833510426</v>
      </c>
      <c r="AN137" s="59">
        <f ca="1">AVERAGE(OFFSET($AM$3,0,0,'Données projet'!$E$10+1,1))-AVERAGE(OFFSET($H$3,0,0,'Données projet'!$E$10+1,1))</f>
        <v>487.18832528146936</v>
      </c>
      <c r="AO137" s="59">
        <f t="shared" si="144"/>
        <v>306.61893266146666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248.99999999999994</v>
      </c>
      <c r="BE137" s="13">
        <f>BD137*VLOOKUP('Données projet'!$B$11,Paramètres!$A$1:$I$89,3,0)*VLOOKUP('Données projet'!$B$11,Paramètres!$A$1:$I$89,5,0)</f>
        <v>236.94839999999994</v>
      </c>
      <c r="BF137" s="13">
        <f t="shared" si="145"/>
        <v>57.782475694292401</v>
      </c>
      <c r="BG137" s="20">
        <f t="shared" si="115"/>
        <v>513.32294183422573</v>
      </c>
      <c r="BH137" s="59">
        <f t="shared" si="116"/>
        <v>806.65627516755899</v>
      </c>
      <c r="BI137" s="59">
        <f ca="1">AVERAGE(OFFSET($BH$3,0,0,'Données projet'!$E$11+1,1))-AVERAGE(OFFSET($H$3,0,0,'Données projet'!$E$11+1,1))</f>
        <v>455.71329051283936</v>
      </c>
      <c r="BJ137" s="59">
        <f t="shared" si="146"/>
        <v>479.3743231122258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53.926958180539273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53.926958180539273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321.48479999999984</v>
      </c>
      <c r="CA137" s="13">
        <f t="shared" si="147"/>
        <v>75.662211893590367</v>
      </c>
      <c r="CB137" s="20">
        <f t="shared" si="118"/>
        <v>691.69771238133626</v>
      </c>
      <c r="CC137" s="59">
        <f t="shared" si="119"/>
        <v>985.03104571466952</v>
      </c>
      <c r="CD137" s="59">
        <f ca="1">AVERAGE(OFFSET($CC$3,0,0,'Données projet'!$E$12+1,1))-AVERAGE(OFFSET($H$3,0,0,'Données projet'!$E$12+1,1))</f>
        <v>441.3545880925019</v>
      </c>
      <c r="CE137" s="59">
        <f t="shared" si="148"/>
        <v>427.16091343339161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23.22644214351816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23.22644214351816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367.99999999999972</v>
      </c>
      <c r="CU137" s="17">
        <f>CT137*VLOOKUP('Données projet'!$B$13,Paramètres!$A$1:$I$89,3,0)*VLOOKUP('Données projet'!$B$13,Paramètres!$A$1:$I$89,5,0)</f>
        <v>298.52159999999981</v>
      </c>
      <c r="CV137" s="13">
        <f t="shared" si="149"/>
        <v>70.866444995542437</v>
      </c>
      <c r="CW137" s="20">
        <f t="shared" si="121"/>
        <v>643.35084503390271</v>
      </c>
      <c r="CX137" s="59">
        <f t="shared" si="122"/>
        <v>936.68417836723597</v>
      </c>
      <c r="CY137" s="59">
        <f ca="1">AVERAGE(OFFSET($CX$3,0,0,'Données projet'!$E$13+1,1))-AVERAGE(OFFSET($H$3,0,0,'Données projet'!$E$13+1,1))</f>
        <v>412.59676769258488</v>
      </c>
      <c r="CZ137" s="59">
        <f t="shared" si="150"/>
        <v>399.90063795152133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17.498087814321632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17.498087814321632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439.19854273764042</v>
      </c>
      <c r="T138" s="59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963.59256833510426</v>
      </c>
      <c r="AN138" s="59">
        <f ca="1">AVERAGE(OFFSET($AM$3,0,0,'Données projet'!$E$10+1,1))-AVERAGE(OFFSET($H$3,0,0,'Données projet'!$E$10+1,1))</f>
        <v>487.18832528146936</v>
      </c>
      <c r="AO138" s="59">
        <f t="shared" si="144"/>
        <v>306.61893266146666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248.99999999999994</v>
      </c>
      <c r="BE138" s="13">
        <f>BD138*VLOOKUP('Données projet'!$B$11,Paramètres!$A$1:$I$89,3,0)*VLOOKUP('Données projet'!$B$11,Paramètres!$A$1:$I$89,5,0)</f>
        <v>236.94839999999994</v>
      </c>
      <c r="BF138" s="13">
        <f t="shared" si="145"/>
        <v>57.782475694292401</v>
      </c>
      <c r="BG138" s="20">
        <f t="shared" si="115"/>
        <v>513.32294183422573</v>
      </c>
      <c r="BH138" s="59">
        <f t="shared" si="116"/>
        <v>806.65627516755899</v>
      </c>
      <c r="BI138" s="59">
        <f ca="1">AVERAGE(OFFSET($BH$3,0,0,'Données projet'!$E$11+1,1))-AVERAGE(OFFSET($H$3,0,0,'Données projet'!$E$11+1,1))</f>
        <v>455.71329051283936</v>
      </c>
      <c r="BJ138" s="59">
        <f t="shared" si="146"/>
        <v>479.3743231122258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52.869483422815556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52.869483422815556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321.48479999999984</v>
      </c>
      <c r="CA138" s="13">
        <f t="shared" si="147"/>
        <v>75.662211893590367</v>
      </c>
      <c r="CB138" s="20">
        <f t="shared" si="118"/>
        <v>691.69771238133626</v>
      </c>
      <c r="CC138" s="59">
        <f t="shared" si="119"/>
        <v>985.03104571466952</v>
      </c>
      <c r="CD138" s="59">
        <f ca="1">AVERAGE(OFFSET($CC$3,0,0,'Données projet'!$E$12+1,1))-AVERAGE(OFFSET($H$3,0,0,'Données projet'!$E$12+1,1))</f>
        <v>441.3545880925019</v>
      </c>
      <c r="CE138" s="59">
        <f t="shared" si="148"/>
        <v>427.16091343339161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22.770985779814627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22.770985779814627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367.99999999999972</v>
      </c>
      <c r="CU138" s="17">
        <f>CT138*VLOOKUP('Données projet'!$B$13,Paramètres!$A$1:$I$89,3,0)*VLOOKUP('Données projet'!$B$13,Paramètres!$A$1:$I$89,5,0)</f>
        <v>298.52159999999981</v>
      </c>
      <c r="CV138" s="13">
        <f t="shared" si="149"/>
        <v>70.866444995542437</v>
      </c>
      <c r="CW138" s="20">
        <f t="shared" si="121"/>
        <v>643.35084503390271</v>
      </c>
      <c r="CX138" s="59">
        <f t="shared" si="122"/>
        <v>936.68417836723597</v>
      </c>
      <c r="CY138" s="59">
        <f ca="1">AVERAGE(OFFSET($CX$3,0,0,'Données projet'!$E$13+1,1))-AVERAGE(OFFSET($H$3,0,0,'Données projet'!$E$13+1,1))</f>
        <v>412.59676769258488</v>
      </c>
      <c r="CZ138" s="59">
        <f t="shared" si="150"/>
        <v>399.90063795152133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17.154960985062502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17.154960985062502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439.19854273764042</v>
      </c>
      <c r="T139" s="59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963.59256833510426</v>
      </c>
      <c r="AN139" s="59">
        <f ca="1">AVERAGE(OFFSET($AM$3,0,0,'Données projet'!$E$10+1,1))-AVERAGE(OFFSET($H$3,0,0,'Données projet'!$E$10+1,1))</f>
        <v>487.18832528146936</v>
      </c>
      <c r="AO139" s="59">
        <f t="shared" si="144"/>
        <v>306.61893266146666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248.99999999999994</v>
      </c>
      <c r="BE139" s="13">
        <f>BD139*VLOOKUP('Données projet'!$B$11,Paramètres!$A$1:$I$89,3,0)*VLOOKUP('Données projet'!$B$11,Paramètres!$A$1:$I$89,5,0)</f>
        <v>236.94839999999994</v>
      </c>
      <c r="BF139" s="13">
        <f t="shared" si="145"/>
        <v>57.782475694292401</v>
      </c>
      <c r="BG139" s="20">
        <f t="shared" si="115"/>
        <v>513.32294183422573</v>
      </c>
      <c r="BH139" s="59">
        <f t="shared" si="116"/>
        <v>806.65627516755899</v>
      </c>
      <c r="BI139" s="59">
        <f ca="1">AVERAGE(OFFSET($BH$3,0,0,'Données projet'!$E$11+1,1))-AVERAGE(OFFSET($H$3,0,0,'Données projet'!$E$11+1,1))</f>
        <v>455.71329051283936</v>
      </c>
      <c r="BJ139" s="59">
        <f t="shared" si="146"/>
        <v>479.3743231122258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51.832745100094883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51.832745100094883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321.48479999999984</v>
      </c>
      <c r="CA139" s="13">
        <f t="shared" si="147"/>
        <v>75.662211893590367</v>
      </c>
      <c r="CB139" s="20">
        <f t="shared" si="118"/>
        <v>691.69771238133626</v>
      </c>
      <c r="CC139" s="59">
        <f t="shared" si="119"/>
        <v>985.03104571466952</v>
      </c>
      <c r="CD139" s="59">
        <f ca="1">AVERAGE(OFFSET($CC$3,0,0,'Données projet'!$E$12+1,1))-AVERAGE(OFFSET($H$3,0,0,'Données projet'!$E$12+1,1))</f>
        <v>441.3545880925019</v>
      </c>
      <c r="CE139" s="59">
        <f t="shared" si="148"/>
        <v>427.16091343339161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22.324460637602371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22.324460637602371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367.99999999999972</v>
      </c>
      <c r="CU139" s="17">
        <f>CT139*VLOOKUP('Données projet'!$B$13,Paramètres!$A$1:$I$89,3,0)*VLOOKUP('Données projet'!$B$13,Paramètres!$A$1:$I$89,5,0)</f>
        <v>298.52159999999981</v>
      </c>
      <c r="CV139" s="13">
        <f t="shared" si="149"/>
        <v>70.866444995542437</v>
      </c>
      <c r="CW139" s="20">
        <f t="shared" si="121"/>
        <v>643.35084503390271</v>
      </c>
      <c r="CX139" s="59">
        <f t="shared" si="122"/>
        <v>936.68417836723597</v>
      </c>
      <c r="CY139" s="59">
        <f ca="1">AVERAGE(OFFSET($CX$3,0,0,'Données projet'!$E$13+1,1))-AVERAGE(OFFSET($H$3,0,0,'Données projet'!$E$13+1,1))</f>
        <v>412.59676769258488</v>
      </c>
      <c r="CZ139" s="59">
        <f t="shared" si="150"/>
        <v>399.90063795152133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16.818562663638442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16.818562663638442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439.19854273764042</v>
      </c>
      <c r="T140" s="59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963.59256833510426</v>
      </c>
      <c r="AN140" s="59">
        <f ca="1">AVERAGE(OFFSET($AM$3,0,0,'Données projet'!$E$10+1,1))-AVERAGE(OFFSET($H$3,0,0,'Données projet'!$E$10+1,1))</f>
        <v>487.18832528146936</v>
      </c>
      <c r="AO140" s="59">
        <f t="shared" si="144"/>
        <v>306.61893266146666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248.99999999999994</v>
      </c>
      <c r="BE140" s="13">
        <f>BD140*VLOOKUP('Données projet'!$B$11,Paramètres!$A$1:$I$89,3,0)*VLOOKUP('Données projet'!$B$11,Paramètres!$A$1:$I$89,5,0)</f>
        <v>236.94839999999994</v>
      </c>
      <c r="BF140" s="13">
        <f t="shared" si="145"/>
        <v>57.782475694292401</v>
      </c>
      <c r="BG140" s="20">
        <f t="shared" si="115"/>
        <v>513.32294183422573</v>
      </c>
      <c r="BH140" s="59">
        <f t="shared" si="116"/>
        <v>806.65627516755899</v>
      </c>
      <c r="BI140" s="59">
        <f ca="1">AVERAGE(OFFSET($BH$3,0,0,'Données projet'!$E$11+1,1))-AVERAGE(OFFSET($H$3,0,0,'Données projet'!$E$11+1,1))</f>
        <v>455.71329051283936</v>
      </c>
      <c r="BJ140" s="59">
        <f t="shared" si="146"/>
        <v>479.3743231122258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50.816336583534827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50.816336583534827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321.48479999999984</v>
      </c>
      <c r="CA140" s="13">
        <f t="shared" si="147"/>
        <v>75.662211893590367</v>
      </c>
      <c r="CB140" s="20">
        <f t="shared" si="118"/>
        <v>691.69771238133626</v>
      </c>
      <c r="CC140" s="59">
        <f t="shared" si="119"/>
        <v>985.03104571466952</v>
      </c>
      <c r="CD140" s="59">
        <f ca="1">AVERAGE(OFFSET($CC$3,0,0,'Données projet'!$E$12+1,1))-AVERAGE(OFFSET($H$3,0,0,'Données projet'!$E$12+1,1))</f>
        <v>441.3545880925019</v>
      </c>
      <c r="CE140" s="59">
        <f t="shared" si="148"/>
        <v>427.16091343339161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21.886691581075453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21.886691581075453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367.99999999999972</v>
      </c>
      <c r="CU140" s="17">
        <f>CT140*VLOOKUP('Données projet'!$B$13,Paramètres!$A$1:$I$89,3,0)*VLOOKUP('Données projet'!$B$13,Paramètres!$A$1:$I$89,5,0)</f>
        <v>298.52159999999981</v>
      </c>
      <c r="CV140" s="13">
        <f t="shared" si="149"/>
        <v>70.866444995542437</v>
      </c>
      <c r="CW140" s="20">
        <f t="shared" si="121"/>
        <v>643.35084503390271</v>
      </c>
      <c r="CX140" s="59">
        <f t="shared" si="122"/>
        <v>936.68417836723597</v>
      </c>
      <c r="CY140" s="59">
        <f ca="1">AVERAGE(OFFSET($CX$3,0,0,'Données projet'!$E$13+1,1))-AVERAGE(OFFSET($H$3,0,0,'Données projet'!$E$13+1,1))</f>
        <v>412.59676769258488</v>
      </c>
      <c r="CZ140" s="59">
        <f t="shared" si="150"/>
        <v>399.90063795152133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16.488760908114791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16.488760908114791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439.19854273764042</v>
      </c>
      <c r="T141" s="59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963.59256833510426</v>
      </c>
      <c r="AN141" s="59">
        <f ca="1">AVERAGE(OFFSET($AM$3,0,0,'Données projet'!$E$10+1,1))-AVERAGE(OFFSET($H$3,0,0,'Données projet'!$E$10+1,1))</f>
        <v>487.18832528146936</v>
      </c>
      <c r="AO141" s="59">
        <f t="shared" si="144"/>
        <v>306.61893266146666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248.99999999999994</v>
      </c>
      <c r="BE141" s="13">
        <f>BD141*VLOOKUP('Données projet'!$B$11,Paramètres!$A$1:$I$89,3,0)*VLOOKUP('Données projet'!$B$11,Paramètres!$A$1:$I$89,5,0)</f>
        <v>236.94839999999994</v>
      </c>
      <c r="BF141" s="13">
        <f t="shared" si="145"/>
        <v>57.782475694292401</v>
      </c>
      <c r="BG141" s="20">
        <f t="shared" si="115"/>
        <v>513.32294183422573</v>
      </c>
      <c r="BH141" s="59">
        <f t="shared" si="116"/>
        <v>806.65627516755899</v>
      </c>
      <c r="BI141" s="59">
        <f ca="1">AVERAGE(OFFSET($BH$3,0,0,'Données projet'!$E$11+1,1))-AVERAGE(OFFSET($H$3,0,0,'Données projet'!$E$11+1,1))</f>
        <v>455.71329051283936</v>
      </c>
      <c r="BJ141" s="59">
        <f t="shared" si="146"/>
        <v>479.3743231122258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49.819859218036534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49.819859218036534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321.48479999999984</v>
      </c>
      <c r="CA141" s="13">
        <f t="shared" si="147"/>
        <v>75.662211893590367</v>
      </c>
      <c r="CB141" s="20">
        <f t="shared" si="118"/>
        <v>691.69771238133626</v>
      </c>
      <c r="CC141" s="59">
        <f t="shared" si="119"/>
        <v>985.03104571466952</v>
      </c>
      <c r="CD141" s="59">
        <f ca="1">AVERAGE(OFFSET($CC$3,0,0,'Données projet'!$E$12+1,1))-AVERAGE(OFFSET($H$3,0,0,'Données projet'!$E$12+1,1))</f>
        <v>441.3545880925019</v>
      </c>
      <c r="CE141" s="59">
        <f t="shared" si="148"/>
        <v>427.16091343339161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21.457506908734267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21.457506908734267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367.99999999999972</v>
      </c>
      <c r="CU141" s="17">
        <f>CT141*VLOOKUP('Données projet'!$B$13,Paramètres!$A$1:$I$89,3,0)*VLOOKUP('Données projet'!$B$13,Paramètres!$A$1:$I$89,5,0)</f>
        <v>298.52159999999981</v>
      </c>
      <c r="CV141" s="13">
        <f t="shared" si="149"/>
        <v>70.866444995542437</v>
      </c>
      <c r="CW141" s="20">
        <f t="shared" si="121"/>
        <v>643.35084503390271</v>
      </c>
      <c r="CX141" s="59">
        <f t="shared" si="122"/>
        <v>936.68417836723597</v>
      </c>
      <c r="CY141" s="59">
        <f ca="1">AVERAGE(OFFSET($CX$3,0,0,'Données projet'!$E$13+1,1))-AVERAGE(OFFSET($H$3,0,0,'Données projet'!$E$13+1,1))</f>
        <v>412.59676769258488</v>
      </c>
      <c r="CZ141" s="59">
        <f t="shared" si="150"/>
        <v>399.90063795152133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16.165426363857755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16.165426363857755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439.19854273764042</v>
      </c>
      <c r="T142" s="59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963.59256833510426</v>
      </c>
      <c r="AN142" s="59">
        <f ca="1">AVERAGE(OFFSET($AM$3,0,0,'Données projet'!$E$10+1,1))-AVERAGE(OFFSET($H$3,0,0,'Données projet'!$E$10+1,1))</f>
        <v>487.18832528146936</v>
      </c>
      <c r="AO142" s="59">
        <f t="shared" si="144"/>
        <v>306.61893266146666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248.99999999999994</v>
      </c>
      <c r="BE142" s="13">
        <f>BD142*VLOOKUP('Données projet'!$B$11,Paramètres!$A$1:$I$89,3,0)*VLOOKUP('Données projet'!$B$11,Paramètres!$A$1:$I$89,5,0)</f>
        <v>236.94839999999994</v>
      </c>
      <c r="BF142" s="13">
        <f t="shared" si="145"/>
        <v>57.782475694292401</v>
      </c>
      <c r="BG142" s="20">
        <f t="shared" si="115"/>
        <v>513.32294183422573</v>
      </c>
      <c r="BH142" s="59">
        <f t="shared" si="116"/>
        <v>806.65627516755899</v>
      </c>
      <c r="BI142" s="59">
        <f ca="1">AVERAGE(OFFSET($BH$3,0,0,'Données projet'!$E$11+1,1))-AVERAGE(OFFSET($H$3,0,0,'Données projet'!$E$11+1,1))</f>
        <v>455.71329051283936</v>
      </c>
      <c r="BJ142" s="59">
        <f t="shared" si="146"/>
        <v>479.3743231122258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48.842922165884481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48.842922165884481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321.48479999999984</v>
      </c>
      <c r="CA142" s="13">
        <f t="shared" si="147"/>
        <v>75.662211893590367</v>
      </c>
      <c r="CB142" s="20">
        <f t="shared" si="118"/>
        <v>691.69771238133626</v>
      </c>
      <c r="CC142" s="59">
        <f t="shared" si="119"/>
        <v>985.03104571466952</v>
      </c>
      <c r="CD142" s="59">
        <f ca="1">AVERAGE(OFFSET($CC$3,0,0,'Données projet'!$E$12+1,1))-AVERAGE(OFFSET($H$3,0,0,'Données projet'!$E$12+1,1))</f>
        <v>441.3545880925019</v>
      </c>
      <c r="CE142" s="59">
        <f t="shared" si="148"/>
        <v>427.16091343339161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21.03673828604089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21.03673828604089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367.99999999999972</v>
      </c>
      <c r="CU142" s="17">
        <f>CT142*VLOOKUP('Données projet'!$B$13,Paramètres!$A$1:$I$89,3,0)*VLOOKUP('Données projet'!$B$13,Paramètres!$A$1:$I$89,5,0)</f>
        <v>298.52159999999981</v>
      </c>
      <c r="CV142" s="13">
        <f t="shared" si="149"/>
        <v>70.866444995542437</v>
      </c>
      <c r="CW142" s="20">
        <f t="shared" si="121"/>
        <v>643.35084503390271</v>
      </c>
      <c r="CX142" s="59">
        <f t="shared" si="122"/>
        <v>936.68417836723597</v>
      </c>
      <c r="CY142" s="59">
        <f ca="1">AVERAGE(OFFSET($CX$3,0,0,'Données projet'!$E$13+1,1))-AVERAGE(OFFSET($H$3,0,0,'Données projet'!$E$13+1,1))</f>
        <v>412.59676769258488</v>
      </c>
      <c r="CZ142" s="59">
        <f t="shared" si="150"/>
        <v>399.90063795152133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15.848432212798999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15.848432212798999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439.19854273764042</v>
      </c>
      <c r="T143" s="59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963.59256833510426</v>
      </c>
      <c r="AN143" s="59">
        <f ca="1">AVERAGE(OFFSET($AM$3,0,0,'Données projet'!$E$10+1,1))-AVERAGE(OFFSET($H$3,0,0,'Données projet'!$E$10+1,1))</f>
        <v>487.18832528146936</v>
      </c>
      <c r="AO143" s="59">
        <f t="shared" si="144"/>
        <v>306.61893266146666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248.99999999999994</v>
      </c>
      <c r="BE143" s="13">
        <f>BD143*VLOOKUP('Données projet'!$B$11,Paramètres!$A$1:$I$89,3,0)*VLOOKUP('Données projet'!$B$11,Paramètres!$A$1:$I$89,5,0)</f>
        <v>236.94839999999994</v>
      </c>
      <c r="BF143" s="13">
        <f t="shared" si="145"/>
        <v>57.782475694292401</v>
      </c>
      <c r="BG143" s="20">
        <f t="shared" si="115"/>
        <v>513.32294183422573</v>
      </c>
      <c r="BH143" s="59">
        <f t="shared" si="116"/>
        <v>806.65627516755899</v>
      </c>
      <c r="BI143" s="59">
        <f ca="1">AVERAGE(OFFSET($BH$3,0,0,'Données projet'!$E$11+1,1))-AVERAGE(OFFSET($H$3,0,0,'Données projet'!$E$11+1,1))</f>
        <v>455.71329051283936</v>
      </c>
      <c r="BJ143" s="59">
        <f t="shared" si="146"/>
        <v>479.3743231122258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47.885142253452365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47.885142253452365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321.48479999999984</v>
      </c>
      <c r="CA143" s="13">
        <f t="shared" si="147"/>
        <v>75.662211893590367</v>
      </c>
      <c r="CB143" s="20">
        <f t="shared" si="118"/>
        <v>691.69771238133626</v>
      </c>
      <c r="CC143" s="59">
        <f t="shared" si="119"/>
        <v>985.03104571466952</v>
      </c>
      <c r="CD143" s="59">
        <f ca="1">AVERAGE(OFFSET($CC$3,0,0,'Données projet'!$E$12+1,1))-AVERAGE(OFFSET($H$3,0,0,'Données projet'!$E$12+1,1))</f>
        <v>441.3545880925019</v>
      </c>
      <c r="CE143" s="59">
        <f t="shared" si="148"/>
        <v>427.16091343339161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20.624220679395012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20.624220679395012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367.99999999999972</v>
      </c>
      <c r="CU143" s="17">
        <f>CT143*VLOOKUP('Données projet'!$B$13,Paramètres!$A$1:$I$89,3,0)*VLOOKUP('Données projet'!$B$13,Paramètres!$A$1:$I$89,5,0)</f>
        <v>298.52159999999981</v>
      </c>
      <c r="CV143" s="13">
        <f t="shared" si="149"/>
        <v>70.866444995542437</v>
      </c>
      <c r="CW143" s="20">
        <f t="shared" si="121"/>
        <v>643.35084503390271</v>
      </c>
      <c r="CX143" s="59">
        <f t="shared" si="122"/>
        <v>936.68417836723597</v>
      </c>
      <c r="CY143" s="59">
        <f ca="1">AVERAGE(OFFSET($CX$3,0,0,'Données projet'!$E$13+1,1))-AVERAGE(OFFSET($H$3,0,0,'Données projet'!$E$13+1,1))</f>
        <v>412.59676769258488</v>
      </c>
      <c r="CZ143" s="59">
        <f t="shared" si="150"/>
        <v>399.90063795152133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15.537654123695164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15.537654123695164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439.19854273764042</v>
      </c>
      <c r="T144" s="59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963.59256833510426</v>
      </c>
      <c r="AN144" s="59">
        <f ca="1">AVERAGE(OFFSET($AM$3,0,0,'Données projet'!$E$10+1,1))-AVERAGE(OFFSET($H$3,0,0,'Données projet'!$E$10+1,1))</f>
        <v>487.18832528146936</v>
      </c>
      <c r="AO144" s="59">
        <f t="shared" si="144"/>
        <v>306.61893266146666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248.99999999999994</v>
      </c>
      <c r="BE144" s="13">
        <f>BD144*VLOOKUP('Données projet'!$B$11,Paramètres!$A$1:$I$89,3,0)*VLOOKUP('Données projet'!$B$11,Paramètres!$A$1:$I$89,5,0)</f>
        <v>236.94839999999994</v>
      </c>
      <c r="BF144" s="13">
        <f t="shared" si="145"/>
        <v>57.782475694292401</v>
      </c>
      <c r="BG144" s="20">
        <f t="shared" si="115"/>
        <v>513.32294183422573</v>
      </c>
      <c r="BH144" s="59">
        <f t="shared" si="116"/>
        <v>806.65627516755899</v>
      </c>
      <c r="BI144" s="59">
        <f ca="1">AVERAGE(OFFSET($BH$3,0,0,'Données projet'!$E$11+1,1))-AVERAGE(OFFSET($H$3,0,0,'Données projet'!$E$11+1,1))</f>
        <v>455.71329051283936</v>
      </c>
      <c r="BJ144" s="59">
        <f t="shared" si="146"/>
        <v>479.3743231122258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46.946143820914983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46.946143820914983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321.48479999999984</v>
      </c>
      <c r="CA144" s="13">
        <f t="shared" si="147"/>
        <v>75.662211893590367</v>
      </c>
      <c r="CB144" s="20">
        <f t="shared" si="118"/>
        <v>691.69771238133626</v>
      </c>
      <c r="CC144" s="59">
        <f t="shared" si="119"/>
        <v>985.03104571466952</v>
      </c>
      <c r="CD144" s="59">
        <f ca="1">AVERAGE(OFFSET($CC$3,0,0,'Données projet'!$E$12+1,1))-AVERAGE(OFFSET($H$3,0,0,'Données projet'!$E$12+1,1))</f>
        <v>441.3545880925019</v>
      </c>
      <c r="CE144" s="59">
        <f t="shared" si="148"/>
        <v>427.16091343339161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20.219792291404566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20.219792291404566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367.99999999999972</v>
      </c>
      <c r="CU144" s="17">
        <f>CT144*VLOOKUP('Données projet'!$B$13,Paramètres!$A$1:$I$89,3,0)*VLOOKUP('Données projet'!$B$13,Paramètres!$A$1:$I$89,5,0)</f>
        <v>298.52159999999981</v>
      </c>
      <c r="CV144" s="13">
        <f t="shared" si="149"/>
        <v>70.866444995542437</v>
      </c>
      <c r="CW144" s="20">
        <f t="shared" si="121"/>
        <v>643.35084503390271</v>
      </c>
      <c r="CX144" s="59">
        <f t="shared" si="122"/>
        <v>936.68417836723597</v>
      </c>
      <c r="CY144" s="59">
        <f ca="1">AVERAGE(OFFSET($CX$3,0,0,'Données projet'!$E$13+1,1))-AVERAGE(OFFSET($H$3,0,0,'Données projet'!$E$13+1,1))</f>
        <v>412.59676769258488</v>
      </c>
      <c r="CZ144" s="59">
        <f t="shared" si="150"/>
        <v>399.90063795152133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15.232970203362738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15.232970203362738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439.19854273764042</v>
      </c>
      <c r="T145" s="59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963.59256833510426</v>
      </c>
      <c r="AN145" s="59">
        <f ca="1">AVERAGE(OFFSET($AM$3,0,0,'Données projet'!$E$10+1,1))-AVERAGE(OFFSET($H$3,0,0,'Données projet'!$E$10+1,1))</f>
        <v>487.18832528146936</v>
      </c>
      <c r="AO145" s="59">
        <f t="shared" si="144"/>
        <v>306.61893266146666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248.99999999999994</v>
      </c>
      <c r="BE145" s="13">
        <f>BD145*VLOOKUP('Données projet'!$B$11,Paramètres!$A$1:$I$89,3,0)*VLOOKUP('Données projet'!$B$11,Paramètres!$A$1:$I$89,5,0)</f>
        <v>236.94839999999994</v>
      </c>
      <c r="BF145" s="13">
        <f t="shared" si="145"/>
        <v>57.782475694292401</v>
      </c>
      <c r="BG145" s="20">
        <f t="shared" si="115"/>
        <v>513.32294183422573</v>
      </c>
      <c r="BH145" s="59">
        <f t="shared" si="116"/>
        <v>806.65627516755899</v>
      </c>
      <c r="BI145" s="59">
        <f ca="1">AVERAGE(OFFSET($BH$3,0,0,'Données projet'!$E$11+1,1))-AVERAGE(OFFSET($H$3,0,0,'Données projet'!$E$11+1,1))</f>
        <v>455.71329051283936</v>
      </c>
      <c r="BJ145" s="59">
        <f t="shared" si="146"/>
        <v>479.3743231122258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46.025558574907166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46.025558574907166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321.48479999999984</v>
      </c>
      <c r="CA145" s="13">
        <f t="shared" si="147"/>
        <v>75.662211893590367</v>
      </c>
      <c r="CB145" s="20">
        <f t="shared" si="118"/>
        <v>691.69771238133626</v>
      </c>
      <c r="CC145" s="59">
        <f t="shared" si="119"/>
        <v>985.03104571466952</v>
      </c>
      <c r="CD145" s="59">
        <f ca="1">AVERAGE(OFFSET($CC$3,0,0,'Données projet'!$E$12+1,1))-AVERAGE(OFFSET($H$3,0,0,'Données projet'!$E$12+1,1))</f>
        <v>441.3545880925019</v>
      </c>
      <c r="CE145" s="59">
        <f t="shared" si="148"/>
        <v>427.16091343339161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19.823294497425653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19.823294497425653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367.99999999999972</v>
      </c>
      <c r="CU145" s="17">
        <f>CT145*VLOOKUP('Données projet'!$B$13,Paramètres!$A$1:$I$89,3,0)*VLOOKUP('Données projet'!$B$13,Paramètres!$A$1:$I$89,5,0)</f>
        <v>298.52159999999981</v>
      </c>
      <c r="CV145" s="13">
        <f t="shared" si="149"/>
        <v>70.866444995542437</v>
      </c>
      <c r="CW145" s="20">
        <f t="shared" si="121"/>
        <v>643.35084503390271</v>
      </c>
      <c r="CX145" s="59">
        <f t="shared" si="122"/>
        <v>936.68417836723597</v>
      </c>
      <c r="CY145" s="59">
        <f ca="1">AVERAGE(OFFSET($CX$3,0,0,'Données projet'!$E$13+1,1))-AVERAGE(OFFSET($H$3,0,0,'Données projet'!$E$13+1,1))</f>
        <v>412.59676769258488</v>
      </c>
      <c r="CZ145" s="59">
        <f t="shared" si="150"/>
        <v>399.90063795152133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14.93426094886919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14.93426094886919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439.19854273764042</v>
      </c>
      <c r="T146" s="59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963.59256833510426</v>
      </c>
      <c r="AN146" s="59">
        <f ca="1">AVERAGE(OFFSET($AM$3,0,0,'Données projet'!$E$10+1,1))-AVERAGE(OFFSET($H$3,0,0,'Données projet'!$E$10+1,1))</f>
        <v>487.18832528146936</v>
      </c>
      <c r="AO146" s="59">
        <f t="shared" si="144"/>
        <v>306.61893266146666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248.99999999999994</v>
      </c>
      <c r="BE146" s="13">
        <f>BD146*VLOOKUP('Données projet'!$B$11,Paramètres!$A$1:$I$89,3,0)*VLOOKUP('Données projet'!$B$11,Paramètres!$A$1:$I$89,5,0)</f>
        <v>236.94839999999994</v>
      </c>
      <c r="BF146" s="13">
        <f t="shared" si="145"/>
        <v>57.782475694292401</v>
      </c>
      <c r="BG146" s="20">
        <f t="shared" si="115"/>
        <v>513.32294183422573</v>
      </c>
      <c r="BH146" s="59">
        <f t="shared" si="116"/>
        <v>806.65627516755899</v>
      </c>
      <c r="BI146" s="59">
        <f ca="1">AVERAGE(OFFSET($BH$3,0,0,'Données projet'!$E$11+1,1))-AVERAGE(OFFSET($H$3,0,0,'Données projet'!$E$11+1,1))</f>
        <v>455.71329051283936</v>
      </c>
      <c r="BJ146" s="59">
        <f t="shared" si="146"/>
        <v>479.3743231122258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45.123025444072006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45.123025444072006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321.48479999999984</v>
      </c>
      <c r="CA146" s="13">
        <f t="shared" si="147"/>
        <v>75.662211893590367</v>
      </c>
      <c r="CB146" s="20">
        <f t="shared" si="118"/>
        <v>691.69771238133626</v>
      </c>
      <c r="CC146" s="59">
        <f t="shared" si="119"/>
        <v>985.03104571466952</v>
      </c>
      <c r="CD146" s="59">
        <f ca="1">AVERAGE(OFFSET($CC$3,0,0,'Données projet'!$E$12+1,1))-AVERAGE(OFFSET($H$3,0,0,'Données projet'!$E$12+1,1))</f>
        <v>441.3545880925019</v>
      </c>
      <c r="CE146" s="59">
        <f t="shared" si="148"/>
        <v>427.16091343339161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19.43457178334689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19.43457178334689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367.99999999999972</v>
      </c>
      <c r="CU146" s="17">
        <f>CT146*VLOOKUP('Données projet'!$B$13,Paramètres!$A$1:$I$89,3,0)*VLOOKUP('Données projet'!$B$13,Paramètres!$A$1:$I$89,5,0)</f>
        <v>298.52159999999981</v>
      </c>
      <c r="CV146" s="13">
        <f t="shared" si="149"/>
        <v>70.866444995542437</v>
      </c>
      <c r="CW146" s="20">
        <f t="shared" si="121"/>
        <v>643.35084503390271</v>
      </c>
      <c r="CX146" s="59">
        <f t="shared" si="122"/>
        <v>936.68417836723597</v>
      </c>
      <c r="CY146" s="59">
        <f ca="1">AVERAGE(OFFSET($CX$3,0,0,'Données projet'!$E$13+1,1))-AVERAGE(OFFSET($H$3,0,0,'Données projet'!$E$13+1,1))</f>
        <v>412.59676769258488</v>
      </c>
      <c r="CZ146" s="59">
        <f t="shared" si="150"/>
        <v>399.90063795152133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14.641409200661604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14.641409200661604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439.19854273764042</v>
      </c>
      <c r="T147" s="59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963.59256833510426</v>
      </c>
      <c r="AN147" s="59">
        <f ca="1">AVERAGE(OFFSET($AM$3,0,0,'Données projet'!$E$10+1,1))-AVERAGE(OFFSET($H$3,0,0,'Données projet'!$E$10+1,1))</f>
        <v>487.18832528146936</v>
      </c>
      <c r="AO147" s="59">
        <f t="shared" si="144"/>
        <v>306.61893266146666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248.99999999999994</v>
      </c>
      <c r="BE147" s="13">
        <f>BD147*VLOOKUP('Données projet'!$B$11,Paramètres!$A$1:$I$89,3,0)*VLOOKUP('Données projet'!$B$11,Paramètres!$A$1:$I$89,5,0)</f>
        <v>236.94839999999994</v>
      </c>
      <c r="BF147" s="13">
        <f t="shared" si="145"/>
        <v>57.782475694292401</v>
      </c>
      <c r="BG147" s="20">
        <f t="shared" si="115"/>
        <v>513.32294183422573</v>
      </c>
      <c r="BH147" s="59">
        <f t="shared" si="116"/>
        <v>806.65627516755899</v>
      </c>
      <c r="BI147" s="59">
        <f ca="1">AVERAGE(OFFSET($BH$3,0,0,'Données projet'!$E$11+1,1))-AVERAGE(OFFSET($H$3,0,0,'Données projet'!$E$11+1,1))</f>
        <v>455.71329051283936</v>
      </c>
      <c r="BJ147" s="59">
        <f t="shared" si="146"/>
        <v>479.3743231122258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44.238190437441673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44.238190437441673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321.48479999999984</v>
      </c>
      <c r="CA147" s="13">
        <f t="shared" si="147"/>
        <v>75.662211893590367</v>
      </c>
      <c r="CB147" s="20">
        <f t="shared" si="118"/>
        <v>691.69771238133626</v>
      </c>
      <c r="CC147" s="59">
        <f t="shared" si="119"/>
        <v>985.03104571466952</v>
      </c>
      <c r="CD147" s="59">
        <f ca="1">AVERAGE(OFFSET($CC$3,0,0,'Données projet'!$E$12+1,1))-AVERAGE(OFFSET($H$3,0,0,'Données projet'!$E$12+1,1))</f>
        <v>441.3545880925019</v>
      </c>
      <c r="CE147" s="59">
        <f t="shared" si="148"/>
        <v>427.16091343339161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19.053471684593767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19.053471684593767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367.99999999999972</v>
      </c>
      <c r="CU147" s="17">
        <f>CT147*VLOOKUP('Données projet'!$B$13,Paramètres!$A$1:$I$89,3,0)*VLOOKUP('Données projet'!$B$13,Paramètres!$A$1:$I$89,5,0)</f>
        <v>298.52159999999981</v>
      </c>
      <c r="CV147" s="13">
        <f t="shared" si="149"/>
        <v>70.866444995542437</v>
      </c>
      <c r="CW147" s="20">
        <f t="shared" si="121"/>
        <v>643.35084503390271</v>
      </c>
      <c r="CX147" s="59">
        <f t="shared" si="122"/>
        <v>936.68417836723597</v>
      </c>
      <c r="CY147" s="59">
        <f ca="1">AVERAGE(OFFSET($CX$3,0,0,'Données projet'!$E$13+1,1))-AVERAGE(OFFSET($H$3,0,0,'Données projet'!$E$13+1,1))</f>
        <v>412.59676769258488</v>
      </c>
      <c r="CZ147" s="59">
        <f t="shared" si="150"/>
        <v>399.90063795152133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14.354300096614441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14.354300096614441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439.19854273764042</v>
      </c>
      <c r="T148" s="59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963.59256833510426</v>
      </c>
      <c r="AN148" s="59">
        <f ca="1">AVERAGE(OFFSET($AM$3,0,0,'Données projet'!$E$10+1,1))-AVERAGE(OFFSET($H$3,0,0,'Données projet'!$E$10+1,1))</f>
        <v>487.18832528146936</v>
      </c>
      <c r="AO148" s="59">
        <f t="shared" si="144"/>
        <v>306.61893266146666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248.99999999999994</v>
      </c>
      <c r="BE148" s="13">
        <f>BD148*VLOOKUP('Données projet'!$B$11,Paramètres!$A$1:$I$89,3,0)*VLOOKUP('Données projet'!$B$11,Paramètres!$A$1:$I$89,5,0)</f>
        <v>236.94839999999994</v>
      </c>
      <c r="BF148" s="13">
        <f t="shared" si="145"/>
        <v>57.782475694292401</v>
      </c>
      <c r="BG148" s="20">
        <f t="shared" si="115"/>
        <v>513.32294183422573</v>
      </c>
      <c r="BH148" s="59">
        <f t="shared" si="116"/>
        <v>806.65627516755899</v>
      </c>
      <c r="BI148" s="59">
        <f ca="1">AVERAGE(OFFSET($BH$3,0,0,'Données projet'!$E$11+1,1))-AVERAGE(OFFSET($H$3,0,0,'Données projet'!$E$11+1,1))</f>
        <v>455.71329051283936</v>
      </c>
      <c r="BJ148" s="59">
        <f t="shared" si="146"/>
        <v>479.3743231122258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43.370706505595294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43.370706505595294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321.48479999999984</v>
      </c>
      <c r="CA148" s="13">
        <f t="shared" si="147"/>
        <v>75.662211893590367</v>
      </c>
      <c r="CB148" s="20">
        <f t="shared" si="118"/>
        <v>691.69771238133626</v>
      </c>
      <c r="CC148" s="59">
        <f t="shared" si="119"/>
        <v>985.03104571466952</v>
      </c>
      <c r="CD148" s="59">
        <f ca="1">AVERAGE(OFFSET($CC$3,0,0,'Données projet'!$E$12+1,1))-AVERAGE(OFFSET($H$3,0,0,'Données projet'!$E$12+1,1))</f>
        <v>441.3545880925019</v>
      </c>
      <c r="CE148" s="59">
        <f t="shared" si="148"/>
        <v>427.16091343339161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18.679844726329087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18.679844726329087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367.99999999999972</v>
      </c>
      <c r="CU148" s="17">
        <f>CT148*VLOOKUP('Données projet'!$B$13,Paramètres!$A$1:$I$89,3,0)*VLOOKUP('Données projet'!$B$13,Paramètres!$A$1:$I$89,5,0)</f>
        <v>298.52159999999981</v>
      </c>
      <c r="CV148" s="13">
        <f t="shared" si="149"/>
        <v>70.866444995542437</v>
      </c>
      <c r="CW148" s="20">
        <f t="shared" si="121"/>
        <v>643.35084503390271</v>
      </c>
      <c r="CX148" s="59">
        <f t="shared" si="122"/>
        <v>936.68417836723597</v>
      </c>
      <c r="CY148" s="59">
        <f ca="1">AVERAGE(OFFSET($CX$3,0,0,'Données projet'!$E$13+1,1))-AVERAGE(OFFSET($H$3,0,0,'Données projet'!$E$13+1,1))</f>
        <v>412.59676769258488</v>
      </c>
      <c r="CZ148" s="59">
        <f t="shared" si="150"/>
        <v>399.90063795152133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14.072821026978382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14.072821026978382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439.19854273764042</v>
      </c>
      <c r="T149" s="59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963.59256833510426</v>
      </c>
      <c r="AN149" s="59">
        <f ca="1">AVERAGE(OFFSET($AM$3,0,0,'Données projet'!$E$10+1,1))-AVERAGE(OFFSET($H$3,0,0,'Données projet'!$E$10+1,1))</f>
        <v>487.18832528146936</v>
      </c>
      <c r="AO149" s="59">
        <f t="shared" si="144"/>
        <v>306.61893266146666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248.99999999999994</v>
      </c>
      <c r="BE149" s="13">
        <f>BD149*VLOOKUP('Données projet'!$B$11,Paramètres!$A$1:$I$89,3,0)*VLOOKUP('Données projet'!$B$11,Paramètres!$A$1:$I$89,5,0)</f>
        <v>236.94839999999994</v>
      </c>
      <c r="BF149" s="13">
        <f t="shared" si="145"/>
        <v>57.782475694292401</v>
      </c>
      <c r="BG149" s="20">
        <f t="shared" si="115"/>
        <v>513.32294183422573</v>
      </c>
      <c r="BH149" s="59">
        <f t="shared" si="116"/>
        <v>806.65627516755899</v>
      </c>
      <c r="BI149" s="59">
        <f ca="1">AVERAGE(OFFSET($BH$3,0,0,'Données projet'!$E$11+1,1))-AVERAGE(OFFSET($H$3,0,0,'Données projet'!$E$11+1,1))</f>
        <v>455.71329051283936</v>
      </c>
      <c r="BJ149" s="59">
        <f t="shared" si="146"/>
        <v>479.3743231122258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42.520233404539468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42.520233404539468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321.48479999999984</v>
      </c>
      <c r="CA149" s="13">
        <f t="shared" si="147"/>
        <v>75.662211893590367</v>
      </c>
      <c r="CB149" s="20">
        <f t="shared" si="118"/>
        <v>691.69771238133626</v>
      </c>
      <c r="CC149" s="59">
        <f t="shared" si="119"/>
        <v>985.03104571466952</v>
      </c>
      <c r="CD149" s="59">
        <f ca="1">AVERAGE(OFFSET($CC$3,0,0,'Données projet'!$E$12+1,1))-AVERAGE(OFFSET($H$3,0,0,'Données projet'!$E$12+1,1))</f>
        <v>441.3545880925019</v>
      </c>
      <c r="CE149" s="59">
        <f t="shared" si="148"/>
        <v>427.16091343339161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18.313544364826033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18.313544364826033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367.99999999999972</v>
      </c>
      <c r="CU149" s="17">
        <f>CT149*VLOOKUP('Données projet'!$B$13,Paramètres!$A$1:$I$89,3,0)*VLOOKUP('Données projet'!$B$13,Paramètres!$A$1:$I$89,5,0)</f>
        <v>298.52159999999981</v>
      </c>
      <c r="CV149" s="13">
        <f t="shared" si="149"/>
        <v>70.866444995542437</v>
      </c>
      <c r="CW149" s="20">
        <f t="shared" si="121"/>
        <v>643.35084503390271</v>
      </c>
      <c r="CX149" s="59">
        <f t="shared" si="122"/>
        <v>936.68417836723597</v>
      </c>
      <c r="CY149" s="59">
        <f ca="1">AVERAGE(OFFSET($CX$3,0,0,'Données projet'!$E$13+1,1))-AVERAGE(OFFSET($H$3,0,0,'Données projet'!$E$13+1,1))</f>
        <v>412.59676769258488</v>
      </c>
      <c r="CZ149" s="59">
        <f t="shared" si="150"/>
        <v>399.90063795152133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13.796861590212604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13.796861590212604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439.19854273764042</v>
      </c>
      <c r="T150" s="59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963.59256833510426</v>
      </c>
      <c r="AN150" s="59">
        <f ca="1">AVERAGE(OFFSET($AM$3,0,0,'Données projet'!$E$10+1,1))-AVERAGE(OFFSET($H$3,0,0,'Données projet'!$E$10+1,1))</f>
        <v>487.18832528146936</v>
      </c>
      <c r="AO150" s="59">
        <f t="shared" si="144"/>
        <v>306.61893266146666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248.99999999999994</v>
      </c>
      <c r="BE150" s="13">
        <f>BD150*VLOOKUP('Données projet'!$B$11,Paramètres!$A$1:$I$89,3,0)*VLOOKUP('Données projet'!$B$11,Paramètres!$A$1:$I$89,5,0)</f>
        <v>236.94839999999994</v>
      </c>
      <c r="BF150" s="13">
        <f t="shared" si="145"/>
        <v>57.782475694292401</v>
      </c>
      <c r="BG150" s="20">
        <f t="shared" si="115"/>
        <v>513.32294183422573</v>
      </c>
      <c r="BH150" s="59">
        <f t="shared" si="116"/>
        <v>806.65627516755899</v>
      </c>
      <c r="BI150" s="59">
        <f ca="1">AVERAGE(OFFSET($BH$3,0,0,'Données projet'!$E$11+1,1))-AVERAGE(OFFSET($H$3,0,0,'Données projet'!$E$11+1,1))</f>
        <v>455.71329051283936</v>
      </c>
      <c r="BJ150" s="59">
        <f t="shared" si="146"/>
        <v>479.3743231122258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41.686437562257979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41.686437562257979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321.48479999999984</v>
      </c>
      <c r="CA150" s="13">
        <f t="shared" si="147"/>
        <v>75.662211893590367</v>
      </c>
      <c r="CB150" s="20">
        <f t="shared" si="118"/>
        <v>691.69771238133626</v>
      </c>
      <c r="CC150" s="59">
        <f t="shared" si="119"/>
        <v>985.03104571466952</v>
      </c>
      <c r="CD150" s="59">
        <f ca="1">AVERAGE(OFFSET($CC$3,0,0,'Données projet'!$E$12+1,1))-AVERAGE(OFFSET($H$3,0,0,'Données projet'!$E$12+1,1))</f>
        <v>441.3545880925019</v>
      </c>
      <c r="CE150" s="59">
        <f t="shared" si="148"/>
        <v>427.16091343339161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17.954426929990895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17.954426929990895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367.99999999999972</v>
      </c>
      <c r="CU150" s="17">
        <f>CT150*VLOOKUP('Données projet'!$B$13,Paramètres!$A$1:$I$89,3,0)*VLOOKUP('Données projet'!$B$13,Paramètres!$A$1:$I$89,5,0)</f>
        <v>298.52159999999981</v>
      </c>
      <c r="CV150" s="13">
        <f t="shared" si="149"/>
        <v>70.866444995542437</v>
      </c>
      <c r="CW150" s="20">
        <f t="shared" si="121"/>
        <v>643.35084503390271</v>
      </c>
      <c r="CX150" s="59">
        <f t="shared" si="122"/>
        <v>936.68417836723597</v>
      </c>
      <c r="CY150" s="59">
        <f ca="1">AVERAGE(OFFSET($CX$3,0,0,'Données projet'!$E$13+1,1))-AVERAGE(OFFSET($H$3,0,0,'Données projet'!$E$13+1,1))</f>
        <v>412.59676769258488</v>
      </c>
      <c r="CZ150" s="59">
        <f t="shared" si="150"/>
        <v>399.90063795152133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13.526313549683167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13.526313549683167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439.19854273764042</v>
      </c>
      <c r="T151" s="59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963.59256833510426</v>
      </c>
      <c r="AN151" s="59">
        <f ca="1">AVERAGE(OFFSET($AM$3,0,0,'Données projet'!$E$10+1,1))-AVERAGE(OFFSET($H$3,0,0,'Données projet'!$E$10+1,1))</f>
        <v>487.18832528146936</v>
      </c>
      <c r="AO151" s="59">
        <f t="shared" si="144"/>
        <v>306.61893266146666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248.99999999999994</v>
      </c>
      <c r="BE151" s="13">
        <f>BD151*VLOOKUP('Données projet'!$B$11,Paramètres!$A$1:$I$89,3,0)*VLOOKUP('Données projet'!$B$11,Paramètres!$A$1:$I$89,5,0)</f>
        <v>236.94839999999994</v>
      </c>
      <c r="BF151" s="13">
        <f t="shared" si="145"/>
        <v>57.782475694292401</v>
      </c>
      <c r="BG151" s="20">
        <f t="shared" si="115"/>
        <v>513.32294183422573</v>
      </c>
      <c r="BH151" s="59">
        <f t="shared" si="116"/>
        <v>806.65627516755899</v>
      </c>
      <c r="BI151" s="59">
        <f ca="1">AVERAGE(OFFSET($BH$3,0,0,'Données projet'!$E$11+1,1))-AVERAGE(OFFSET($H$3,0,0,'Données projet'!$E$11+1,1))</f>
        <v>455.71329051283936</v>
      </c>
      <c r="BJ151" s="59">
        <f t="shared" si="146"/>
        <v>479.3743231122258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40.868991947878385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40.868991947878385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321.48479999999984</v>
      </c>
      <c r="CA151" s="13">
        <f t="shared" si="147"/>
        <v>75.662211893590367</v>
      </c>
      <c r="CB151" s="20">
        <f t="shared" si="118"/>
        <v>691.69771238133626</v>
      </c>
      <c r="CC151" s="59">
        <f t="shared" si="119"/>
        <v>985.03104571466952</v>
      </c>
      <c r="CD151" s="59">
        <f ca="1">AVERAGE(OFFSET($CC$3,0,0,'Données projet'!$E$12+1,1))-AVERAGE(OFFSET($H$3,0,0,'Données projet'!$E$12+1,1))</f>
        <v>441.3545880925019</v>
      </c>
      <c r="CE151" s="59">
        <f t="shared" si="148"/>
        <v>427.16091343339161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17.602351569012868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17.602351569012868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367.99999999999972</v>
      </c>
      <c r="CU151" s="17">
        <f>CT151*VLOOKUP('Données projet'!$B$13,Paramètres!$A$1:$I$89,3,0)*VLOOKUP('Données projet'!$B$13,Paramètres!$A$1:$I$89,5,0)</f>
        <v>298.52159999999981</v>
      </c>
      <c r="CV151" s="13">
        <f t="shared" si="149"/>
        <v>70.866444995542437</v>
      </c>
      <c r="CW151" s="20">
        <f t="shared" si="121"/>
        <v>643.35084503390271</v>
      </c>
      <c r="CX151" s="59">
        <f t="shared" si="122"/>
        <v>936.68417836723597</v>
      </c>
      <c r="CY151" s="59">
        <f ca="1">AVERAGE(OFFSET($CX$3,0,0,'Données projet'!$E$13+1,1))-AVERAGE(OFFSET($H$3,0,0,'Données projet'!$E$13+1,1))</f>
        <v>412.59676769258488</v>
      </c>
      <c r="CZ151" s="59">
        <f t="shared" si="150"/>
        <v>399.90063795152133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13.261070791210502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13.261070791210502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439.19854273764042</v>
      </c>
      <c r="T152" s="59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963.59256833510426</v>
      </c>
      <c r="AN152" s="59">
        <f ca="1">AVERAGE(OFFSET($AM$3,0,0,'Données projet'!$E$10+1,1))-AVERAGE(OFFSET($H$3,0,0,'Données projet'!$E$10+1,1))</f>
        <v>487.18832528146936</v>
      </c>
      <c r="AO152" s="59">
        <f t="shared" si="144"/>
        <v>306.61893266146666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248.99999999999994</v>
      </c>
      <c r="BE152" s="13">
        <f>BD152*VLOOKUP('Données projet'!$B$11,Paramètres!$A$1:$I$89,3,0)*VLOOKUP('Données projet'!$B$11,Paramètres!$A$1:$I$89,5,0)</f>
        <v>236.94839999999994</v>
      </c>
      <c r="BF152" s="13">
        <f t="shared" si="145"/>
        <v>57.782475694292401</v>
      </c>
      <c r="BG152" s="20">
        <f t="shared" si="115"/>
        <v>513.32294183422573</v>
      </c>
      <c r="BH152" s="59">
        <f t="shared" si="116"/>
        <v>806.65627516755899</v>
      </c>
      <c r="BI152" s="59">
        <f ca="1">AVERAGE(OFFSET($BH$3,0,0,'Données projet'!$E$11+1,1))-AVERAGE(OFFSET($H$3,0,0,'Données projet'!$E$11+1,1))</f>
        <v>455.71329051283936</v>
      </c>
      <c r="BJ152" s="59">
        <f t="shared" si="146"/>
        <v>479.3743231122258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40.067575943404179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40.067575943404179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321.48479999999984</v>
      </c>
      <c r="CA152" s="13">
        <f t="shared" si="147"/>
        <v>75.662211893590367</v>
      </c>
      <c r="CB152" s="20">
        <f t="shared" si="118"/>
        <v>691.69771238133626</v>
      </c>
      <c r="CC152" s="59">
        <f t="shared" si="119"/>
        <v>985.03104571466952</v>
      </c>
      <c r="CD152" s="59">
        <f ca="1">AVERAGE(OFFSET($CC$3,0,0,'Données projet'!$E$12+1,1))-AVERAGE(OFFSET($H$3,0,0,'Données projet'!$E$12+1,1))</f>
        <v>441.3545880925019</v>
      </c>
      <c r="CE152" s="59">
        <f t="shared" si="148"/>
        <v>427.16091343339161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17.257180191118852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17.257180191118852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367.99999999999972</v>
      </c>
      <c r="CU152" s="17">
        <f>CT152*VLOOKUP('Données projet'!$B$13,Paramètres!$A$1:$I$89,3,0)*VLOOKUP('Données projet'!$B$13,Paramètres!$A$1:$I$89,5,0)</f>
        <v>298.52159999999981</v>
      </c>
      <c r="CV152" s="13">
        <f t="shared" si="149"/>
        <v>70.866444995542437</v>
      </c>
      <c r="CW152" s="20">
        <f t="shared" si="121"/>
        <v>643.35084503390271</v>
      </c>
      <c r="CX152" s="59">
        <f t="shared" si="122"/>
        <v>936.68417836723597</v>
      </c>
      <c r="CY152" s="59">
        <f ca="1">AVERAGE(OFFSET($CX$3,0,0,'Données projet'!$E$13+1,1))-AVERAGE(OFFSET($H$3,0,0,'Données projet'!$E$13+1,1))</f>
        <v>412.59676769258488</v>
      </c>
      <c r="CZ152" s="59">
        <f t="shared" si="150"/>
        <v>399.90063795152133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13.001029281449378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13.001029281449378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439.19854273764042</v>
      </c>
      <c r="T153" s="59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963.59256833510426</v>
      </c>
      <c r="AN153" s="59">
        <f ca="1">AVERAGE(OFFSET($AM$3,0,0,'Données projet'!$E$10+1,1))-AVERAGE(OFFSET($H$3,0,0,'Données projet'!$E$10+1,1))</f>
        <v>487.18832528146936</v>
      </c>
      <c r="AO153" s="59">
        <f t="shared" si="144"/>
        <v>306.61893266146666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248.99999999999994</v>
      </c>
      <c r="BE153" s="13">
        <f>BD153*VLOOKUP('Données projet'!$B$11,Paramètres!$A$1:$I$89,3,0)*VLOOKUP('Données projet'!$B$11,Paramètres!$A$1:$I$89,5,0)</f>
        <v>236.94839999999994</v>
      </c>
      <c r="BF153" s="13">
        <f t="shared" si="145"/>
        <v>57.782475694292401</v>
      </c>
      <c r="BG153" s="20">
        <f t="shared" si="115"/>
        <v>513.32294183422573</v>
      </c>
      <c r="BH153" s="59">
        <f t="shared" si="116"/>
        <v>806.65627516755899</v>
      </c>
      <c r="BI153" s="59">
        <f ca="1">AVERAGE(OFFSET($BH$3,0,0,'Données projet'!$E$11+1,1))-AVERAGE(OFFSET($H$3,0,0,'Données projet'!$E$11+1,1))</f>
        <v>455.71329051283936</v>
      </c>
      <c r="BJ153" s="59">
        <f t="shared" si="146"/>
        <v>479.3743231122258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39.281875217962217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39.281875217962217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321.48479999999984</v>
      </c>
      <c r="CA153" s="13">
        <f t="shared" si="147"/>
        <v>75.662211893590367</v>
      </c>
      <c r="CB153" s="20">
        <f t="shared" si="118"/>
        <v>691.69771238133626</v>
      </c>
      <c r="CC153" s="59">
        <f t="shared" si="119"/>
        <v>985.03104571466952</v>
      </c>
      <c r="CD153" s="59">
        <f ca="1">AVERAGE(OFFSET($CC$3,0,0,'Données projet'!$E$12+1,1))-AVERAGE(OFFSET($H$3,0,0,'Données projet'!$E$12+1,1))</f>
        <v>441.3545880925019</v>
      </c>
      <c r="CE153" s="59">
        <f t="shared" si="148"/>
        <v>427.16091343339161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16.918777413411586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16.918777413411586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367.99999999999972</v>
      </c>
      <c r="CU153" s="17">
        <f>CT153*VLOOKUP('Données projet'!$B$13,Paramètres!$A$1:$I$89,3,0)*VLOOKUP('Données projet'!$B$13,Paramètres!$A$1:$I$89,5,0)</f>
        <v>298.52159999999981</v>
      </c>
      <c r="CV153" s="13">
        <f t="shared" si="149"/>
        <v>70.866444995542437</v>
      </c>
      <c r="CW153" s="20">
        <f t="shared" si="121"/>
        <v>643.35084503390271</v>
      </c>
      <c r="CX153" s="59">
        <f t="shared" si="122"/>
        <v>936.68417836723597</v>
      </c>
      <c r="CY153" s="59">
        <f ca="1">AVERAGE(OFFSET($CX$3,0,0,'Données projet'!$E$13+1,1))-AVERAGE(OFFSET($H$3,0,0,'Données projet'!$E$13+1,1))</f>
        <v>412.59676769258488</v>
      </c>
      <c r="CZ153" s="59">
        <f t="shared" si="150"/>
        <v>399.90063795152133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12.746087027085011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12.746087027085011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439.19854273764042</v>
      </c>
      <c r="T154" s="59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963.59256833510426</v>
      </c>
      <c r="AN154" s="59">
        <f ca="1">AVERAGE(OFFSET($AM$3,0,0,'Données projet'!$E$10+1,1))-AVERAGE(OFFSET($H$3,0,0,'Données projet'!$E$10+1,1))</f>
        <v>487.18832528146936</v>
      </c>
      <c r="AO154" s="59">
        <f t="shared" si="144"/>
        <v>306.61893266146666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248.99999999999994</v>
      </c>
      <c r="BE154" s="13">
        <f>BD154*VLOOKUP('Données projet'!$B$11,Paramètres!$A$1:$I$89,3,0)*VLOOKUP('Données projet'!$B$11,Paramètres!$A$1:$I$89,5,0)</f>
        <v>236.94839999999994</v>
      </c>
      <c r="BF154" s="13">
        <f t="shared" ref="BF154:BF203" si="167">EXP(-1.0587+0.8836*LN(BE154)+0.284)</f>
        <v>57.782475694292401</v>
      </c>
      <c r="BG154" s="20">
        <f t="shared" ref="BG154:BG203" si="168">(BE154+BF154)*0.475*44/12</f>
        <v>513.32294183422573</v>
      </c>
      <c r="BH154" s="59">
        <f t="shared" si="116"/>
        <v>806.65627516755899</v>
      </c>
      <c r="BI154" s="59">
        <f ca="1">AVERAGE(OFFSET($BH$3,0,0,'Données projet'!$E$11+1,1))-AVERAGE(OFFSET($H$3,0,0,'Données projet'!$E$11+1,1))</f>
        <v>455.71329051283936</v>
      </c>
      <c r="BJ154" s="59">
        <f t="shared" si="146"/>
        <v>479.3743231122258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38.511581604516046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38.511581604516046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321.48479999999984</v>
      </c>
      <c r="CA154" s="13">
        <f t="shared" ref="CA154:CA203" si="170">EXP(-1.0587+0.8836*LN(BZ154)+0.284)</f>
        <v>75.662211893590367</v>
      </c>
      <c r="CB154" s="20">
        <f t="shared" ref="CB154:CB203" si="171">(BZ154+CA154)*0.475*44/12</f>
        <v>691.69771238133626</v>
      </c>
      <c r="CC154" s="59">
        <f t="shared" si="119"/>
        <v>985.03104571466952</v>
      </c>
      <c r="CD154" s="59">
        <f ca="1">AVERAGE(OFFSET($CC$3,0,0,'Données projet'!$E$12+1,1))-AVERAGE(OFFSET($H$3,0,0,'Données projet'!$E$12+1,1))</f>
        <v>441.3545880925019</v>
      </c>
      <c r="CE154" s="59">
        <f t="shared" si="148"/>
        <v>427.16091343339161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16.587010507769847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16.587010507769847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367.99999999999972</v>
      </c>
      <c r="CU154" s="17">
        <f>CT154*VLOOKUP('Données projet'!$B$13,Paramètres!$A$1:$I$89,3,0)*VLOOKUP('Données projet'!$B$13,Paramètres!$A$1:$I$89,5,0)</f>
        <v>298.52159999999981</v>
      </c>
      <c r="CV154" s="13">
        <f t="shared" ref="CV154:CV203" si="173">EXP(-1.0587+0.8836*LN(CU154)+0.284)</f>
        <v>70.866444995542437</v>
      </c>
      <c r="CW154" s="20">
        <f t="shared" ref="CW154:CW203" si="174">(CU154+CV154)*0.475*44/12</f>
        <v>643.35084503390271</v>
      </c>
      <c r="CX154" s="59">
        <f t="shared" si="122"/>
        <v>936.68417836723597</v>
      </c>
      <c r="CY154" s="59">
        <f ca="1">AVERAGE(OFFSET($CX$3,0,0,'Données projet'!$E$13+1,1))-AVERAGE(OFFSET($H$3,0,0,'Données projet'!$E$13+1,1))</f>
        <v>412.59676769258488</v>
      </c>
      <c r="CZ154" s="59">
        <f t="shared" si="150"/>
        <v>399.90063795152133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12.496144034829307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12.496144034829307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439.19854273764042</v>
      </c>
      <c r="T155" s="59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963.59256833510426</v>
      </c>
      <c r="AN155" s="59">
        <f ca="1">AVERAGE(OFFSET($AM$3,0,0,'Données projet'!$E$10+1,1))-AVERAGE(OFFSET($H$3,0,0,'Données projet'!$E$10+1,1))</f>
        <v>487.18832528146936</v>
      </c>
      <c r="AO155" s="59">
        <f t="shared" si="144"/>
        <v>306.61893266146666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248.99999999999994</v>
      </c>
      <c r="BE155" s="13">
        <f>BD155*VLOOKUP('Données projet'!$B$11,Paramètres!$A$1:$I$89,3,0)*VLOOKUP('Données projet'!$B$11,Paramètres!$A$1:$I$89,5,0)</f>
        <v>236.94839999999994</v>
      </c>
      <c r="BF155" s="13">
        <f t="shared" si="167"/>
        <v>57.782475694292401</v>
      </c>
      <c r="BG155" s="20">
        <f t="shared" si="168"/>
        <v>513.32294183422573</v>
      </c>
      <c r="BH155" s="59">
        <f t="shared" si="116"/>
        <v>806.65627516755899</v>
      </c>
      <c r="BI155" s="59">
        <f ca="1">AVERAGE(OFFSET($BH$3,0,0,'Données projet'!$E$11+1,1))-AVERAGE(OFFSET($H$3,0,0,'Données projet'!$E$11+1,1))</f>
        <v>455.71329051283936</v>
      </c>
      <c r="BJ155" s="59">
        <f t="shared" si="146"/>
        <v>479.3743231122258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37.756392978996843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37.756392978996843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321.48479999999984</v>
      </c>
      <c r="CA155" s="13">
        <f t="shared" si="170"/>
        <v>75.662211893590367</v>
      </c>
      <c r="CB155" s="20">
        <f t="shared" si="171"/>
        <v>691.69771238133626</v>
      </c>
      <c r="CC155" s="59">
        <f t="shared" si="119"/>
        <v>985.03104571466952</v>
      </c>
      <c r="CD155" s="59">
        <f ca="1">AVERAGE(OFFSET($CC$3,0,0,'Données projet'!$E$12+1,1))-AVERAGE(OFFSET($H$3,0,0,'Données projet'!$E$12+1,1))</f>
        <v>441.3545880925019</v>
      </c>
      <c r="CE155" s="59">
        <f t="shared" si="148"/>
        <v>427.16091343339161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16.261749348789913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16.261749348789913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367.99999999999972</v>
      </c>
      <c r="CU155" s="17">
        <f>CT155*VLOOKUP('Données projet'!$B$13,Paramètres!$A$1:$I$89,3,0)*VLOOKUP('Données projet'!$B$13,Paramètres!$A$1:$I$89,5,0)</f>
        <v>298.52159999999981</v>
      </c>
      <c r="CV155" s="13">
        <f t="shared" si="173"/>
        <v>70.866444995542437</v>
      </c>
      <c r="CW155" s="20">
        <f t="shared" si="174"/>
        <v>643.35084503390271</v>
      </c>
      <c r="CX155" s="59">
        <f t="shared" si="122"/>
        <v>936.68417836723597</v>
      </c>
      <c r="CY155" s="59">
        <f ca="1">AVERAGE(OFFSET($CX$3,0,0,'Données projet'!$E$13+1,1))-AVERAGE(OFFSET($H$3,0,0,'Données projet'!$E$13+1,1))</f>
        <v>412.59676769258488</v>
      </c>
      <c r="CZ155" s="59">
        <f t="shared" si="150"/>
        <v>399.90063795152133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12.251102272201566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12.251102272201566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439.19854273764042</v>
      </c>
      <c r="T156" s="59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963.59256833510426</v>
      </c>
      <c r="AN156" s="59">
        <f ca="1">AVERAGE(OFFSET($AM$3,0,0,'Données projet'!$E$10+1,1))-AVERAGE(OFFSET($H$3,0,0,'Données projet'!$E$10+1,1))</f>
        <v>487.18832528146936</v>
      </c>
      <c r="AO156" s="59">
        <f t="shared" si="144"/>
        <v>306.61893266146666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248.99999999999994</v>
      </c>
      <c r="BE156" s="13">
        <f>BD156*VLOOKUP('Données projet'!$B$11,Paramètres!$A$1:$I$89,3,0)*VLOOKUP('Données projet'!$B$11,Paramètres!$A$1:$I$89,5,0)</f>
        <v>236.94839999999994</v>
      </c>
      <c r="BF156" s="13">
        <f t="shared" si="167"/>
        <v>57.782475694292401</v>
      </c>
      <c r="BG156" s="20">
        <f t="shared" si="168"/>
        <v>513.32294183422573</v>
      </c>
      <c r="BH156" s="59">
        <f t="shared" si="116"/>
        <v>806.65627516755899</v>
      </c>
      <c r="BI156" s="59">
        <f ca="1">AVERAGE(OFFSET($BH$3,0,0,'Données projet'!$E$11+1,1))-AVERAGE(OFFSET($H$3,0,0,'Données projet'!$E$11+1,1))</f>
        <v>455.71329051283936</v>
      </c>
      <c r="BJ156" s="59">
        <f t="shared" si="146"/>
        <v>479.3743231122258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37.016013141804493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37.016013141804493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321.48479999999984</v>
      </c>
      <c r="CA156" s="13">
        <f t="shared" si="170"/>
        <v>75.662211893590367</v>
      </c>
      <c r="CB156" s="20">
        <f t="shared" si="171"/>
        <v>691.69771238133626</v>
      </c>
      <c r="CC156" s="59">
        <f t="shared" si="119"/>
        <v>985.03104571466952</v>
      </c>
      <c r="CD156" s="59">
        <f ca="1">AVERAGE(OFFSET($CC$3,0,0,'Données projet'!$E$12+1,1))-AVERAGE(OFFSET($H$3,0,0,'Données projet'!$E$12+1,1))</f>
        <v>441.3545880925019</v>
      </c>
      <c r="CE156" s="59">
        <f t="shared" si="148"/>
        <v>427.16091343339161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15.942866362747855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15.942866362747855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367.99999999999972</v>
      </c>
      <c r="CU156" s="17">
        <f>CT156*VLOOKUP('Données projet'!$B$13,Paramètres!$A$1:$I$89,3,0)*VLOOKUP('Données projet'!$B$13,Paramètres!$A$1:$I$89,5,0)</f>
        <v>298.52159999999981</v>
      </c>
      <c r="CV156" s="13">
        <f t="shared" si="173"/>
        <v>70.866444995542437</v>
      </c>
      <c r="CW156" s="20">
        <f t="shared" si="174"/>
        <v>643.35084503390271</v>
      </c>
      <c r="CX156" s="59">
        <f t="shared" si="122"/>
        <v>936.68417836723597</v>
      </c>
      <c r="CY156" s="59">
        <f ca="1">AVERAGE(OFFSET($CX$3,0,0,'Données projet'!$E$13+1,1))-AVERAGE(OFFSET($H$3,0,0,'Données projet'!$E$13+1,1))</f>
        <v>412.59676769258488</v>
      </c>
      <c r="CZ156" s="59">
        <f t="shared" si="150"/>
        <v>399.90063795152133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12.010865629078237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12.010865629078237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439.19854273764042</v>
      </c>
      <c r="T157" s="59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963.59256833510426</v>
      </c>
      <c r="AN157" s="59">
        <f ca="1">AVERAGE(OFFSET($AM$3,0,0,'Données projet'!$E$10+1,1))-AVERAGE(OFFSET($H$3,0,0,'Données projet'!$E$10+1,1))</f>
        <v>487.18832528146936</v>
      </c>
      <c r="AO157" s="59">
        <f t="shared" si="144"/>
        <v>306.61893266146666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248.99999999999994</v>
      </c>
      <c r="BE157" s="13">
        <f>BD157*VLOOKUP('Données projet'!$B$11,Paramètres!$A$1:$I$89,3,0)*VLOOKUP('Données projet'!$B$11,Paramètres!$A$1:$I$89,5,0)</f>
        <v>236.94839999999994</v>
      </c>
      <c r="BF157" s="13">
        <f t="shared" si="167"/>
        <v>57.782475694292401</v>
      </c>
      <c r="BG157" s="20">
        <f t="shared" si="168"/>
        <v>513.32294183422573</v>
      </c>
      <c r="BH157" s="59">
        <f t="shared" si="116"/>
        <v>806.65627516755899</v>
      </c>
      <c r="BI157" s="59">
        <f ca="1">AVERAGE(OFFSET($BH$3,0,0,'Données projet'!$E$11+1,1))-AVERAGE(OFFSET($H$3,0,0,'Données projet'!$E$11+1,1))</f>
        <v>455.71329051283936</v>
      </c>
      <c r="BJ157" s="59">
        <f t="shared" si="146"/>
        <v>479.3743231122258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36.290151701632375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36.290151701632375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321.48479999999984</v>
      </c>
      <c r="CA157" s="13">
        <f t="shared" si="170"/>
        <v>75.662211893590367</v>
      </c>
      <c r="CB157" s="20">
        <f t="shared" si="171"/>
        <v>691.69771238133626</v>
      </c>
      <c r="CC157" s="59">
        <f t="shared" si="119"/>
        <v>985.03104571466952</v>
      </c>
      <c r="CD157" s="59">
        <f ca="1">AVERAGE(OFFSET($CC$3,0,0,'Données projet'!$E$12+1,1))-AVERAGE(OFFSET($H$3,0,0,'Données projet'!$E$12+1,1))</f>
        <v>441.3545880925019</v>
      </c>
      <c r="CE157" s="59">
        <f t="shared" si="148"/>
        <v>427.16091343339161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15.630236477562667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15.630236477562667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367.99999999999972</v>
      </c>
      <c r="CU157" s="17">
        <f>CT157*VLOOKUP('Données projet'!$B$13,Paramètres!$A$1:$I$89,3,0)*VLOOKUP('Données projet'!$B$13,Paramètres!$A$1:$I$89,5,0)</f>
        <v>298.52159999999981</v>
      </c>
      <c r="CV157" s="13">
        <f t="shared" si="173"/>
        <v>70.866444995542437</v>
      </c>
      <c r="CW157" s="20">
        <f t="shared" si="174"/>
        <v>643.35084503390271</v>
      </c>
      <c r="CX157" s="59">
        <f t="shared" si="122"/>
        <v>936.68417836723597</v>
      </c>
      <c r="CY157" s="59">
        <f ca="1">AVERAGE(OFFSET($CX$3,0,0,'Données projet'!$E$13+1,1))-AVERAGE(OFFSET($H$3,0,0,'Données projet'!$E$13+1,1))</f>
        <v>412.59676769258488</v>
      </c>
      <c r="CZ157" s="59">
        <f t="shared" si="150"/>
        <v>399.90063795152133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11.775339879996674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11.775339879996674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439.19854273764042</v>
      </c>
      <c r="T158" s="59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963.59256833510426</v>
      </c>
      <c r="AN158" s="59">
        <f ca="1">AVERAGE(OFFSET($AM$3,0,0,'Données projet'!$E$10+1,1))-AVERAGE(OFFSET($H$3,0,0,'Données projet'!$E$10+1,1))</f>
        <v>487.18832528146936</v>
      </c>
      <c r="AO158" s="59">
        <f t="shared" si="144"/>
        <v>306.61893266146666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248.99999999999994</v>
      </c>
      <c r="BE158" s="13">
        <f>BD158*VLOOKUP('Données projet'!$B$11,Paramètres!$A$1:$I$89,3,0)*VLOOKUP('Données projet'!$B$11,Paramètres!$A$1:$I$89,5,0)</f>
        <v>236.94839999999994</v>
      </c>
      <c r="BF158" s="13">
        <f t="shared" si="167"/>
        <v>57.782475694292401</v>
      </c>
      <c r="BG158" s="20">
        <f t="shared" si="168"/>
        <v>513.32294183422573</v>
      </c>
      <c r="BH158" s="59">
        <f t="shared" si="116"/>
        <v>806.65627516755899</v>
      </c>
      <c r="BI158" s="59">
        <f ca="1">AVERAGE(OFFSET($BH$3,0,0,'Données projet'!$E$11+1,1))-AVERAGE(OFFSET($H$3,0,0,'Données projet'!$E$11+1,1))</f>
        <v>455.71329051283936</v>
      </c>
      <c r="BJ158" s="59">
        <f t="shared" si="146"/>
        <v>479.3743231122258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35.578523961570269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35.578523961570269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321.48479999999984</v>
      </c>
      <c r="CA158" s="13">
        <f t="shared" si="170"/>
        <v>75.662211893590367</v>
      </c>
      <c r="CB158" s="20">
        <f t="shared" si="171"/>
        <v>691.69771238133626</v>
      </c>
      <c r="CC158" s="59">
        <f t="shared" si="119"/>
        <v>985.03104571466952</v>
      </c>
      <c r="CD158" s="59">
        <f ca="1">AVERAGE(OFFSET($CC$3,0,0,'Données projet'!$E$12+1,1))-AVERAGE(OFFSET($H$3,0,0,'Données projet'!$E$12+1,1))</f>
        <v>441.3545880925019</v>
      </c>
      <c r="CE158" s="59">
        <f t="shared" si="148"/>
        <v>427.16091343339161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15.32373707374056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15.32373707374056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367.99999999999972</v>
      </c>
      <c r="CU158" s="17">
        <f>CT158*VLOOKUP('Données projet'!$B$13,Paramètres!$A$1:$I$89,3,0)*VLOOKUP('Données projet'!$B$13,Paramètres!$A$1:$I$89,5,0)</f>
        <v>298.52159999999981</v>
      </c>
      <c r="CV158" s="13">
        <f t="shared" si="173"/>
        <v>70.866444995542437</v>
      </c>
      <c r="CW158" s="20">
        <f t="shared" si="174"/>
        <v>643.35084503390271</v>
      </c>
      <c r="CX158" s="59">
        <f t="shared" si="122"/>
        <v>936.68417836723597</v>
      </c>
      <c r="CY158" s="59">
        <f ca="1">AVERAGE(OFFSET($CX$3,0,0,'Données projet'!$E$13+1,1))-AVERAGE(OFFSET($H$3,0,0,'Données projet'!$E$13+1,1))</f>
        <v>412.59676769258488</v>
      </c>
      <c r="CZ158" s="59">
        <f t="shared" si="150"/>
        <v>399.90063795152133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11.544432647198077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11.544432647198077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439.19854273764042</v>
      </c>
      <c r="T159" s="59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963.59256833510426</v>
      </c>
      <c r="AN159" s="59">
        <f ca="1">AVERAGE(OFFSET($AM$3,0,0,'Données projet'!$E$10+1,1))-AVERAGE(OFFSET($H$3,0,0,'Données projet'!$E$10+1,1))</f>
        <v>487.18832528146936</v>
      </c>
      <c r="AO159" s="59">
        <f t="shared" si="144"/>
        <v>306.61893266146666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248.99999999999994</v>
      </c>
      <c r="BE159" s="13">
        <f>BD159*VLOOKUP('Données projet'!$B$11,Paramètres!$A$1:$I$89,3,0)*VLOOKUP('Données projet'!$B$11,Paramètres!$A$1:$I$89,5,0)</f>
        <v>236.94839999999994</v>
      </c>
      <c r="BF159" s="13">
        <f t="shared" si="167"/>
        <v>57.782475694292401</v>
      </c>
      <c r="BG159" s="20">
        <f t="shared" si="168"/>
        <v>513.32294183422573</v>
      </c>
      <c r="BH159" s="59">
        <f t="shared" si="116"/>
        <v>806.65627516755899</v>
      </c>
      <c r="BI159" s="59">
        <f ca="1">AVERAGE(OFFSET($BH$3,0,0,'Données projet'!$E$11+1,1))-AVERAGE(OFFSET($H$3,0,0,'Données projet'!$E$11+1,1))</f>
        <v>455.71329051283936</v>
      </c>
      <c r="BJ159" s="59">
        <f t="shared" si="146"/>
        <v>479.3743231122258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34.880850807440723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34.880850807440723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321.48479999999984</v>
      </c>
      <c r="CA159" s="13">
        <f t="shared" si="170"/>
        <v>75.662211893590367</v>
      </c>
      <c r="CB159" s="20">
        <f t="shared" si="171"/>
        <v>691.69771238133626</v>
      </c>
      <c r="CC159" s="59">
        <f t="shared" si="119"/>
        <v>985.03104571466952</v>
      </c>
      <c r="CD159" s="59">
        <f ca="1">AVERAGE(OFFSET($CC$3,0,0,'Données projet'!$E$12+1,1))-AVERAGE(OFFSET($H$3,0,0,'Données projet'!$E$12+1,1))</f>
        <v>441.3545880925019</v>
      </c>
      <c r="CE159" s="59">
        <f t="shared" si="148"/>
        <v>427.16091343339161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15.023247936281226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15.023247936281226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367.99999999999972</v>
      </c>
      <c r="CU159" s="17">
        <f>CT159*VLOOKUP('Données projet'!$B$13,Paramètres!$A$1:$I$89,3,0)*VLOOKUP('Données projet'!$B$13,Paramètres!$A$1:$I$89,5,0)</f>
        <v>298.52159999999981</v>
      </c>
      <c r="CV159" s="13">
        <f t="shared" si="173"/>
        <v>70.866444995542437</v>
      </c>
      <c r="CW159" s="20">
        <f t="shared" si="174"/>
        <v>643.35084503390271</v>
      </c>
      <c r="CX159" s="59">
        <f t="shared" si="122"/>
        <v>936.68417836723597</v>
      </c>
      <c r="CY159" s="59">
        <f ca="1">AVERAGE(OFFSET($CX$3,0,0,'Données projet'!$E$13+1,1))-AVERAGE(OFFSET($H$3,0,0,'Données projet'!$E$13+1,1))</f>
        <v>412.59676769258488</v>
      </c>
      <c r="CZ159" s="59">
        <f t="shared" si="150"/>
        <v>399.90063795152133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11.318053364395157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11.318053364395157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439.19854273764042</v>
      </c>
      <c r="T160" s="59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963.59256833510426</v>
      </c>
      <c r="AN160" s="59">
        <f ca="1">AVERAGE(OFFSET($AM$3,0,0,'Données projet'!$E$10+1,1))-AVERAGE(OFFSET($H$3,0,0,'Données projet'!$E$10+1,1))</f>
        <v>487.18832528146936</v>
      </c>
      <c r="AO160" s="59">
        <f t="shared" si="144"/>
        <v>306.61893266146666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248.99999999999994</v>
      </c>
      <c r="BE160" s="13">
        <f>BD160*VLOOKUP('Données projet'!$B$11,Paramètres!$A$1:$I$89,3,0)*VLOOKUP('Données projet'!$B$11,Paramètres!$A$1:$I$89,5,0)</f>
        <v>236.94839999999994</v>
      </c>
      <c r="BF160" s="13">
        <f t="shared" si="167"/>
        <v>57.782475694292401</v>
      </c>
      <c r="BG160" s="20">
        <f t="shared" si="168"/>
        <v>513.32294183422573</v>
      </c>
      <c r="BH160" s="59">
        <f t="shared" si="116"/>
        <v>806.65627516755899</v>
      </c>
      <c r="BI160" s="59">
        <f ca="1">AVERAGE(OFFSET($BH$3,0,0,'Données projet'!$E$11+1,1))-AVERAGE(OFFSET($H$3,0,0,'Données projet'!$E$11+1,1))</f>
        <v>455.71329051283936</v>
      </c>
      <c r="BJ160" s="59">
        <f t="shared" si="146"/>
        <v>479.3743231122258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34.196858598325051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34.196858598325051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321.48479999999984</v>
      </c>
      <c r="CA160" s="13">
        <f t="shared" si="170"/>
        <v>75.662211893590367</v>
      </c>
      <c r="CB160" s="20">
        <f t="shared" si="171"/>
        <v>691.69771238133626</v>
      </c>
      <c r="CC160" s="59">
        <f t="shared" si="119"/>
        <v>985.03104571466952</v>
      </c>
      <c r="CD160" s="59">
        <f ca="1">AVERAGE(OFFSET($CC$3,0,0,'Données projet'!$E$12+1,1))-AVERAGE(OFFSET($H$3,0,0,'Données projet'!$E$12+1,1))</f>
        <v>441.3545880925019</v>
      </c>
      <c r="CE160" s="59">
        <f t="shared" si="148"/>
        <v>427.16091343339161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14.728651207527195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14.728651207527195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367.99999999999972</v>
      </c>
      <c r="CU160" s="17">
        <f>CT160*VLOOKUP('Données projet'!$B$13,Paramètres!$A$1:$I$89,3,0)*VLOOKUP('Données projet'!$B$13,Paramètres!$A$1:$I$89,5,0)</f>
        <v>298.52159999999981</v>
      </c>
      <c r="CV160" s="13">
        <f t="shared" si="173"/>
        <v>70.866444995542437</v>
      </c>
      <c r="CW160" s="20">
        <f t="shared" si="174"/>
        <v>643.35084503390271</v>
      </c>
      <c r="CX160" s="59">
        <f t="shared" si="122"/>
        <v>936.68417836723597</v>
      </c>
      <c r="CY160" s="59">
        <f ca="1">AVERAGE(OFFSET($CX$3,0,0,'Données projet'!$E$13+1,1))-AVERAGE(OFFSET($H$3,0,0,'Données projet'!$E$13+1,1))</f>
        <v>412.59676769258488</v>
      </c>
      <c r="CZ160" s="59">
        <f t="shared" si="150"/>
        <v>399.90063795152133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11.096113241250272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11.096113241250272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439.19854273764042</v>
      </c>
      <c r="T161" s="59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963.59256833510426</v>
      </c>
      <c r="AN161" s="59">
        <f ca="1">AVERAGE(OFFSET($AM$3,0,0,'Données projet'!$E$10+1,1))-AVERAGE(OFFSET($H$3,0,0,'Données projet'!$E$10+1,1))</f>
        <v>487.18832528146936</v>
      </c>
      <c r="AO161" s="59">
        <f t="shared" si="144"/>
        <v>306.61893266146666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248.99999999999994</v>
      </c>
      <c r="BE161" s="13">
        <f>BD161*VLOOKUP('Données projet'!$B$11,Paramètres!$A$1:$I$89,3,0)*VLOOKUP('Données projet'!$B$11,Paramètres!$A$1:$I$89,5,0)</f>
        <v>236.94839999999994</v>
      </c>
      <c r="BF161" s="13">
        <f t="shared" si="167"/>
        <v>57.782475694292401</v>
      </c>
      <c r="BG161" s="20">
        <f t="shared" si="168"/>
        <v>513.32294183422573</v>
      </c>
      <c r="BH161" s="59">
        <f t="shared" si="116"/>
        <v>806.65627516755899</v>
      </c>
      <c r="BI161" s="59">
        <f ca="1">AVERAGE(OFFSET($BH$3,0,0,'Données projet'!$E$11+1,1))-AVERAGE(OFFSET($H$3,0,0,'Données projet'!$E$11+1,1))</f>
        <v>455.71329051283936</v>
      </c>
      <c r="BJ161" s="59">
        <f t="shared" si="146"/>
        <v>479.3743231122258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33.526279059236082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33.526279059236082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321.48479999999984</v>
      </c>
      <c r="CA161" s="13">
        <f t="shared" si="170"/>
        <v>75.662211893590367</v>
      </c>
      <c r="CB161" s="20">
        <f t="shared" si="171"/>
        <v>691.69771238133626</v>
      </c>
      <c r="CC161" s="59">
        <f t="shared" si="119"/>
        <v>985.03104571466952</v>
      </c>
      <c r="CD161" s="59">
        <f ca="1">AVERAGE(OFFSET($CC$3,0,0,'Données projet'!$E$12+1,1))-AVERAGE(OFFSET($H$3,0,0,'Données projet'!$E$12+1,1))</f>
        <v>441.3545880925019</v>
      </c>
      <c r="CE161" s="59">
        <f t="shared" si="148"/>
        <v>427.16091343339161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14.439831340937767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14.439831340937767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367.99999999999972</v>
      </c>
      <c r="CU161" s="17">
        <f>CT161*VLOOKUP('Données projet'!$B$13,Paramètres!$A$1:$I$89,3,0)*VLOOKUP('Données projet'!$B$13,Paramètres!$A$1:$I$89,5,0)</f>
        <v>298.52159999999981</v>
      </c>
      <c r="CV161" s="13">
        <f t="shared" si="173"/>
        <v>70.866444995542437</v>
      </c>
      <c r="CW161" s="20">
        <f t="shared" si="174"/>
        <v>643.35084503390271</v>
      </c>
      <c r="CX161" s="59">
        <f t="shared" si="122"/>
        <v>936.68417836723597</v>
      </c>
      <c r="CY161" s="59">
        <f ca="1">AVERAGE(OFFSET($CX$3,0,0,'Données projet'!$E$13+1,1))-AVERAGE(OFFSET($H$3,0,0,'Données projet'!$E$13+1,1))</f>
        <v>412.59676769258488</v>
      </c>
      <c r="CZ161" s="59">
        <f t="shared" si="150"/>
        <v>399.90063795152133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10.878525228550151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10.878525228550151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439.19854273764042</v>
      </c>
      <c r="T162" s="59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963.59256833510426</v>
      </c>
      <c r="AN162" s="59">
        <f ca="1">AVERAGE(OFFSET($AM$3,0,0,'Données projet'!$E$10+1,1))-AVERAGE(OFFSET($H$3,0,0,'Données projet'!$E$10+1,1))</f>
        <v>487.18832528146936</v>
      </c>
      <c r="AO162" s="59">
        <f t="shared" si="144"/>
        <v>306.61893266146666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248.99999999999994</v>
      </c>
      <c r="BE162" s="13">
        <f>BD162*VLOOKUP('Données projet'!$B$11,Paramètres!$A$1:$I$89,3,0)*VLOOKUP('Données projet'!$B$11,Paramètres!$A$1:$I$89,5,0)</f>
        <v>236.94839999999994</v>
      </c>
      <c r="BF162" s="13">
        <f t="shared" si="167"/>
        <v>57.782475694292401</v>
      </c>
      <c r="BG162" s="20">
        <f t="shared" si="168"/>
        <v>513.32294183422573</v>
      </c>
      <c r="BH162" s="59">
        <f t="shared" si="116"/>
        <v>806.65627516755899</v>
      </c>
      <c r="BI162" s="59">
        <f ca="1">AVERAGE(OFFSET($BH$3,0,0,'Données projet'!$E$11+1,1))-AVERAGE(OFFSET($H$3,0,0,'Données projet'!$E$11+1,1))</f>
        <v>455.71329051283936</v>
      </c>
      <c r="BJ162" s="59">
        <f t="shared" si="146"/>
        <v>479.3743231122258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32.868849175895519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32.868849175895519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321.48479999999984</v>
      </c>
      <c r="CA162" s="13">
        <f t="shared" si="170"/>
        <v>75.662211893590367</v>
      </c>
      <c r="CB162" s="20">
        <f t="shared" si="171"/>
        <v>691.69771238133626</v>
      </c>
      <c r="CC162" s="59">
        <f t="shared" si="119"/>
        <v>985.03104571466952</v>
      </c>
      <c r="CD162" s="59">
        <f ca="1">AVERAGE(OFFSET($CC$3,0,0,'Données projet'!$E$12+1,1))-AVERAGE(OFFSET($H$3,0,0,'Données projet'!$E$12+1,1))</f>
        <v>441.3545880925019</v>
      </c>
      <c r="CE162" s="59">
        <f t="shared" si="148"/>
        <v>427.16091343339161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14.156675055769433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14.156675055769433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367.99999999999972</v>
      </c>
      <c r="CU162" s="17">
        <f>CT162*VLOOKUP('Données projet'!$B$13,Paramètres!$A$1:$I$89,3,0)*VLOOKUP('Données projet'!$B$13,Paramètres!$A$1:$I$89,5,0)</f>
        <v>298.52159999999981</v>
      </c>
      <c r="CV162" s="13">
        <f t="shared" si="173"/>
        <v>70.866444995542437</v>
      </c>
      <c r="CW162" s="20">
        <f t="shared" si="174"/>
        <v>643.35084503390271</v>
      </c>
      <c r="CX162" s="59">
        <f t="shared" si="122"/>
        <v>936.68417836723597</v>
      </c>
      <c r="CY162" s="59">
        <f ca="1">AVERAGE(OFFSET($CX$3,0,0,'Données projet'!$E$13+1,1))-AVERAGE(OFFSET($H$3,0,0,'Données projet'!$E$13+1,1))</f>
        <v>412.59676769258488</v>
      </c>
      <c r="CZ162" s="59">
        <f t="shared" si="150"/>
        <v>399.90063795152133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10.665203984063496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10.665203984063496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439.19854273764042</v>
      </c>
      <c r="T163" s="59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963.59256833510426</v>
      </c>
      <c r="AN163" s="59">
        <f ca="1">AVERAGE(OFFSET($AM$3,0,0,'Données projet'!$E$10+1,1))-AVERAGE(OFFSET($H$3,0,0,'Données projet'!$E$10+1,1))</f>
        <v>487.18832528146936</v>
      </c>
      <c r="AO163" s="59">
        <f t="shared" si="144"/>
        <v>306.61893266146666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248.99999999999994</v>
      </c>
      <c r="BE163" s="13">
        <f>BD163*VLOOKUP('Données projet'!$B$11,Paramètres!$A$1:$I$89,3,0)*VLOOKUP('Données projet'!$B$11,Paramètres!$A$1:$I$89,5,0)</f>
        <v>236.94839999999994</v>
      </c>
      <c r="BF163" s="13">
        <f t="shared" si="167"/>
        <v>57.782475694292401</v>
      </c>
      <c r="BG163" s="20">
        <f t="shared" si="168"/>
        <v>513.32294183422573</v>
      </c>
      <c r="BH163" s="59">
        <f t="shared" si="116"/>
        <v>806.65627516755899</v>
      </c>
      <c r="BI163" s="59">
        <f ca="1">AVERAGE(OFFSET($BH$3,0,0,'Données projet'!$E$11+1,1))-AVERAGE(OFFSET($H$3,0,0,'Données projet'!$E$11+1,1))</f>
        <v>455.71329051283936</v>
      </c>
      <c r="BJ163" s="59">
        <f t="shared" si="146"/>
        <v>479.3743231122258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32.224311091574627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32.224311091574627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321.48479999999984</v>
      </c>
      <c r="CA163" s="13">
        <f t="shared" si="170"/>
        <v>75.662211893590367</v>
      </c>
      <c r="CB163" s="20">
        <f t="shared" si="171"/>
        <v>691.69771238133626</v>
      </c>
      <c r="CC163" s="59">
        <f t="shared" si="119"/>
        <v>985.03104571466952</v>
      </c>
      <c r="CD163" s="59">
        <f ca="1">AVERAGE(OFFSET($CC$3,0,0,'Données projet'!$E$12+1,1))-AVERAGE(OFFSET($H$3,0,0,'Données projet'!$E$12+1,1))</f>
        <v>441.3545880925019</v>
      </c>
      <c r="CE163" s="59">
        <f t="shared" si="148"/>
        <v>427.16091343339161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13.879071292644971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13.879071292644971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367.99999999999972</v>
      </c>
      <c r="CU163" s="17">
        <f>CT163*VLOOKUP('Données projet'!$B$13,Paramètres!$A$1:$I$89,3,0)*VLOOKUP('Données projet'!$B$13,Paramètres!$A$1:$I$89,5,0)</f>
        <v>298.52159999999981</v>
      </c>
      <c r="CV163" s="13">
        <f t="shared" si="173"/>
        <v>70.866444995542437</v>
      </c>
      <c r="CW163" s="20">
        <f t="shared" si="174"/>
        <v>643.35084503390271</v>
      </c>
      <c r="CX163" s="59">
        <f t="shared" si="122"/>
        <v>936.68417836723597</v>
      </c>
      <c r="CY163" s="59">
        <f ca="1">AVERAGE(OFFSET($CX$3,0,0,'Données projet'!$E$13+1,1))-AVERAGE(OFFSET($H$3,0,0,'Données projet'!$E$13+1,1))</f>
        <v>412.59676769258488</v>
      </c>
      <c r="CZ163" s="59">
        <f t="shared" si="150"/>
        <v>399.90063795152133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10.456065839068112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10.456065839068112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439.19854273764042</v>
      </c>
      <c r="T164" s="59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963.59256833510426</v>
      </c>
      <c r="AN164" s="59">
        <f ca="1">AVERAGE(OFFSET($AM$3,0,0,'Données projet'!$E$10+1,1))-AVERAGE(OFFSET($H$3,0,0,'Données projet'!$E$10+1,1))</f>
        <v>487.18832528146936</v>
      </c>
      <c r="AO164" s="59">
        <f t="shared" si="144"/>
        <v>306.61893266146666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248.99999999999994</v>
      </c>
      <c r="BE164" s="13">
        <f>BD164*VLOOKUP('Données projet'!$B$11,Paramètres!$A$1:$I$89,3,0)*VLOOKUP('Données projet'!$B$11,Paramètres!$A$1:$I$89,5,0)</f>
        <v>236.94839999999994</v>
      </c>
      <c r="BF164" s="13">
        <f t="shared" si="167"/>
        <v>57.782475694292401</v>
      </c>
      <c r="BG164" s="20">
        <f t="shared" si="168"/>
        <v>513.32294183422573</v>
      </c>
      <c r="BH164" s="59">
        <f t="shared" si="116"/>
        <v>806.65627516755899</v>
      </c>
      <c r="BI164" s="59">
        <f ca="1">AVERAGE(OFFSET($BH$3,0,0,'Données projet'!$E$11+1,1))-AVERAGE(OFFSET($H$3,0,0,'Données projet'!$E$11+1,1))</f>
        <v>455.71329051283936</v>
      </c>
      <c r="BJ164" s="59">
        <f t="shared" si="146"/>
        <v>479.3743231122258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31.592412005957854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31.592412005957854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321.48479999999984</v>
      </c>
      <c r="CA164" s="13">
        <f t="shared" si="170"/>
        <v>75.662211893590367</v>
      </c>
      <c r="CB164" s="20">
        <f t="shared" si="171"/>
        <v>691.69771238133626</v>
      </c>
      <c r="CC164" s="59">
        <f t="shared" si="119"/>
        <v>985.03104571466952</v>
      </c>
      <c r="CD164" s="59">
        <f ca="1">AVERAGE(OFFSET($CC$3,0,0,'Données projet'!$E$12+1,1))-AVERAGE(OFFSET($H$3,0,0,'Données projet'!$E$12+1,1))</f>
        <v>441.3545880925019</v>
      </c>
      <c r="CE164" s="59">
        <f t="shared" si="148"/>
        <v>427.16091343339161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13.606911169993802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13.606911169993802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367.99999999999972</v>
      </c>
      <c r="CU164" s="17">
        <f>CT164*VLOOKUP('Données projet'!$B$13,Paramètres!$A$1:$I$89,3,0)*VLOOKUP('Données projet'!$B$13,Paramètres!$A$1:$I$89,5,0)</f>
        <v>298.52159999999981</v>
      </c>
      <c r="CV164" s="13">
        <f t="shared" si="173"/>
        <v>70.866444995542437</v>
      </c>
      <c r="CW164" s="20">
        <f t="shared" si="174"/>
        <v>643.35084503390271</v>
      </c>
      <c r="CX164" s="59">
        <f t="shared" si="122"/>
        <v>936.68417836723597</v>
      </c>
      <c r="CY164" s="59">
        <f ca="1">AVERAGE(OFFSET($CX$3,0,0,'Données projet'!$E$13+1,1))-AVERAGE(OFFSET($H$3,0,0,'Données projet'!$E$13+1,1))</f>
        <v>412.59676769258488</v>
      </c>
      <c r="CZ164" s="59">
        <f t="shared" si="150"/>
        <v>399.90063795152133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10.251028765534414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10.251028765534414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439.19854273764042</v>
      </c>
      <c r="T165" s="59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963.59256833510426</v>
      </c>
      <c r="AN165" s="59">
        <f ca="1">AVERAGE(OFFSET($AM$3,0,0,'Données projet'!$E$10+1,1))-AVERAGE(OFFSET($H$3,0,0,'Données projet'!$E$10+1,1))</f>
        <v>487.18832528146936</v>
      </c>
      <c r="AO165" s="59">
        <f t="shared" si="144"/>
        <v>306.61893266146666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248.99999999999994</v>
      </c>
      <c r="BE165" s="13">
        <f>BD165*VLOOKUP('Données projet'!$B$11,Paramètres!$A$1:$I$89,3,0)*VLOOKUP('Données projet'!$B$11,Paramètres!$A$1:$I$89,5,0)</f>
        <v>236.94839999999994</v>
      </c>
      <c r="BF165" s="13">
        <f t="shared" si="167"/>
        <v>57.782475694292401</v>
      </c>
      <c r="BG165" s="20">
        <f t="shared" si="168"/>
        <v>513.32294183422573</v>
      </c>
      <c r="BH165" s="59">
        <f t="shared" si="116"/>
        <v>806.65627516755899</v>
      </c>
      <c r="BI165" s="59">
        <f ca="1">AVERAGE(OFFSET($BH$3,0,0,'Données projet'!$E$11+1,1))-AVERAGE(OFFSET($H$3,0,0,'Données projet'!$E$11+1,1))</f>
        <v>455.71329051283936</v>
      </c>
      <c r="BJ165" s="59">
        <f t="shared" si="146"/>
        <v>479.3743231122258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30.972904075989643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30.972904075989643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321.48479999999984</v>
      </c>
      <c r="CA165" s="13">
        <f t="shared" si="170"/>
        <v>75.662211893590367</v>
      </c>
      <c r="CB165" s="20">
        <f t="shared" si="171"/>
        <v>691.69771238133626</v>
      </c>
      <c r="CC165" s="59">
        <f t="shared" si="119"/>
        <v>985.03104571466952</v>
      </c>
      <c r="CD165" s="59">
        <f ca="1">AVERAGE(OFFSET($CC$3,0,0,'Données projet'!$E$12+1,1))-AVERAGE(OFFSET($H$3,0,0,'Données projet'!$E$12+1,1))</f>
        <v>441.3545880925019</v>
      </c>
      <c r="CE165" s="59">
        <f t="shared" si="148"/>
        <v>427.16091343339161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13.340087941346541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13.340087941346541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367.99999999999972</v>
      </c>
      <c r="CU165" s="17">
        <f>CT165*VLOOKUP('Données projet'!$B$13,Paramètres!$A$1:$I$89,3,0)*VLOOKUP('Données projet'!$B$13,Paramètres!$A$1:$I$89,5,0)</f>
        <v>298.52159999999981</v>
      </c>
      <c r="CV165" s="13">
        <f t="shared" si="173"/>
        <v>70.866444995542437</v>
      </c>
      <c r="CW165" s="20">
        <f t="shared" si="174"/>
        <v>643.35084503390271</v>
      </c>
      <c r="CX165" s="59">
        <f t="shared" si="122"/>
        <v>936.68417836723597</v>
      </c>
      <c r="CY165" s="59">
        <f ca="1">AVERAGE(OFFSET($CX$3,0,0,'Données projet'!$E$13+1,1))-AVERAGE(OFFSET($H$3,0,0,'Données projet'!$E$13+1,1))</f>
        <v>412.59676769258488</v>
      </c>
      <c r="CZ165" s="59">
        <f t="shared" si="150"/>
        <v>399.90063795152133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10.050012343952448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10.050012343952448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439.19854273764042</v>
      </c>
      <c r="T166" s="59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963.59256833510426</v>
      </c>
      <c r="AN166" s="59">
        <f ca="1">AVERAGE(OFFSET($AM$3,0,0,'Données projet'!$E$10+1,1))-AVERAGE(OFFSET($H$3,0,0,'Données projet'!$E$10+1,1))</f>
        <v>487.18832528146936</v>
      </c>
      <c r="AO166" s="59">
        <f t="shared" si="144"/>
        <v>306.61893266146666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248.99999999999994</v>
      </c>
      <c r="BE166" s="13">
        <f>BD166*VLOOKUP('Données projet'!$B$11,Paramètres!$A$1:$I$89,3,0)*VLOOKUP('Données projet'!$B$11,Paramètres!$A$1:$I$89,5,0)</f>
        <v>236.94839999999994</v>
      </c>
      <c r="BF166" s="13">
        <f t="shared" si="167"/>
        <v>57.782475694292401</v>
      </c>
      <c r="BG166" s="20">
        <f t="shared" si="168"/>
        <v>513.32294183422573</v>
      </c>
      <c r="BH166" s="59">
        <f t="shared" si="116"/>
        <v>806.65627516755899</v>
      </c>
      <c r="BI166" s="59">
        <f ca="1">AVERAGE(OFFSET($BH$3,0,0,'Données projet'!$E$11+1,1))-AVERAGE(OFFSET($H$3,0,0,'Données projet'!$E$11+1,1))</f>
        <v>455.71329051283936</v>
      </c>
      <c r="BJ166" s="59">
        <f t="shared" si="146"/>
        <v>479.3743231122258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30.365544318665581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30.365544318665581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321.48479999999984</v>
      </c>
      <c r="CA166" s="13">
        <f t="shared" si="170"/>
        <v>75.662211893590367</v>
      </c>
      <c r="CB166" s="20">
        <f t="shared" si="171"/>
        <v>691.69771238133626</v>
      </c>
      <c r="CC166" s="59">
        <f t="shared" si="119"/>
        <v>985.03104571466952</v>
      </c>
      <c r="CD166" s="59">
        <f ca="1">AVERAGE(OFFSET($CC$3,0,0,'Données projet'!$E$12+1,1))-AVERAGE(OFFSET($H$3,0,0,'Données projet'!$E$12+1,1))</f>
        <v>441.3545880925019</v>
      </c>
      <c r="CE166" s="59">
        <f t="shared" si="148"/>
        <v>427.16091343339161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13.078496953466951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13.078496953466951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367.99999999999972</v>
      </c>
      <c r="CU166" s="17">
        <f>CT166*VLOOKUP('Données projet'!$B$13,Paramètres!$A$1:$I$89,3,0)*VLOOKUP('Données projet'!$B$13,Paramètres!$A$1:$I$89,5,0)</f>
        <v>298.52159999999981</v>
      </c>
      <c r="CV166" s="13">
        <f t="shared" si="173"/>
        <v>70.866444995542437</v>
      </c>
      <c r="CW166" s="20">
        <f t="shared" si="174"/>
        <v>643.35084503390271</v>
      </c>
      <c r="CX166" s="59">
        <f t="shared" si="122"/>
        <v>936.68417836723597</v>
      </c>
      <c r="CY166" s="59">
        <f ca="1">AVERAGE(OFFSET($CX$3,0,0,'Données projet'!$E$13+1,1))-AVERAGE(OFFSET($H$3,0,0,'Données projet'!$E$13+1,1))</f>
        <v>412.59676769258488</v>
      </c>
      <c r="CZ166" s="59">
        <f t="shared" si="150"/>
        <v>399.90063795152133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9.8529377317897922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9.8529377317897922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439.19854273764042</v>
      </c>
      <c r="T167" s="59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963.59256833510426</v>
      </c>
      <c r="AN167" s="59">
        <f ca="1">AVERAGE(OFFSET($AM$3,0,0,'Données projet'!$E$10+1,1))-AVERAGE(OFFSET($H$3,0,0,'Données projet'!$E$10+1,1))</f>
        <v>487.18832528146936</v>
      </c>
      <c r="AO167" s="59">
        <f t="shared" si="144"/>
        <v>306.61893266146666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248.99999999999994</v>
      </c>
      <c r="BE167" s="13">
        <f>BD167*VLOOKUP('Données projet'!$B$11,Paramètres!$A$1:$I$89,3,0)*VLOOKUP('Données projet'!$B$11,Paramètres!$A$1:$I$89,5,0)</f>
        <v>236.94839999999994</v>
      </c>
      <c r="BF167" s="13">
        <f t="shared" si="167"/>
        <v>57.782475694292401</v>
      </c>
      <c r="BG167" s="20">
        <f t="shared" si="168"/>
        <v>513.32294183422573</v>
      </c>
      <c r="BH167" s="59">
        <f t="shared" si="116"/>
        <v>806.65627516755899</v>
      </c>
      <c r="BI167" s="59">
        <f ca="1">AVERAGE(OFFSET($BH$3,0,0,'Données projet'!$E$11+1,1))-AVERAGE(OFFSET($H$3,0,0,'Données projet'!$E$11+1,1))</f>
        <v>455.71329051283936</v>
      </c>
      <c r="BJ167" s="59">
        <f t="shared" si="146"/>
        <v>479.3743231122258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29.77009451572977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29.77009451572977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321.48479999999984</v>
      </c>
      <c r="CA167" s="13">
        <f t="shared" si="170"/>
        <v>75.662211893590367</v>
      </c>
      <c r="CB167" s="20">
        <f t="shared" si="171"/>
        <v>691.69771238133626</v>
      </c>
      <c r="CC167" s="59">
        <f t="shared" si="119"/>
        <v>985.03104571466952</v>
      </c>
      <c r="CD167" s="59">
        <f ca="1">AVERAGE(OFFSET($CC$3,0,0,'Données projet'!$E$12+1,1))-AVERAGE(OFFSET($H$3,0,0,'Données projet'!$E$12+1,1))</f>
        <v>441.3545880925019</v>
      </c>
      <c r="CE167" s="59">
        <f t="shared" si="148"/>
        <v>427.16091343339161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12.822035605304933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12.822035605304933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367.99999999999972</v>
      </c>
      <c r="CU167" s="17">
        <f>CT167*VLOOKUP('Données projet'!$B$13,Paramètres!$A$1:$I$89,3,0)*VLOOKUP('Données projet'!$B$13,Paramètres!$A$1:$I$89,5,0)</f>
        <v>298.52159999999981</v>
      </c>
      <c r="CV167" s="13">
        <f t="shared" si="173"/>
        <v>70.866444995542437</v>
      </c>
      <c r="CW167" s="20">
        <f t="shared" si="174"/>
        <v>643.35084503390271</v>
      </c>
      <c r="CX167" s="59">
        <f t="shared" si="122"/>
        <v>936.68417836723597</v>
      </c>
      <c r="CY167" s="59">
        <f ca="1">AVERAGE(OFFSET($CX$3,0,0,'Données projet'!$E$13+1,1))-AVERAGE(OFFSET($H$3,0,0,'Données projet'!$E$13+1,1))</f>
        <v>412.59676769258488</v>
      </c>
      <c r="CZ167" s="59">
        <f t="shared" si="150"/>
        <v>399.90063795152133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9.6597276325680017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9.6597276325680017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439.19854273764042</v>
      </c>
      <c r="T168" s="59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963.59256833510426</v>
      </c>
      <c r="AN168" s="59">
        <f ca="1">AVERAGE(OFFSET($AM$3,0,0,'Données projet'!$E$10+1,1))-AVERAGE(OFFSET($H$3,0,0,'Données projet'!$E$10+1,1))</f>
        <v>487.18832528146936</v>
      </c>
      <c r="AO168" s="59">
        <f t="shared" si="144"/>
        <v>306.61893266146666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248.99999999999994</v>
      </c>
      <c r="BE168" s="13">
        <f>BD168*VLOOKUP('Données projet'!$B$11,Paramètres!$A$1:$I$89,3,0)*VLOOKUP('Données projet'!$B$11,Paramètres!$A$1:$I$89,5,0)</f>
        <v>236.94839999999994</v>
      </c>
      <c r="BF168" s="13">
        <f t="shared" si="167"/>
        <v>57.782475694292401</v>
      </c>
      <c r="BG168" s="20">
        <f t="shared" si="168"/>
        <v>513.32294183422573</v>
      </c>
      <c r="BH168" s="59">
        <f t="shared" si="116"/>
        <v>806.65627516755899</v>
      </c>
      <c r="BI168" s="59">
        <f ca="1">AVERAGE(OFFSET($BH$3,0,0,'Données projet'!$E$11+1,1))-AVERAGE(OFFSET($H$3,0,0,'Données projet'!$E$11+1,1))</f>
        <v>455.71329051283936</v>
      </c>
      <c r="BJ168" s="59">
        <f t="shared" si="146"/>
        <v>479.3743231122258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29.186321120241015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29.186321120241015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321.48479999999984</v>
      </c>
      <c r="CA168" s="13">
        <f t="shared" si="170"/>
        <v>75.662211893590367</v>
      </c>
      <c r="CB168" s="20">
        <f t="shared" si="171"/>
        <v>691.69771238133626</v>
      </c>
      <c r="CC168" s="59">
        <f t="shared" si="119"/>
        <v>985.03104571466952</v>
      </c>
      <c r="CD168" s="59">
        <f ca="1">AVERAGE(OFFSET($CC$3,0,0,'Données projet'!$E$12+1,1))-AVERAGE(OFFSET($H$3,0,0,'Données projet'!$E$12+1,1))</f>
        <v>441.3545880925019</v>
      </c>
      <c r="CE168" s="59">
        <f t="shared" si="148"/>
        <v>427.16091343339161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12.570603307754395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12.570603307754395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367.99999999999972</v>
      </c>
      <c r="CU168" s="17">
        <f>CT168*VLOOKUP('Données projet'!$B$13,Paramètres!$A$1:$I$89,3,0)*VLOOKUP('Données projet'!$B$13,Paramètres!$A$1:$I$89,5,0)</f>
        <v>298.52159999999981</v>
      </c>
      <c r="CV168" s="13">
        <f t="shared" si="173"/>
        <v>70.866444995542437</v>
      </c>
      <c r="CW168" s="20">
        <f t="shared" si="174"/>
        <v>643.35084503390271</v>
      </c>
      <c r="CX168" s="59">
        <f t="shared" si="122"/>
        <v>936.68417836723597</v>
      </c>
      <c r="CY168" s="59">
        <f ca="1">AVERAGE(OFFSET($CX$3,0,0,'Données projet'!$E$13+1,1))-AVERAGE(OFFSET($H$3,0,0,'Données projet'!$E$13+1,1))</f>
        <v>412.59676769258488</v>
      </c>
      <c r="CZ168" s="59">
        <f t="shared" si="150"/>
        <v>399.90063795152133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9.4703062655454264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9.4703062655454264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439.19854273764042</v>
      </c>
      <c r="T169" s="59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963.59256833510426</v>
      </c>
      <c r="AN169" s="59">
        <f ca="1">AVERAGE(OFFSET($AM$3,0,0,'Données projet'!$E$10+1,1))-AVERAGE(OFFSET($H$3,0,0,'Données projet'!$E$10+1,1))</f>
        <v>487.18832528146936</v>
      </c>
      <c r="AO169" s="59">
        <f t="shared" si="144"/>
        <v>306.61893266146666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248.99999999999994</v>
      </c>
      <c r="BE169" s="13">
        <f>BD169*VLOOKUP('Données projet'!$B$11,Paramètres!$A$1:$I$89,3,0)*VLOOKUP('Données projet'!$B$11,Paramètres!$A$1:$I$89,5,0)</f>
        <v>236.94839999999994</v>
      </c>
      <c r="BF169" s="13">
        <f t="shared" si="167"/>
        <v>57.782475694292401</v>
      </c>
      <c r="BG169" s="20">
        <f t="shared" si="168"/>
        <v>513.32294183422573</v>
      </c>
      <c r="BH169" s="59">
        <f t="shared" si="116"/>
        <v>806.65627516755899</v>
      </c>
      <c r="BI169" s="59">
        <f ca="1">AVERAGE(OFFSET($BH$3,0,0,'Données projet'!$E$11+1,1))-AVERAGE(OFFSET($H$3,0,0,'Données projet'!$E$11+1,1))</f>
        <v>455.71329051283936</v>
      </c>
      <c r="BJ169" s="59">
        <f t="shared" si="146"/>
        <v>479.3743231122258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28.613995164971179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28.613995164971179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321.48479999999984</v>
      </c>
      <c r="CA169" s="13">
        <f t="shared" si="170"/>
        <v>75.662211893590367</v>
      </c>
      <c r="CB169" s="20">
        <f t="shared" si="171"/>
        <v>691.69771238133626</v>
      </c>
      <c r="CC169" s="59">
        <f t="shared" si="119"/>
        <v>985.03104571466952</v>
      </c>
      <c r="CD169" s="59">
        <f ca="1">AVERAGE(OFFSET($CC$3,0,0,'Données projet'!$E$12+1,1))-AVERAGE(OFFSET($H$3,0,0,'Données projet'!$E$12+1,1))</f>
        <v>441.3545880925019</v>
      </c>
      <c r="CE169" s="59">
        <f t="shared" si="148"/>
        <v>427.16091343339161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12.324101444200265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12.324101444200265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367.99999999999972</v>
      </c>
      <c r="CU169" s="17">
        <f>CT169*VLOOKUP('Données projet'!$B$13,Paramètres!$A$1:$I$89,3,0)*VLOOKUP('Données projet'!$B$13,Paramètres!$A$1:$I$89,5,0)</f>
        <v>298.52159999999981</v>
      </c>
      <c r="CV169" s="13">
        <f t="shared" si="173"/>
        <v>70.866444995542437</v>
      </c>
      <c r="CW169" s="20">
        <f t="shared" si="174"/>
        <v>643.35084503390271</v>
      </c>
      <c r="CX169" s="59">
        <f t="shared" si="122"/>
        <v>936.68417836723597</v>
      </c>
      <c r="CY169" s="59">
        <f ca="1">AVERAGE(OFFSET($CX$3,0,0,'Données projet'!$E$13+1,1))-AVERAGE(OFFSET($H$3,0,0,'Données projet'!$E$13+1,1))</f>
        <v>412.59676769258488</v>
      </c>
      <c r="CZ169" s="59">
        <f t="shared" si="150"/>
        <v>399.90063795152133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9.2845993359945389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9.2845993359945389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439.19854273764042</v>
      </c>
      <c r="T170" s="59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963.59256833510426</v>
      </c>
      <c r="AN170" s="59">
        <f ca="1">AVERAGE(OFFSET($AM$3,0,0,'Données projet'!$E$10+1,1))-AVERAGE(OFFSET($H$3,0,0,'Données projet'!$E$10+1,1))</f>
        <v>487.18832528146936</v>
      </c>
      <c r="AO170" s="59">
        <f t="shared" si="144"/>
        <v>306.61893266146666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248.99999999999994</v>
      </c>
      <c r="BE170" s="13">
        <f>BD170*VLOOKUP('Données projet'!$B$11,Paramètres!$A$1:$I$89,3,0)*VLOOKUP('Données projet'!$B$11,Paramètres!$A$1:$I$89,5,0)</f>
        <v>236.94839999999994</v>
      </c>
      <c r="BF170" s="13">
        <f t="shared" si="167"/>
        <v>57.782475694292401</v>
      </c>
      <c r="BG170" s="20">
        <f t="shared" si="168"/>
        <v>513.32294183422573</v>
      </c>
      <c r="BH170" s="59">
        <f t="shared" si="116"/>
        <v>806.65627516755899</v>
      </c>
      <c r="BI170" s="59">
        <f ca="1">AVERAGE(OFFSET($BH$3,0,0,'Données projet'!$E$11+1,1))-AVERAGE(OFFSET($H$3,0,0,'Données projet'!$E$11+1,1))</f>
        <v>455.71329051283936</v>
      </c>
      <c r="BJ170" s="59">
        <f t="shared" si="146"/>
        <v>479.3743231122258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28.052892172599822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28.052892172599822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321.48479999999984</v>
      </c>
      <c r="CA170" s="13">
        <f t="shared" si="170"/>
        <v>75.662211893590367</v>
      </c>
      <c r="CB170" s="20">
        <f t="shared" si="171"/>
        <v>691.69771238133626</v>
      </c>
      <c r="CC170" s="59">
        <f t="shared" si="119"/>
        <v>985.03104571466952</v>
      </c>
      <c r="CD170" s="59">
        <f ca="1">AVERAGE(OFFSET($CC$3,0,0,'Données projet'!$E$12+1,1))-AVERAGE(OFFSET($H$3,0,0,'Données projet'!$E$12+1,1))</f>
        <v>441.3545880925019</v>
      </c>
      <c r="CE170" s="59">
        <f t="shared" si="148"/>
        <v>427.16091343339161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12.082433331839141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12.082433331839141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367.99999999999972</v>
      </c>
      <c r="CU170" s="17">
        <f>CT170*VLOOKUP('Données projet'!$B$13,Paramètres!$A$1:$I$89,3,0)*VLOOKUP('Données projet'!$B$13,Paramètres!$A$1:$I$89,5,0)</f>
        <v>298.52159999999981</v>
      </c>
      <c r="CV170" s="13">
        <f t="shared" si="173"/>
        <v>70.866444995542437</v>
      </c>
      <c r="CW170" s="20">
        <f t="shared" si="174"/>
        <v>643.35084503390271</v>
      </c>
      <c r="CX170" s="59">
        <f t="shared" si="122"/>
        <v>936.68417836723597</v>
      </c>
      <c r="CY170" s="59">
        <f ca="1">AVERAGE(OFFSET($CX$3,0,0,'Données projet'!$E$13+1,1))-AVERAGE(OFFSET($H$3,0,0,'Données projet'!$E$13+1,1))</f>
        <v>412.59676769258488</v>
      </c>
      <c r="CZ170" s="59">
        <f t="shared" si="150"/>
        <v>399.90063795152133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9.1025340060621023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9.1025340060621023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439.19854273764042</v>
      </c>
      <c r="T171" s="59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963.59256833510426</v>
      </c>
      <c r="AN171" s="59">
        <f ca="1">AVERAGE(OFFSET($AM$3,0,0,'Données projet'!$E$10+1,1))-AVERAGE(OFFSET($H$3,0,0,'Données projet'!$E$10+1,1))</f>
        <v>487.18832528146936</v>
      </c>
      <c r="AO171" s="59">
        <f t="shared" si="144"/>
        <v>306.61893266146666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248.99999999999994</v>
      </c>
      <c r="BE171" s="13">
        <f>BD171*VLOOKUP('Données projet'!$B$11,Paramètres!$A$1:$I$89,3,0)*VLOOKUP('Données projet'!$B$11,Paramètres!$A$1:$I$89,5,0)</f>
        <v>236.94839999999994</v>
      </c>
      <c r="BF171" s="13">
        <f t="shared" si="167"/>
        <v>57.782475694292401</v>
      </c>
      <c r="BG171" s="20">
        <f t="shared" si="168"/>
        <v>513.32294183422573</v>
      </c>
      <c r="BH171" s="59">
        <f t="shared" si="116"/>
        <v>806.65627516755899</v>
      </c>
      <c r="BI171" s="59">
        <f ca="1">AVERAGE(OFFSET($BH$3,0,0,'Données projet'!$E$11+1,1))-AVERAGE(OFFSET($H$3,0,0,'Données projet'!$E$11+1,1))</f>
        <v>455.71329051283936</v>
      </c>
      <c r="BJ171" s="59">
        <f t="shared" si="146"/>
        <v>479.3743231122258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27.502792067669837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27.502792067669837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321.48479999999984</v>
      </c>
      <c r="CA171" s="13">
        <f t="shared" si="170"/>
        <v>75.662211893590367</v>
      </c>
      <c r="CB171" s="20">
        <f t="shared" si="171"/>
        <v>691.69771238133626</v>
      </c>
      <c r="CC171" s="59">
        <f t="shared" si="119"/>
        <v>985.03104571466952</v>
      </c>
      <c r="CD171" s="59">
        <f ca="1">AVERAGE(OFFSET($CC$3,0,0,'Données projet'!$E$12+1,1))-AVERAGE(OFFSET($H$3,0,0,'Données projet'!$E$12+1,1))</f>
        <v>441.3545880925019</v>
      </c>
      <c r="CE171" s="59">
        <f t="shared" si="148"/>
        <v>427.16091343339161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11.845504183758425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11.845504183758425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367.99999999999972</v>
      </c>
      <c r="CU171" s="17">
        <f>CT171*VLOOKUP('Données projet'!$B$13,Paramètres!$A$1:$I$89,3,0)*VLOOKUP('Données projet'!$B$13,Paramètres!$A$1:$I$89,5,0)</f>
        <v>298.52159999999981</v>
      </c>
      <c r="CV171" s="13">
        <f t="shared" si="173"/>
        <v>70.866444995542437</v>
      </c>
      <c r="CW171" s="20">
        <f t="shared" si="174"/>
        <v>643.35084503390271</v>
      </c>
      <c r="CX171" s="59">
        <f t="shared" si="122"/>
        <v>936.68417836723597</v>
      </c>
      <c r="CY171" s="59">
        <f ca="1">AVERAGE(OFFSET($CX$3,0,0,'Données projet'!$E$13+1,1))-AVERAGE(OFFSET($H$3,0,0,'Données projet'!$E$13+1,1))</f>
        <v>412.59676769258488</v>
      </c>
      <c r="CZ171" s="59">
        <f t="shared" si="150"/>
        <v>399.90063795152133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8.9240388662007533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8.9240388662007533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439.19854273764042</v>
      </c>
      <c r="T172" s="59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963.59256833510426</v>
      </c>
      <c r="AN172" s="59">
        <f ca="1">AVERAGE(OFFSET($AM$3,0,0,'Données projet'!$E$10+1,1))-AVERAGE(OFFSET($H$3,0,0,'Données projet'!$E$10+1,1))</f>
        <v>487.18832528146936</v>
      </c>
      <c r="AO172" s="59">
        <f t="shared" si="144"/>
        <v>306.61893266146666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248.99999999999994</v>
      </c>
      <c r="BE172" s="13">
        <f>BD172*VLOOKUP('Données projet'!$B$11,Paramètres!$A$1:$I$89,3,0)*VLOOKUP('Données projet'!$B$11,Paramètres!$A$1:$I$89,5,0)</f>
        <v>236.94839999999994</v>
      </c>
      <c r="BF172" s="13">
        <f t="shared" si="167"/>
        <v>57.782475694292401</v>
      </c>
      <c r="BG172" s="20">
        <f t="shared" si="168"/>
        <v>513.32294183422573</v>
      </c>
      <c r="BH172" s="59">
        <f t="shared" si="116"/>
        <v>806.65627516755899</v>
      </c>
      <c r="BI172" s="59">
        <f ca="1">AVERAGE(OFFSET($BH$3,0,0,'Données projet'!$E$11+1,1))-AVERAGE(OFFSET($H$3,0,0,'Données projet'!$E$11+1,1))</f>
        <v>455.71329051283936</v>
      </c>
      <c r="BJ172" s="59">
        <f t="shared" si="146"/>
        <v>479.3743231122258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26.963479090269594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26.963479090269594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321.48479999999984</v>
      </c>
      <c r="CA172" s="13">
        <f t="shared" si="170"/>
        <v>75.662211893590367</v>
      </c>
      <c r="CB172" s="20">
        <f t="shared" si="171"/>
        <v>691.69771238133626</v>
      </c>
      <c r="CC172" s="59">
        <f t="shared" si="119"/>
        <v>985.03104571466952</v>
      </c>
      <c r="CD172" s="59">
        <f ca="1">AVERAGE(OFFSET($CC$3,0,0,'Données projet'!$E$12+1,1))-AVERAGE(OFFSET($H$3,0,0,'Données projet'!$E$12+1,1))</f>
        <v>441.3545880925019</v>
      </c>
      <c r="CE172" s="59">
        <f t="shared" si="148"/>
        <v>427.16091343339161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11.61322107175906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11.61322107175906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367.99999999999972</v>
      </c>
      <c r="CU172" s="17">
        <f>CT172*VLOOKUP('Données projet'!$B$13,Paramètres!$A$1:$I$89,3,0)*VLOOKUP('Données projet'!$B$13,Paramètres!$A$1:$I$89,5,0)</f>
        <v>298.52159999999981</v>
      </c>
      <c r="CV172" s="13">
        <f t="shared" si="173"/>
        <v>70.866444995542437</v>
      </c>
      <c r="CW172" s="20">
        <f t="shared" si="174"/>
        <v>643.35084503390271</v>
      </c>
      <c r="CX172" s="59">
        <f t="shared" si="122"/>
        <v>936.68417836723597</v>
      </c>
      <c r="CY172" s="59">
        <f ca="1">AVERAGE(OFFSET($CX$3,0,0,'Données projet'!$E$13+1,1))-AVERAGE(OFFSET($H$3,0,0,'Données projet'!$E$13+1,1))</f>
        <v>412.59676769258488</v>
      </c>
      <c r="CZ172" s="59">
        <f t="shared" si="150"/>
        <v>399.90063795152133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8.7490439071608002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8.7490439071608002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439.19854273764042</v>
      </c>
      <c r="T173" s="59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963.59256833510426</v>
      </c>
      <c r="AN173" s="59">
        <f ca="1">AVERAGE(OFFSET($AM$3,0,0,'Données projet'!$E$10+1,1))-AVERAGE(OFFSET($H$3,0,0,'Données projet'!$E$10+1,1))</f>
        <v>487.18832528146936</v>
      </c>
      <c r="AO173" s="59">
        <f t="shared" si="144"/>
        <v>306.61893266146666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248.99999999999994</v>
      </c>
      <c r="BE173" s="13">
        <f>BD173*VLOOKUP('Données projet'!$B$11,Paramètres!$A$1:$I$89,3,0)*VLOOKUP('Données projet'!$B$11,Paramètres!$A$1:$I$89,5,0)</f>
        <v>236.94839999999994</v>
      </c>
      <c r="BF173" s="13">
        <f t="shared" si="167"/>
        <v>57.782475694292401</v>
      </c>
      <c r="BG173" s="20">
        <f t="shared" si="168"/>
        <v>513.32294183422573</v>
      </c>
      <c r="BH173" s="59">
        <f t="shared" si="116"/>
        <v>806.65627516755899</v>
      </c>
      <c r="BI173" s="59">
        <f ca="1">AVERAGE(OFFSET($BH$3,0,0,'Données projet'!$E$11+1,1))-AVERAGE(OFFSET($H$3,0,0,'Données projet'!$E$11+1,1))</f>
        <v>455.71329051283936</v>
      </c>
      <c r="BJ173" s="59">
        <f t="shared" si="146"/>
        <v>479.3743231122258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26.434741711407735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26.434741711407735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321.48479999999984</v>
      </c>
      <c r="CA173" s="13">
        <f t="shared" si="170"/>
        <v>75.662211893590367</v>
      </c>
      <c r="CB173" s="20">
        <f t="shared" si="171"/>
        <v>691.69771238133626</v>
      </c>
      <c r="CC173" s="59">
        <f t="shared" si="119"/>
        <v>985.03104571466952</v>
      </c>
      <c r="CD173" s="59">
        <f ca="1">AVERAGE(OFFSET($CC$3,0,0,'Données projet'!$E$12+1,1))-AVERAGE(OFFSET($H$3,0,0,'Données projet'!$E$12+1,1))</f>
        <v>441.3545880925019</v>
      </c>
      <c r="CE173" s="59">
        <f t="shared" si="148"/>
        <v>427.16091343339161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11.385492889907294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11.385492889907294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367.99999999999972</v>
      </c>
      <c r="CU173" s="17">
        <f>CT173*VLOOKUP('Données projet'!$B$13,Paramètres!$A$1:$I$89,3,0)*VLOOKUP('Données projet'!$B$13,Paramètres!$A$1:$I$89,5,0)</f>
        <v>298.52159999999981</v>
      </c>
      <c r="CV173" s="13">
        <f t="shared" si="173"/>
        <v>70.866444995542437</v>
      </c>
      <c r="CW173" s="20">
        <f t="shared" si="174"/>
        <v>643.35084503390271</v>
      </c>
      <c r="CX173" s="59">
        <f t="shared" si="122"/>
        <v>936.68417836723597</v>
      </c>
      <c r="CY173" s="59">
        <f ca="1">AVERAGE(OFFSET($CX$3,0,0,'Données projet'!$E$13+1,1))-AVERAGE(OFFSET($H$3,0,0,'Données projet'!$E$13+1,1))</f>
        <v>412.59676769258488</v>
      </c>
      <c r="CZ173" s="59">
        <f t="shared" si="150"/>
        <v>399.90063795152133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8.5774804925312349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8.5774804925312349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439.19854273764042</v>
      </c>
      <c r="T174" s="59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963.59256833510426</v>
      </c>
      <c r="AN174" s="59">
        <f ca="1">AVERAGE(OFFSET($AM$3,0,0,'Données projet'!$E$10+1,1))-AVERAGE(OFFSET($H$3,0,0,'Données projet'!$E$10+1,1))</f>
        <v>487.18832528146936</v>
      </c>
      <c r="AO174" s="59">
        <f t="shared" si="144"/>
        <v>306.61893266146666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248.99999999999994</v>
      </c>
      <c r="BE174" s="13">
        <f>BD174*VLOOKUP('Données projet'!$B$11,Paramètres!$A$1:$I$89,3,0)*VLOOKUP('Données projet'!$B$11,Paramètres!$A$1:$I$89,5,0)</f>
        <v>236.94839999999994</v>
      </c>
      <c r="BF174" s="13">
        <f t="shared" si="167"/>
        <v>57.782475694292401</v>
      </c>
      <c r="BG174" s="20">
        <f t="shared" si="168"/>
        <v>513.32294183422573</v>
      </c>
      <c r="BH174" s="59">
        <f t="shared" si="116"/>
        <v>806.65627516755899</v>
      </c>
      <c r="BI174" s="59">
        <f ca="1">AVERAGE(OFFSET($BH$3,0,0,'Données projet'!$E$11+1,1))-AVERAGE(OFFSET($H$3,0,0,'Données projet'!$E$11+1,1))</f>
        <v>455.71329051283936</v>
      </c>
      <c r="BJ174" s="59">
        <f t="shared" si="146"/>
        <v>479.3743231122258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25.916372550047399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25.916372550047399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321.48479999999984</v>
      </c>
      <c r="CA174" s="13">
        <f t="shared" si="170"/>
        <v>75.662211893590367</v>
      </c>
      <c r="CB174" s="20">
        <f t="shared" si="171"/>
        <v>691.69771238133626</v>
      </c>
      <c r="CC174" s="59">
        <f t="shared" si="119"/>
        <v>985.03104571466952</v>
      </c>
      <c r="CD174" s="59">
        <f ca="1">AVERAGE(OFFSET($CC$3,0,0,'Données projet'!$E$12+1,1))-AVERAGE(OFFSET($H$3,0,0,'Données projet'!$E$12+1,1))</f>
        <v>441.3545880925019</v>
      </c>
      <c r="CE174" s="59">
        <f t="shared" si="148"/>
        <v>427.16091343339161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11.162230318801166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11.162230318801166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367.99999999999972</v>
      </c>
      <c r="CU174" s="17">
        <f>CT174*VLOOKUP('Données projet'!$B$13,Paramètres!$A$1:$I$89,3,0)*VLOOKUP('Données projet'!$B$13,Paramètres!$A$1:$I$89,5,0)</f>
        <v>298.52159999999981</v>
      </c>
      <c r="CV174" s="13">
        <f t="shared" si="173"/>
        <v>70.866444995542437</v>
      </c>
      <c r="CW174" s="20">
        <f t="shared" si="174"/>
        <v>643.35084503390271</v>
      </c>
      <c r="CX174" s="59">
        <f t="shared" si="122"/>
        <v>936.68417836723597</v>
      </c>
      <c r="CY174" s="59">
        <f ca="1">AVERAGE(OFFSET($CX$3,0,0,'Données projet'!$E$13+1,1))-AVERAGE(OFFSET($H$3,0,0,'Données projet'!$E$13+1,1))</f>
        <v>412.59676769258488</v>
      </c>
      <c r="CZ174" s="59">
        <f t="shared" si="150"/>
        <v>399.90063795152133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8.409281331819205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8.409281331819205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439.19854273764042</v>
      </c>
      <c r="T175" s="59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963.59256833510426</v>
      </c>
      <c r="AN175" s="59">
        <f ca="1">AVERAGE(OFFSET($AM$3,0,0,'Données projet'!$E$10+1,1))-AVERAGE(OFFSET($H$3,0,0,'Données projet'!$E$10+1,1))</f>
        <v>487.18832528146936</v>
      </c>
      <c r="AO175" s="59">
        <f t="shared" si="144"/>
        <v>306.61893266146666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248.99999999999994</v>
      </c>
      <c r="BE175" s="13">
        <f>BD175*VLOOKUP('Données projet'!$B$11,Paramètres!$A$1:$I$89,3,0)*VLOOKUP('Données projet'!$B$11,Paramètres!$A$1:$I$89,5,0)</f>
        <v>236.94839999999994</v>
      </c>
      <c r="BF175" s="13">
        <f t="shared" si="167"/>
        <v>57.782475694292401</v>
      </c>
      <c r="BG175" s="20">
        <f t="shared" si="168"/>
        <v>513.32294183422573</v>
      </c>
      <c r="BH175" s="59">
        <f t="shared" si="116"/>
        <v>806.65627516755899</v>
      </c>
      <c r="BI175" s="59">
        <f ca="1">AVERAGE(OFFSET($BH$3,0,0,'Données projet'!$E$11+1,1))-AVERAGE(OFFSET($H$3,0,0,'Données projet'!$E$11+1,1))</f>
        <v>455.71329051283936</v>
      </c>
      <c r="BJ175" s="59">
        <f t="shared" si="146"/>
        <v>479.3743231122258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25.408168291767371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25.408168291767371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321.48479999999984</v>
      </c>
      <c r="CA175" s="13">
        <f t="shared" si="170"/>
        <v>75.662211893590367</v>
      </c>
      <c r="CB175" s="20">
        <f t="shared" si="171"/>
        <v>691.69771238133626</v>
      </c>
      <c r="CC175" s="59">
        <f t="shared" si="119"/>
        <v>985.03104571466952</v>
      </c>
      <c r="CD175" s="59">
        <f ca="1">AVERAGE(OFFSET($CC$3,0,0,'Données projet'!$E$12+1,1))-AVERAGE(OFFSET($H$3,0,0,'Données projet'!$E$12+1,1))</f>
        <v>441.3545880925019</v>
      </c>
      <c r="CE175" s="59">
        <f t="shared" si="148"/>
        <v>427.16091343339161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10.943345790537707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10.943345790537707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367.99999999999972</v>
      </c>
      <c r="CU175" s="17">
        <f>CT175*VLOOKUP('Données projet'!$B$13,Paramètres!$A$1:$I$89,3,0)*VLOOKUP('Données projet'!$B$13,Paramètres!$A$1:$I$89,5,0)</f>
        <v>298.52159999999981</v>
      </c>
      <c r="CV175" s="13">
        <f t="shared" si="173"/>
        <v>70.866444995542437</v>
      </c>
      <c r="CW175" s="20">
        <f t="shared" si="174"/>
        <v>643.35084503390271</v>
      </c>
      <c r="CX175" s="59">
        <f t="shared" si="122"/>
        <v>936.68417836723597</v>
      </c>
      <c r="CY175" s="59">
        <f ca="1">AVERAGE(OFFSET($CX$3,0,0,'Données projet'!$E$13+1,1))-AVERAGE(OFFSET($H$3,0,0,'Données projet'!$E$13+1,1))</f>
        <v>412.59676769258488</v>
      </c>
      <c r="CZ175" s="59">
        <f t="shared" si="150"/>
        <v>399.90063795152133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8.2443804540573815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8.2443804540573815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439.19854273764042</v>
      </c>
      <c r="T176" s="59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963.59256833510426</v>
      </c>
      <c r="AN176" s="59">
        <f ca="1">AVERAGE(OFFSET($AM$3,0,0,'Données projet'!$E$10+1,1))-AVERAGE(OFFSET($H$3,0,0,'Données projet'!$E$10+1,1))</f>
        <v>487.18832528146936</v>
      </c>
      <c r="AO176" s="59">
        <f t="shared" si="144"/>
        <v>306.61893266146666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248.99999999999994</v>
      </c>
      <c r="BE176" s="13">
        <f>BD176*VLOOKUP('Données projet'!$B$11,Paramètres!$A$1:$I$89,3,0)*VLOOKUP('Données projet'!$B$11,Paramètres!$A$1:$I$89,5,0)</f>
        <v>236.94839999999994</v>
      </c>
      <c r="BF176" s="13">
        <f t="shared" si="167"/>
        <v>57.782475694292401</v>
      </c>
      <c r="BG176" s="20">
        <f t="shared" si="168"/>
        <v>513.32294183422573</v>
      </c>
      <c r="BH176" s="59">
        <f t="shared" si="116"/>
        <v>806.65627516755899</v>
      </c>
      <c r="BI176" s="59">
        <f ca="1">AVERAGE(OFFSET($BH$3,0,0,'Données projet'!$E$11+1,1))-AVERAGE(OFFSET($H$3,0,0,'Données projet'!$E$11+1,1))</f>
        <v>455.71329051283936</v>
      </c>
      <c r="BJ176" s="59">
        <f t="shared" si="146"/>
        <v>479.3743231122258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24.909929609018224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24.909929609018224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321.48479999999984</v>
      </c>
      <c r="CA176" s="13">
        <f t="shared" si="170"/>
        <v>75.662211893590367</v>
      </c>
      <c r="CB176" s="20">
        <f t="shared" si="171"/>
        <v>691.69771238133626</v>
      </c>
      <c r="CC176" s="59">
        <f t="shared" si="119"/>
        <v>985.03104571466952</v>
      </c>
      <c r="CD176" s="59">
        <f ca="1">AVERAGE(OFFSET($CC$3,0,0,'Données projet'!$E$12+1,1))-AVERAGE(OFFSET($H$3,0,0,'Données projet'!$E$12+1,1))</f>
        <v>441.3545880925019</v>
      </c>
      <c r="CE176" s="59">
        <f t="shared" si="148"/>
        <v>427.16091343339161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10.728753454367116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10.728753454367116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367.99999999999972</v>
      </c>
      <c r="CU176" s="17">
        <f>CT176*VLOOKUP('Données projet'!$B$13,Paramètres!$A$1:$I$89,3,0)*VLOOKUP('Données projet'!$B$13,Paramètres!$A$1:$I$89,5,0)</f>
        <v>298.52159999999981</v>
      </c>
      <c r="CV176" s="13">
        <f t="shared" si="173"/>
        <v>70.866444995542437</v>
      </c>
      <c r="CW176" s="20">
        <f t="shared" si="174"/>
        <v>643.35084503390271</v>
      </c>
      <c r="CX176" s="59">
        <f t="shared" si="122"/>
        <v>936.68417836723597</v>
      </c>
      <c r="CY176" s="59">
        <f ca="1">AVERAGE(OFFSET($CX$3,0,0,'Données projet'!$E$13+1,1))-AVERAGE(OFFSET($H$3,0,0,'Données projet'!$E$13+1,1))</f>
        <v>412.59676769258488</v>
      </c>
      <c r="CZ176" s="59">
        <f t="shared" si="150"/>
        <v>399.90063795152133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8.0827131819288631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8.0827131819288631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439.19854273764042</v>
      </c>
      <c r="T177" s="59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963.59256833510426</v>
      </c>
      <c r="AN177" s="59">
        <f ca="1">AVERAGE(OFFSET($AM$3,0,0,'Données projet'!$E$10+1,1))-AVERAGE(OFFSET($H$3,0,0,'Données projet'!$E$10+1,1))</f>
        <v>487.18832528146936</v>
      </c>
      <c r="AO177" s="59">
        <f t="shared" si="144"/>
        <v>306.61893266146666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248.99999999999994</v>
      </c>
      <c r="BE177" s="13">
        <f>BD177*VLOOKUP('Données projet'!$B$11,Paramètres!$A$1:$I$89,3,0)*VLOOKUP('Données projet'!$B$11,Paramètres!$A$1:$I$89,5,0)</f>
        <v>236.94839999999994</v>
      </c>
      <c r="BF177" s="13">
        <f t="shared" si="167"/>
        <v>57.782475694292401</v>
      </c>
      <c r="BG177" s="20">
        <f t="shared" si="168"/>
        <v>513.32294183422573</v>
      </c>
      <c r="BH177" s="59">
        <f t="shared" si="116"/>
        <v>806.65627516755899</v>
      </c>
      <c r="BI177" s="59">
        <f ca="1">AVERAGE(OFFSET($BH$3,0,0,'Données projet'!$E$11+1,1))-AVERAGE(OFFSET($H$3,0,0,'Données projet'!$E$11+1,1))</f>
        <v>455.71329051283936</v>
      </c>
      <c r="BJ177" s="59">
        <f t="shared" si="146"/>
        <v>479.3743231122258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24.421461082942198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24.421461082942198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321.48479999999984</v>
      </c>
      <c r="CA177" s="13">
        <f t="shared" si="170"/>
        <v>75.662211893590367</v>
      </c>
      <c r="CB177" s="20">
        <f t="shared" si="171"/>
        <v>691.69771238133626</v>
      </c>
      <c r="CC177" s="59">
        <f t="shared" si="119"/>
        <v>985.03104571466952</v>
      </c>
      <c r="CD177" s="59">
        <f ca="1">AVERAGE(OFFSET($CC$3,0,0,'Données projet'!$E$12+1,1))-AVERAGE(OFFSET($H$3,0,0,'Données projet'!$E$12+1,1))</f>
        <v>441.3545880925019</v>
      </c>
      <c r="CE177" s="59">
        <f t="shared" si="148"/>
        <v>427.16091343339161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10.518369143020427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10.518369143020427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367.99999999999972</v>
      </c>
      <c r="CU177" s="17">
        <f>CT177*VLOOKUP('Données projet'!$B$13,Paramètres!$A$1:$I$89,3,0)*VLOOKUP('Données projet'!$B$13,Paramètres!$A$1:$I$89,5,0)</f>
        <v>298.52159999999981</v>
      </c>
      <c r="CV177" s="13">
        <f t="shared" si="173"/>
        <v>70.866444995542437</v>
      </c>
      <c r="CW177" s="20">
        <f t="shared" si="174"/>
        <v>643.35084503390271</v>
      </c>
      <c r="CX177" s="59">
        <f t="shared" si="122"/>
        <v>936.68417836723597</v>
      </c>
      <c r="CY177" s="59">
        <f ca="1">AVERAGE(OFFSET($CX$3,0,0,'Données projet'!$E$13+1,1))-AVERAGE(OFFSET($H$3,0,0,'Données projet'!$E$13+1,1))</f>
        <v>412.59676769258488</v>
      </c>
      <c r="CZ177" s="59">
        <f t="shared" si="150"/>
        <v>399.90063795152133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7.9242161063994851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7.9242161063994851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439.19854273764042</v>
      </c>
      <c r="T178" s="59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963.59256833510426</v>
      </c>
      <c r="AN178" s="59">
        <f ca="1">AVERAGE(OFFSET($AM$3,0,0,'Données projet'!$E$10+1,1))-AVERAGE(OFFSET($H$3,0,0,'Données projet'!$E$10+1,1))</f>
        <v>487.18832528146936</v>
      </c>
      <c r="AO178" s="59">
        <f t="shared" si="144"/>
        <v>306.61893266146666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248.99999999999994</v>
      </c>
      <c r="BE178" s="13">
        <f>BD178*VLOOKUP('Données projet'!$B$11,Paramètres!$A$1:$I$89,3,0)*VLOOKUP('Données projet'!$B$11,Paramètres!$A$1:$I$89,5,0)</f>
        <v>236.94839999999994</v>
      </c>
      <c r="BF178" s="13">
        <f t="shared" si="167"/>
        <v>57.782475694292401</v>
      </c>
      <c r="BG178" s="20">
        <f t="shared" si="168"/>
        <v>513.32294183422573</v>
      </c>
      <c r="BH178" s="59">
        <f t="shared" si="116"/>
        <v>806.65627516755899</v>
      </c>
      <c r="BI178" s="59">
        <f ca="1">AVERAGE(OFFSET($BH$3,0,0,'Données projet'!$E$11+1,1))-AVERAGE(OFFSET($H$3,0,0,'Données projet'!$E$11+1,1))</f>
        <v>455.71329051283936</v>
      </c>
      <c r="BJ178" s="59">
        <f t="shared" si="146"/>
        <v>479.3743231122258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23.94257112672614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23.94257112672614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321.48479999999984</v>
      </c>
      <c r="CA178" s="13">
        <f t="shared" si="170"/>
        <v>75.662211893590367</v>
      </c>
      <c r="CB178" s="20">
        <f t="shared" si="171"/>
        <v>691.69771238133626</v>
      </c>
      <c r="CC178" s="59">
        <f t="shared" si="119"/>
        <v>985.03104571466952</v>
      </c>
      <c r="CD178" s="59">
        <f ca="1">AVERAGE(OFFSET($CC$3,0,0,'Données projet'!$E$12+1,1))-AVERAGE(OFFSET($H$3,0,0,'Données projet'!$E$12+1,1))</f>
        <v>441.3545880925019</v>
      </c>
      <c r="CE178" s="59">
        <f t="shared" si="148"/>
        <v>427.16091343339161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10.312110339697488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10.312110339697488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367.99999999999972</v>
      </c>
      <c r="CU178" s="17">
        <f>CT178*VLOOKUP('Données projet'!$B$13,Paramètres!$A$1:$I$89,3,0)*VLOOKUP('Données projet'!$B$13,Paramètres!$A$1:$I$89,5,0)</f>
        <v>298.52159999999981</v>
      </c>
      <c r="CV178" s="13">
        <f t="shared" si="173"/>
        <v>70.866444995542437</v>
      </c>
      <c r="CW178" s="20">
        <f t="shared" si="174"/>
        <v>643.35084503390271</v>
      </c>
      <c r="CX178" s="59">
        <f t="shared" si="122"/>
        <v>936.68417836723597</v>
      </c>
      <c r="CY178" s="59">
        <f ca="1">AVERAGE(OFFSET($CX$3,0,0,'Données projet'!$E$13+1,1))-AVERAGE(OFFSET($H$3,0,0,'Données projet'!$E$13+1,1))</f>
        <v>412.59676769258488</v>
      </c>
      <c r="CZ178" s="59">
        <f t="shared" si="150"/>
        <v>399.90063795152133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7.7688270618475679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7.7688270618475679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439.19854273764042</v>
      </c>
      <c r="T179" s="59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963.59256833510426</v>
      </c>
      <c r="AN179" s="59">
        <f ca="1">AVERAGE(OFFSET($AM$3,0,0,'Données projet'!$E$10+1,1))-AVERAGE(OFFSET($H$3,0,0,'Données projet'!$E$10+1,1))</f>
        <v>487.18832528146936</v>
      </c>
      <c r="AO179" s="59">
        <f t="shared" si="144"/>
        <v>306.61893266146666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248.99999999999994</v>
      </c>
      <c r="BE179" s="13">
        <f>BD179*VLOOKUP('Données projet'!$B$11,Paramètres!$A$1:$I$89,3,0)*VLOOKUP('Données projet'!$B$11,Paramètres!$A$1:$I$89,5,0)</f>
        <v>236.94839999999994</v>
      </c>
      <c r="BF179" s="13">
        <f t="shared" si="167"/>
        <v>57.782475694292401</v>
      </c>
      <c r="BG179" s="20">
        <f t="shared" si="168"/>
        <v>513.32294183422573</v>
      </c>
      <c r="BH179" s="59">
        <f t="shared" si="116"/>
        <v>806.65627516755899</v>
      </c>
      <c r="BI179" s="59">
        <f ca="1">AVERAGE(OFFSET($BH$3,0,0,'Données projet'!$E$11+1,1))-AVERAGE(OFFSET($H$3,0,0,'Données projet'!$E$11+1,1))</f>
        <v>455.71329051283936</v>
      </c>
      <c r="BJ179" s="59">
        <f t="shared" si="146"/>
        <v>479.3743231122258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23.473071910457449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23.473071910457449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321.48479999999984</v>
      </c>
      <c r="CA179" s="13">
        <f t="shared" si="170"/>
        <v>75.662211893590367</v>
      </c>
      <c r="CB179" s="20">
        <f t="shared" si="171"/>
        <v>691.69771238133626</v>
      </c>
      <c r="CC179" s="59">
        <f t="shared" si="119"/>
        <v>985.03104571466952</v>
      </c>
      <c r="CD179" s="59">
        <f ca="1">AVERAGE(OFFSET($CC$3,0,0,'Données projet'!$E$12+1,1))-AVERAGE(OFFSET($H$3,0,0,'Données projet'!$E$12+1,1))</f>
        <v>441.3545880925019</v>
      </c>
      <c r="CE179" s="59">
        <f t="shared" si="148"/>
        <v>427.16091343339161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10.109896145702265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10.109896145702265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367.99999999999972</v>
      </c>
      <c r="CU179" s="17">
        <f>CT179*VLOOKUP('Données projet'!$B$13,Paramètres!$A$1:$I$89,3,0)*VLOOKUP('Données projet'!$B$13,Paramètres!$A$1:$I$89,5,0)</f>
        <v>298.52159999999981</v>
      </c>
      <c r="CV179" s="13">
        <f t="shared" si="173"/>
        <v>70.866444995542437</v>
      </c>
      <c r="CW179" s="20">
        <f t="shared" si="174"/>
        <v>643.35084503390271</v>
      </c>
      <c r="CX179" s="59">
        <f t="shared" si="122"/>
        <v>936.68417836723597</v>
      </c>
      <c r="CY179" s="59">
        <f ca="1">AVERAGE(OFFSET($CX$3,0,0,'Données projet'!$E$13+1,1))-AVERAGE(OFFSET($H$3,0,0,'Données projet'!$E$13+1,1))</f>
        <v>412.59676769258488</v>
      </c>
      <c r="CZ179" s="59">
        <f t="shared" si="150"/>
        <v>399.90063795152133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7.6164851016813548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7.6164851016813548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439.19854273764042</v>
      </c>
      <c r="T180" s="59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963.59256833510426</v>
      </c>
      <c r="AN180" s="59">
        <f ca="1">AVERAGE(OFFSET($AM$3,0,0,'Données projet'!$E$10+1,1))-AVERAGE(OFFSET($H$3,0,0,'Données projet'!$E$10+1,1))</f>
        <v>487.18832528146936</v>
      </c>
      <c r="AO180" s="59">
        <f t="shared" si="144"/>
        <v>306.61893266146666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248.99999999999994</v>
      </c>
      <c r="BE180" s="13">
        <f>BD180*VLOOKUP('Données projet'!$B$11,Paramètres!$A$1:$I$89,3,0)*VLOOKUP('Données projet'!$B$11,Paramètres!$A$1:$I$89,5,0)</f>
        <v>236.94839999999994</v>
      </c>
      <c r="BF180" s="13">
        <f t="shared" si="167"/>
        <v>57.782475694292401</v>
      </c>
      <c r="BG180" s="20">
        <f t="shared" si="168"/>
        <v>513.32294183422573</v>
      </c>
      <c r="BH180" s="59">
        <f t="shared" si="116"/>
        <v>806.65627516755899</v>
      </c>
      <c r="BI180" s="59">
        <f ca="1">AVERAGE(OFFSET($BH$3,0,0,'Données projet'!$E$11+1,1))-AVERAGE(OFFSET($H$3,0,0,'Données projet'!$E$11+1,1))</f>
        <v>455.71329051283936</v>
      </c>
      <c r="BJ180" s="59">
        <f t="shared" si="146"/>
        <v>479.3743231122258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23.01277928745354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23.01277928745354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321.48479999999984</v>
      </c>
      <c r="CA180" s="13">
        <f t="shared" si="170"/>
        <v>75.662211893590367</v>
      </c>
      <c r="CB180" s="20">
        <f t="shared" si="171"/>
        <v>691.69771238133626</v>
      </c>
      <c r="CC180" s="59">
        <f t="shared" si="119"/>
        <v>985.03104571466952</v>
      </c>
      <c r="CD180" s="59">
        <f ca="1">AVERAGE(OFFSET($CC$3,0,0,'Données projet'!$E$12+1,1))-AVERAGE(OFFSET($H$3,0,0,'Données projet'!$E$12+1,1))</f>
        <v>441.3545880925019</v>
      </c>
      <c r="CE180" s="59">
        <f t="shared" si="148"/>
        <v>427.16091343339161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9.9116472487128089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9.9116472487128089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367.99999999999972</v>
      </c>
      <c r="CU180" s="17">
        <f>CT180*VLOOKUP('Données projet'!$B$13,Paramètres!$A$1:$I$89,3,0)*VLOOKUP('Données projet'!$B$13,Paramètres!$A$1:$I$89,5,0)</f>
        <v>298.52159999999981</v>
      </c>
      <c r="CV180" s="13">
        <f t="shared" si="173"/>
        <v>70.866444995542437</v>
      </c>
      <c r="CW180" s="20">
        <f t="shared" si="174"/>
        <v>643.35084503390271</v>
      </c>
      <c r="CX180" s="59">
        <f t="shared" si="122"/>
        <v>936.68417836723597</v>
      </c>
      <c r="CY180" s="59">
        <f ca="1">AVERAGE(OFFSET($CX$3,0,0,'Données projet'!$E$13+1,1))-AVERAGE(OFFSET($H$3,0,0,'Données projet'!$E$13+1,1))</f>
        <v>412.59676769258488</v>
      </c>
      <c r="CZ180" s="59">
        <f t="shared" si="150"/>
        <v>399.90063795152133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7.4671304744345806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7.4671304744345806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439.19854273764042</v>
      </c>
      <c r="T181" s="59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963.59256833510426</v>
      </c>
      <c r="AN181" s="59">
        <f ca="1">AVERAGE(OFFSET($AM$3,0,0,'Données projet'!$E$10+1,1))-AVERAGE(OFFSET($H$3,0,0,'Données projet'!$E$10+1,1))</f>
        <v>487.18832528146936</v>
      </c>
      <c r="AO181" s="59">
        <f t="shared" si="144"/>
        <v>306.61893266146666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248.99999999999994</v>
      </c>
      <c r="BE181" s="13">
        <f>BD181*VLOOKUP('Données projet'!$B$11,Paramètres!$A$1:$I$89,3,0)*VLOOKUP('Données projet'!$B$11,Paramètres!$A$1:$I$89,5,0)</f>
        <v>236.94839999999994</v>
      </c>
      <c r="BF181" s="13">
        <f t="shared" si="167"/>
        <v>57.782475694292401</v>
      </c>
      <c r="BG181" s="20">
        <f t="shared" si="168"/>
        <v>513.32294183422573</v>
      </c>
      <c r="BH181" s="59">
        <f t="shared" si="116"/>
        <v>806.65627516755899</v>
      </c>
      <c r="BI181" s="59">
        <f ca="1">AVERAGE(OFFSET($BH$3,0,0,'Données projet'!$E$11+1,1))-AVERAGE(OFFSET($H$3,0,0,'Données projet'!$E$11+1,1))</f>
        <v>455.71329051283936</v>
      </c>
      <c r="BJ181" s="59">
        <f t="shared" si="146"/>
        <v>479.3743231122258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22.56151272203596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22.56151272203596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321.48479999999984</v>
      </c>
      <c r="CA181" s="13">
        <f t="shared" si="170"/>
        <v>75.662211893590367</v>
      </c>
      <c r="CB181" s="20">
        <f t="shared" si="171"/>
        <v>691.69771238133626</v>
      </c>
      <c r="CC181" s="59">
        <f t="shared" si="119"/>
        <v>985.03104571466952</v>
      </c>
      <c r="CD181" s="59">
        <f ca="1">AVERAGE(OFFSET($CC$3,0,0,'Données projet'!$E$12+1,1))-AVERAGE(OFFSET($H$3,0,0,'Données projet'!$E$12+1,1))</f>
        <v>441.3545880925019</v>
      </c>
      <c r="CE181" s="59">
        <f t="shared" si="148"/>
        <v>427.16091343339161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9.7172858916734288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9.7172858916734288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367.99999999999972</v>
      </c>
      <c r="CU181" s="17">
        <f>CT181*VLOOKUP('Données projet'!$B$13,Paramètres!$A$1:$I$89,3,0)*VLOOKUP('Données projet'!$B$13,Paramètres!$A$1:$I$89,5,0)</f>
        <v>298.52159999999981</v>
      </c>
      <c r="CV181" s="13">
        <f t="shared" si="173"/>
        <v>70.866444995542437</v>
      </c>
      <c r="CW181" s="20">
        <f t="shared" si="174"/>
        <v>643.35084503390271</v>
      </c>
      <c r="CX181" s="59">
        <f t="shared" si="122"/>
        <v>936.68417836723597</v>
      </c>
      <c r="CY181" s="59">
        <f ca="1">AVERAGE(OFFSET($CX$3,0,0,'Données projet'!$E$13+1,1))-AVERAGE(OFFSET($H$3,0,0,'Données projet'!$E$13+1,1))</f>
        <v>412.59676769258488</v>
      </c>
      <c r="CZ181" s="59">
        <f t="shared" si="150"/>
        <v>399.90063795152133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7.3207046003307887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7.3207046003307887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439.19854273764042</v>
      </c>
      <c r="T182" s="59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963.59256833510426</v>
      </c>
      <c r="AN182" s="59">
        <f ca="1">AVERAGE(OFFSET($AM$3,0,0,'Données projet'!$E$10+1,1))-AVERAGE(OFFSET($H$3,0,0,'Données projet'!$E$10+1,1))</f>
        <v>487.18832528146936</v>
      </c>
      <c r="AO182" s="59">
        <f t="shared" si="144"/>
        <v>306.61893266146666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248.99999999999994</v>
      </c>
      <c r="BE182" s="13">
        <f>BD182*VLOOKUP('Données projet'!$B$11,Paramètres!$A$1:$I$89,3,0)*VLOOKUP('Données projet'!$B$11,Paramètres!$A$1:$I$89,5,0)</f>
        <v>236.94839999999994</v>
      </c>
      <c r="BF182" s="13">
        <f t="shared" si="167"/>
        <v>57.782475694292401</v>
      </c>
      <c r="BG182" s="20">
        <f t="shared" si="168"/>
        <v>513.32294183422573</v>
      </c>
      <c r="BH182" s="59">
        <f t="shared" si="116"/>
        <v>806.65627516755899</v>
      </c>
      <c r="BI182" s="59">
        <f ca="1">AVERAGE(OFFSET($BH$3,0,0,'Données projet'!$E$11+1,1))-AVERAGE(OFFSET($H$3,0,0,'Données projet'!$E$11+1,1))</f>
        <v>455.71329051283936</v>
      </c>
      <c r="BJ182" s="59">
        <f t="shared" si="146"/>
        <v>479.3743231122258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22.119095218720794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22.119095218720794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321.48479999999984</v>
      </c>
      <c r="CA182" s="13">
        <f t="shared" si="170"/>
        <v>75.662211893590367</v>
      </c>
      <c r="CB182" s="20">
        <f t="shared" si="171"/>
        <v>691.69771238133626</v>
      </c>
      <c r="CC182" s="59">
        <f t="shared" si="119"/>
        <v>985.03104571466952</v>
      </c>
      <c r="CD182" s="59">
        <f ca="1">AVERAGE(OFFSET($CC$3,0,0,'Données projet'!$E$12+1,1))-AVERAGE(OFFSET($H$3,0,0,'Données projet'!$E$12+1,1))</f>
        <v>441.3545880925019</v>
      </c>
      <c r="CE182" s="59">
        <f t="shared" si="148"/>
        <v>427.16091343339161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9.5267358422968673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9.5267358422968673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367.99999999999972</v>
      </c>
      <c r="CU182" s="17">
        <f>CT182*VLOOKUP('Données projet'!$B$13,Paramètres!$A$1:$I$89,3,0)*VLOOKUP('Données projet'!$B$13,Paramètres!$A$1:$I$89,5,0)</f>
        <v>298.52159999999981</v>
      </c>
      <c r="CV182" s="13">
        <f t="shared" si="173"/>
        <v>70.866444995542437</v>
      </c>
      <c r="CW182" s="20">
        <f t="shared" si="174"/>
        <v>643.35084503390271</v>
      </c>
      <c r="CX182" s="59">
        <f t="shared" si="122"/>
        <v>936.68417836723597</v>
      </c>
      <c r="CY182" s="59">
        <f ca="1">AVERAGE(OFFSET($CX$3,0,0,'Données projet'!$E$13+1,1))-AVERAGE(OFFSET($H$3,0,0,'Données projet'!$E$13+1,1))</f>
        <v>412.59676769258488</v>
      </c>
      <c r="CZ182" s="59">
        <f t="shared" si="150"/>
        <v>399.90063795152133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7.1771500483072073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7.1771500483072073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439.19854273764042</v>
      </c>
      <c r="T183" s="59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963.59256833510426</v>
      </c>
      <c r="AN183" s="59">
        <f ca="1">AVERAGE(OFFSET($AM$3,0,0,'Données projet'!$E$10+1,1))-AVERAGE(OFFSET($H$3,0,0,'Données projet'!$E$10+1,1))</f>
        <v>487.18832528146936</v>
      </c>
      <c r="AO183" s="59">
        <f t="shared" si="144"/>
        <v>306.61893266146666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248.99999999999994</v>
      </c>
      <c r="BE183" s="13">
        <f>BD183*VLOOKUP('Données projet'!$B$11,Paramètres!$A$1:$I$89,3,0)*VLOOKUP('Données projet'!$B$11,Paramètres!$A$1:$I$89,5,0)</f>
        <v>236.94839999999994</v>
      </c>
      <c r="BF183" s="13">
        <f t="shared" si="167"/>
        <v>57.782475694292401</v>
      </c>
      <c r="BG183" s="20">
        <f t="shared" si="168"/>
        <v>513.32294183422573</v>
      </c>
      <c r="BH183" s="59">
        <f t="shared" si="116"/>
        <v>806.65627516755899</v>
      </c>
      <c r="BI183" s="59">
        <f ca="1">AVERAGE(OFFSET($BH$3,0,0,'Données projet'!$E$11+1,1))-AVERAGE(OFFSET($H$3,0,0,'Données projet'!$E$11+1,1))</f>
        <v>455.71329051283936</v>
      </c>
      <c r="BJ183" s="59">
        <f t="shared" si="146"/>
        <v>479.3743231122258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21.685353252797604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21.685353252797604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321.48479999999984</v>
      </c>
      <c r="CA183" s="13">
        <f t="shared" si="170"/>
        <v>75.662211893590367</v>
      </c>
      <c r="CB183" s="20">
        <f t="shared" si="171"/>
        <v>691.69771238133626</v>
      </c>
      <c r="CC183" s="59">
        <f t="shared" si="119"/>
        <v>985.03104571466952</v>
      </c>
      <c r="CD183" s="59">
        <f ca="1">AVERAGE(OFFSET($CC$3,0,0,'Données projet'!$E$12+1,1))-AVERAGE(OFFSET($H$3,0,0,'Données projet'!$E$12+1,1))</f>
        <v>441.3545880925019</v>
      </c>
      <c r="CE183" s="59">
        <f t="shared" si="148"/>
        <v>427.16091343339161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9.3399223631645274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9.3399223631645274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367.99999999999972</v>
      </c>
      <c r="CU183" s="17">
        <f>CT183*VLOOKUP('Données projet'!$B$13,Paramètres!$A$1:$I$89,3,0)*VLOOKUP('Données projet'!$B$13,Paramètres!$A$1:$I$89,5,0)</f>
        <v>298.52159999999981</v>
      </c>
      <c r="CV183" s="13">
        <f t="shared" si="173"/>
        <v>70.866444995542437</v>
      </c>
      <c r="CW183" s="20">
        <f t="shared" si="174"/>
        <v>643.35084503390271</v>
      </c>
      <c r="CX183" s="59">
        <f t="shared" si="122"/>
        <v>936.68417836723597</v>
      </c>
      <c r="CY183" s="59">
        <f ca="1">AVERAGE(OFFSET($CX$3,0,0,'Données projet'!$E$13+1,1))-AVERAGE(OFFSET($H$3,0,0,'Données projet'!$E$13+1,1))</f>
        <v>412.59676769258488</v>
      </c>
      <c r="CZ183" s="59">
        <f t="shared" si="150"/>
        <v>399.90063795152133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7.0364105134891775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7.0364105134891775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439.19854273764042</v>
      </c>
      <c r="T184" s="59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963.59256833510426</v>
      </c>
      <c r="AN184" s="59">
        <f ca="1">AVERAGE(OFFSET($AM$3,0,0,'Données projet'!$E$10+1,1))-AVERAGE(OFFSET($H$3,0,0,'Données projet'!$E$10+1,1))</f>
        <v>487.18832528146936</v>
      </c>
      <c r="AO184" s="59">
        <f t="shared" si="144"/>
        <v>306.61893266146666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248.99999999999994</v>
      </c>
      <c r="BE184" s="13">
        <f>BD184*VLOOKUP('Données projet'!$B$11,Paramètres!$A$1:$I$89,3,0)*VLOOKUP('Données projet'!$B$11,Paramètres!$A$1:$I$89,5,0)</f>
        <v>236.94839999999994</v>
      </c>
      <c r="BF184" s="13">
        <f t="shared" si="167"/>
        <v>57.782475694292401</v>
      </c>
      <c r="BG184" s="20">
        <f t="shared" si="168"/>
        <v>513.32294183422573</v>
      </c>
      <c r="BH184" s="59">
        <f t="shared" si="116"/>
        <v>806.65627516755899</v>
      </c>
      <c r="BI184" s="59">
        <f ca="1">AVERAGE(OFFSET($BH$3,0,0,'Données projet'!$E$11+1,1))-AVERAGE(OFFSET($H$3,0,0,'Données projet'!$E$11+1,1))</f>
        <v>455.71329051283936</v>
      </c>
      <c r="BJ184" s="59">
        <f t="shared" si="146"/>
        <v>479.3743231122258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21.260116702269695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21.260116702269695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321.48479999999984</v>
      </c>
      <c r="CA184" s="13">
        <f t="shared" si="170"/>
        <v>75.662211893590367</v>
      </c>
      <c r="CB184" s="20">
        <f t="shared" si="171"/>
        <v>691.69771238133626</v>
      </c>
      <c r="CC184" s="59">
        <f t="shared" si="119"/>
        <v>985.03104571466952</v>
      </c>
      <c r="CD184" s="59">
        <f ca="1">AVERAGE(OFFSET($CC$3,0,0,'Données projet'!$E$12+1,1))-AVERAGE(OFFSET($H$3,0,0,'Données projet'!$E$12+1,1))</f>
        <v>441.3545880925019</v>
      </c>
      <c r="CE184" s="59">
        <f t="shared" si="148"/>
        <v>427.16091343339161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9.1567721824130004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9.1567721824130004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367.99999999999972</v>
      </c>
      <c r="CU184" s="17">
        <f>CT184*VLOOKUP('Données projet'!$B$13,Paramètres!$A$1:$I$89,3,0)*VLOOKUP('Données projet'!$B$13,Paramètres!$A$1:$I$89,5,0)</f>
        <v>298.52159999999981</v>
      </c>
      <c r="CV184" s="13">
        <f t="shared" si="173"/>
        <v>70.866444995542437</v>
      </c>
      <c r="CW184" s="20">
        <f t="shared" si="174"/>
        <v>643.35084503390271</v>
      </c>
      <c r="CX184" s="59">
        <f t="shared" si="122"/>
        <v>936.68417836723597</v>
      </c>
      <c r="CY184" s="59">
        <f ca="1">AVERAGE(OFFSET($CX$3,0,0,'Données projet'!$E$13+1,1))-AVERAGE(OFFSET($H$3,0,0,'Données projet'!$E$13+1,1))</f>
        <v>412.59676769258488</v>
      </c>
      <c r="CZ184" s="59">
        <f t="shared" si="150"/>
        <v>399.90063795152133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6.8984307951062895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6.8984307951062895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439.19854273764042</v>
      </c>
      <c r="T185" s="59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963.59256833510426</v>
      </c>
      <c r="AN185" s="59">
        <f ca="1">AVERAGE(OFFSET($AM$3,0,0,'Données projet'!$E$10+1,1))-AVERAGE(OFFSET($H$3,0,0,'Données projet'!$E$10+1,1))</f>
        <v>487.18832528146936</v>
      </c>
      <c r="AO185" s="59">
        <f t="shared" si="144"/>
        <v>306.61893266146666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248.99999999999994</v>
      </c>
      <c r="BE185" s="13">
        <f>BD185*VLOOKUP('Données projet'!$B$11,Paramètres!$A$1:$I$89,3,0)*VLOOKUP('Données projet'!$B$11,Paramètres!$A$1:$I$89,5,0)</f>
        <v>236.94839999999994</v>
      </c>
      <c r="BF185" s="13">
        <f t="shared" si="167"/>
        <v>57.782475694292401</v>
      </c>
      <c r="BG185" s="20">
        <f t="shared" si="168"/>
        <v>513.32294183422573</v>
      </c>
      <c r="BH185" s="59">
        <f t="shared" si="116"/>
        <v>806.65627516755899</v>
      </c>
      <c r="BI185" s="59">
        <f ca="1">AVERAGE(OFFSET($BH$3,0,0,'Données projet'!$E$11+1,1))-AVERAGE(OFFSET($H$3,0,0,'Données projet'!$E$11+1,1))</f>
        <v>455.71329051283936</v>
      </c>
      <c r="BJ185" s="59">
        <f t="shared" si="146"/>
        <v>479.3743231122258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20.84321878112895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20.84321878112895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321.48479999999984</v>
      </c>
      <c r="CA185" s="13">
        <f t="shared" si="170"/>
        <v>75.662211893590367</v>
      </c>
      <c r="CB185" s="20">
        <f t="shared" si="171"/>
        <v>691.69771238133626</v>
      </c>
      <c r="CC185" s="59">
        <f t="shared" si="119"/>
        <v>985.03104571466952</v>
      </c>
      <c r="CD185" s="59">
        <f ca="1">AVERAGE(OFFSET($CC$3,0,0,'Données projet'!$E$12+1,1))-AVERAGE(OFFSET($H$3,0,0,'Données projet'!$E$12+1,1))</f>
        <v>441.3545880925019</v>
      </c>
      <c r="CE185" s="59">
        <f t="shared" si="148"/>
        <v>427.16091343339161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8.9772134649954314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8.9772134649954314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367.99999999999972</v>
      </c>
      <c r="CU185" s="17">
        <f>CT185*VLOOKUP('Données projet'!$B$13,Paramètres!$A$1:$I$89,3,0)*VLOOKUP('Données projet'!$B$13,Paramètres!$A$1:$I$89,5,0)</f>
        <v>298.52159999999981</v>
      </c>
      <c r="CV185" s="13">
        <f t="shared" si="173"/>
        <v>70.866444995542437</v>
      </c>
      <c r="CW185" s="20">
        <f t="shared" si="174"/>
        <v>643.35084503390271</v>
      </c>
      <c r="CX185" s="59">
        <f t="shared" si="122"/>
        <v>936.68417836723597</v>
      </c>
      <c r="CY185" s="59">
        <f ca="1">AVERAGE(OFFSET($CX$3,0,0,'Données projet'!$E$13+1,1))-AVERAGE(OFFSET($H$3,0,0,'Données projet'!$E$13+1,1))</f>
        <v>412.59676769258488</v>
      </c>
      <c r="CZ185" s="59">
        <f t="shared" si="150"/>
        <v>399.90063795152133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6.7631567748415717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6.7631567748415717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439.19854273764042</v>
      </c>
      <c r="T186" s="59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963.59256833510426</v>
      </c>
      <c r="AN186" s="59">
        <f ca="1">AVERAGE(OFFSET($AM$3,0,0,'Données projet'!$E$10+1,1))-AVERAGE(OFFSET($H$3,0,0,'Données projet'!$E$10+1,1))</f>
        <v>487.18832528146936</v>
      </c>
      <c r="AO186" s="59">
        <f t="shared" si="144"/>
        <v>306.61893266146666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248.99999999999994</v>
      </c>
      <c r="BE186" s="13">
        <f>BD186*VLOOKUP('Données projet'!$B$11,Paramètres!$A$1:$I$89,3,0)*VLOOKUP('Données projet'!$B$11,Paramètres!$A$1:$I$89,5,0)</f>
        <v>236.94839999999994</v>
      </c>
      <c r="BF186" s="13">
        <f t="shared" si="167"/>
        <v>57.782475694292401</v>
      </c>
      <c r="BG186" s="20">
        <f t="shared" si="168"/>
        <v>513.32294183422573</v>
      </c>
      <c r="BH186" s="59">
        <f t="shared" si="116"/>
        <v>806.65627516755899</v>
      </c>
      <c r="BI186" s="59">
        <f ca="1">AVERAGE(OFFSET($BH$3,0,0,'Données projet'!$E$11+1,1))-AVERAGE(OFFSET($H$3,0,0,'Données projet'!$E$11+1,1))</f>
        <v>455.71329051283936</v>
      </c>
      <c r="BJ186" s="59">
        <f t="shared" si="146"/>
        <v>479.3743231122258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20.434495973939153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20.434495973939153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321.48479999999984</v>
      </c>
      <c r="CA186" s="13">
        <f t="shared" si="170"/>
        <v>75.662211893590367</v>
      </c>
      <c r="CB186" s="20">
        <f t="shared" si="171"/>
        <v>691.69771238133626</v>
      </c>
      <c r="CC186" s="59">
        <f t="shared" si="119"/>
        <v>985.03104571466952</v>
      </c>
      <c r="CD186" s="59">
        <f ca="1">AVERAGE(OFFSET($CC$3,0,0,'Données projet'!$E$12+1,1))-AVERAGE(OFFSET($H$3,0,0,'Données projet'!$E$12+1,1))</f>
        <v>441.3545880925019</v>
      </c>
      <c r="CE186" s="59">
        <f t="shared" si="148"/>
        <v>427.16091343339161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8.8011757845064178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8.8011757845064178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367.99999999999972</v>
      </c>
      <c r="CU186" s="17">
        <f>CT186*VLOOKUP('Données projet'!$B$13,Paramètres!$A$1:$I$89,3,0)*VLOOKUP('Données projet'!$B$13,Paramètres!$A$1:$I$89,5,0)</f>
        <v>298.52159999999981</v>
      </c>
      <c r="CV186" s="13">
        <f t="shared" si="173"/>
        <v>70.866444995542437</v>
      </c>
      <c r="CW186" s="20">
        <f t="shared" si="174"/>
        <v>643.35084503390271</v>
      </c>
      <c r="CX186" s="59">
        <f t="shared" si="122"/>
        <v>936.68417836723597</v>
      </c>
      <c r="CY186" s="59">
        <f ca="1">AVERAGE(OFFSET($CX$3,0,0,'Données projet'!$E$13+1,1))-AVERAGE(OFFSET($H$3,0,0,'Données projet'!$E$13+1,1))</f>
        <v>412.59676769258488</v>
      </c>
      <c r="CZ186" s="59">
        <f t="shared" si="150"/>
        <v>399.90063795152133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6.6305353956052393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6.6305353956052393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439.19854273764042</v>
      </c>
      <c r="T187" s="59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963.59256833510426</v>
      </c>
      <c r="AN187" s="59">
        <f ca="1">AVERAGE(OFFSET($AM$3,0,0,'Données projet'!$E$10+1,1))-AVERAGE(OFFSET($H$3,0,0,'Données projet'!$E$10+1,1))</f>
        <v>487.18832528146936</v>
      </c>
      <c r="AO187" s="59">
        <f t="shared" si="144"/>
        <v>306.61893266146666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248.99999999999994</v>
      </c>
      <c r="BE187" s="13">
        <f>BD187*VLOOKUP('Données projet'!$B$11,Paramètres!$A$1:$I$89,3,0)*VLOOKUP('Données projet'!$B$11,Paramètres!$A$1:$I$89,5,0)</f>
        <v>236.94839999999994</v>
      </c>
      <c r="BF187" s="13">
        <f t="shared" si="167"/>
        <v>57.782475694292401</v>
      </c>
      <c r="BG187" s="20">
        <f t="shared" si="168"/>
        <v>513.32294183422573</v>
      </c>
      <c r="BH187" s="59">
        <f t="shared" si="116"/>
        <v>806.65627516755899</v>
      </c>
      <c r="BI187" s="59">
        <f ca="1">AVERAGE(OFFSET($BH$3,0,0,'Données projet'!$E$11+1,1))-AVERAGE(OFFSET($H$3,0,0,'Données projet'!$E$11+1,1))</f>
        <v>455.71329051283936</v>
      </c>
      <c r="BJ187" s="59">
        <f t="shared" si="146"/>
        <v>479.3743231122258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20.033787971702051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20.033787971702051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321.48479999999984</v>
      </c>
      <c r="CA187" s="13">
        <f t="shared" si="170"/>
        <v>75.662211893590367</v>
      </c>
      <c r="CB187" s="20">
        <f t="shared" si="171"/>
        <v>691.69771238133626</v>
      </c>
      <c r="CC187" s="59">
        <f t="shared" si="119"/>
        <v>985.03104571466952</v>
      </c>
      <c r="CD187" s="59">
        <f ca="1">AVERAGE(OFFSET($CC$3,0,0,'Données projet'!$E$12+1,1))-AVERAGE(OFFSET($H$3,0,0,'Données projet'!$E$12+1,1))</f>
        <v>441.3545880925019</v>
      </c>
      <c r="CE187" s="59">
        <f t="shared" si="148"/>
        <v>427.16091343339161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8.6285900955594119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8.6285900955594119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367.99999999999972</v>
      </c>
      <c r="CU187" s="17">
        <f>CT187*VLOOKUP('Données projet'!$B$13,Paramètres!$A$1:$I$89,3,0)*VLOOKUP('Données projet'!$B$13,Paramètres!$A$1:$I$89,5,0)</f>
        <v>298.52159999999981</v>
      </c>
      <c r="CV187" s="13">
        <f t="shared" si="173"/>
        <v>70.866444995542437</v>
      </c>
      <c r="CW187" s="20">
        <f t="shared" si="174"/>
        <v>643.35084503390271</v>
      </c>
      <c r="CX187" s="59">
        <f t="shared" si="122"/>
        <v>936.68417836723597</v>
      </c>
      <c r="CY187" s="59">
        <f ca="1">AVERAGE(OFFSET($CX$3,0,0,'Données projet'!$E$13+1,1))-AVERAGE(OFFSET($H$3,0,0,'Données projet'!$E$13+1,1))</f>
        <v>412.59676769258488</v>
      </c>
      <c r="CZ187" s="59">
        <f t="shared" si="150"/>
        <v>399.90063795152133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6.5005146407246777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6.5005146407246777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439.19854273764042</v>
      </c>
      <c r="T188" s="59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963.59256833510426</v>
      </c>
      <c r="AN188" s="59">
        <f ca="1">AVERAGE(OFFSET($AM$3,0,0,'Données projet'!$E$10+1,1))-AVERAGE(OFFSET($H$3,0,0,'Données projet'!$E$10+1,1))</f>
        <v>487.18832528146936</v>
      </c>
      <c r="AO188" s="59">
        <f t="shared" si="144"/>
        <v>306.61893266146666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248.99999999999994</v>
      </c>
      <c r="BE188" s="13">
        <f>BD188*VLOOKUP('Données projet'!$B$11,Paramètres!$A$1:$I$89,3,0)*VLOOKUP('Données projet'!$B$11,Paramètres!$A$1:$I$89,5,0)</f>
        <v>236.94839999999994</v>
      </c>
      <c r="BF188" s="13">
        <f t="shared" si="167"/>
        <v>57.782475694292401</v>
      </c>
      <c r="BG188" s="20">
        <f t="shared" si="168"/>
        <v>513.32294183422573</v>
      </c>
      <c r="BH188" s="59">
        <f t="shared" si="116"/>
        <v>806.65627516755899</v>
      </c>
      <c r="BI188" s="59">
        <f ca="1">AVERAGE(OFFSET($BH$3,0,0,'Données projet'!$E$11+1,1))-AVERAGE(OFFSET($H$3,0,0,'Données projet'!$E$11+1,1))</f>
        <v>455.71329051283936</v>
      </c>
      <c r="BJ188" s="59">
        <f t="shared" si="146"/>
        <v>479.3743231122258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19.640937608981069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19.640937608981069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321.48479999999984</v>
      </c>
      <c r="CA188" s="13">
        <f t="shared" si="170"/>
        <v>75.662211893590367</v>
      </c>
      <c r="CB188" s="20">
        <f t="shared" si="171"/>
        <v>691.69771238133626</v>
      </c>
      <c r="CC188" s="59">
        <f t="shared" si="119"/>
        <v>985.03104571466952</v>
      </c>
      <c r="CD188" s="59">
        <f ca="1">AVERAGE(OFFSET($CC$3,0,0,'Données projet'!$E$12+1,1))-AVERAGE(OFFSET($H$3,0,0,'Données projet'!$E$12+1,1))</f>
        <v>441.3545880925019</v>
      </c>
      <c r="CE188" s="59">
        <f t="shared" si="148"/>
        <v>427.16091343339161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8.4593887067057807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8.4593887067057807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367.99999999999972</v>
      </c>
      <c r="CU188" s="17">
        <f>CT188*VLOOKUP('Données projet'!$B$13,Paramètres!$A$1:$I$89,3,0)*VLOOKUP('Données projet'!$B$13,Paramètres!$A$1:$I$89,5,0)</f>
        <v>298.52159999999981</v>
      </c>
      <c r="CV188" s="13">
        <f t="shared" si="173"/>
        <v>70.866444995542437</v>
      </c>
      <c r="CW188" s="20">
        <f t="shared" si="174"/>
        <v>643.35084503390271</v>
      </c>
      <c r="CX188" s="59">
        <f t="shared" si="122"/>
        <v>936.68417836723597</v>
      </c>
      <c r="CY188" s="59">
        <f ca="1">AVERAGE(OFFSET($CX$3,0,0,'Données projet'!$E$13+1,1))-AVERAGE(OFFSET($H$3,0,0,'Données projet'!$E$13+1,1))</f>
        <v>412.59676769258488</v>
      </c>
      <c r="CZ188" s="59">
        <f t="shared" si="150"/>
        <v>399.90063795152133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6.3730435135424939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6.3730435135424939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439.19854273764042</v>
      </c>
      <c r="T189" s="59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963.59256833510426</v>
      </c>
      <c r="AN189" s="59">
        <f ca="1">AVERAGE(OFFSET($AM$3,0,0,'Données projet'!$E$10+1,1))-AVERAGE(OFFSET($H$3,0,0,'Données projet'!$E$10+1,1))</f>
        <v>487.18832528146936</v>
      </c>
      <c r="AO189" s="59">
        <f t="shared" si="144"/>
        <v>306.61893266146666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248.99999999999994</v>
      </c>
      <c r="BE189" s="13">
        <f>BD189*VLOOKUP('Données projet'!$B$11,Paramètres!$A$1:$I$89,3,0)*VLOOKUP('Données projet'!$B$11,Paramètres!$A$1:$I$89,5,0)</f>
        <v>236.94839999999994</v>
      </c>
      <c r="BF189" s="13">
        <f t="shared" si="167"/>
        <v>57.782475694292401</v>
      </c>
      <c r="BG189" s="20">
        <f t="shared" si="168"/>
        <v>513.32294183422573</v>
      </c>
      <c r="BH189" s="59">
        <f t="shared" si="116"/>
        <v>806.65627516755899</v>
      </c>
      <c r="BI189" s="59">
        <f ca="1">AVERAGE(OFFSET($BH$3,0,0,'Données projet'!$E$11+1,1))-AVERAGE(OFFSET($H$3,0,0,'Données projet'!$E$11+1,1))</f>
        <v>455.71329051283936</v>
      </c>
      <c r="BJ189" s="59">
        <f t="shared" si="146"/>
        <v>479.3743231122258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19.255790802257987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19.255790802257987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321.48479999999984</v>
      </c>
      <c r="CA189" s="13">
        <f t="shared" si="170"/>
        <v>75.662211893590367</v>
      </c>
      <c r="CB189" s="20">
        <f t="shared" si="171"/>
        <v>691.69771238133626</v>
      </c>
      <c r="CC189" s="59">
        <f t="shared" si="119"/>
        <v>985.03104571466952</v>
      </c>
      <c r="CD189" s="59">
        <f ca="1">AVERAGE(OFFSET($CC$3,0,0,'Données projet'!$E$12+1,1))-AVERAGE(OFFSET($H$3,0,0,'Données projet'!$E$12+1,1))</f>
        <v>441.3545880925019</v>
      </c>
      <c r="CE189" s="59">
        <f t="shared" si="148"/>
        <v>427.16091343339161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8.293505253884911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8.293505253884911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367.99999999999972</v>
      </c>
      <c r="CU189" s="17">
        <f>CT189*VLOOKUP('Données projet'!$B$13,Paramètres!$A$1:$I$89,3,0)*VLOOKUP('Données projet'!$B$13,Paramètres!$A$1:$I$89,5,0)</f>
        <v>298.52159999999981</v>
      </c>
      <c r="CV189" s="13">
        <f t="shared" si="173"/>
        <v>70.866444995542437</v>
      </c>
      <c r="CW189" s="20">
        <f t="shared" si="174"/>
        <v>643.35084503390271</v>
      </c>
      <c r="CX189" s="59">
        <f t="shared" si="122"/>
        <v>936.68417836723597</v>
      </c>
      <c r="CY189" s="59">
        <f ca="1">AVERAGE(OFFSET($CX$3,0,0,'Données projet'!$E$13+1,1))-AVERAGE(OFFSET($H$3,0,0,'Données projet'!$E$13+1,1))</f>
        <v>412.59676769258488</v>
      </c>
      <c r="CZ189" s="59">
        <f t="shared" si="150"/>
        <v>399.90063795152133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6.2480720174146427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6.2480720174146427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439.19854273764042</v>
      </c>
      <c r="T190" s="59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963.59256833510426</v>
      </c>
      <c r="AN190" s="59">
        <f ca="1">AVERAGE(OFFSET($AM$3,0,0,'Données projet'!$E$10+1,1))-AVERAGE(OFFSET($H$3,0,0,'Données projet'!$E$10+1,1))</f>
        <v>487.18832528146936</v>
      </c>
      <c r="AO190" s="59">
        <f t="shared" si="144"/>
        <v>306.61893266146666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248.99999999999994</v>
      </c>
      <c r="BE190" s="13">
        <f>BD190*VLOOKUP('Données projet'!$B$11,Paramètres!$A$1:$I$89,3,0)*VLOOKUP('Données projet'!$B$11,Paramètres!$A$1:$I$89,5,0)</f>
        <v>236.94839999999994</v>
      </c>
      <c r="BF190" s="13">
        <f t="shared" si="167"/>
        <v>57.782475694292401</v>
      </c>
      <c r="BG190" s="20">
        <f t="shared" si="168"/>
        <v>513.32294183422573</v>
      </c>
      <c r="BH190" s="59">
        <f t="shared" si="116"/>
        <v>806.65627516755899</v>
      </c>
      <c r="BI190" s="59">
        <f ca="1">AVERAGE(OFFSET($BH$3,0,0,'Données projet'!$E$11+1,1))-AVERAGE(OFFSET($H$3,0,0,'Données projet'!$E$11+1,1))</f>
        <v>455.71329051283936</v>
      </c>
      <c r="BJ190" s="59">
        <f t="shared" si="146"/>
        <v>479.3743231122258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18.878196489498389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18.878196489498389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321.48479999999984</v>
      </c>
      <c r="CA190" s="13">
        <f t="shared" si="170"/>
        <v>75.662211893590367</v>
      </c>
      <c r="CB190" s="20">
        <f t="shared" si="171"/>
        <v>691.69771238133626</v>
      </c>
      <c r="CC190" s="59">
        <f t="shared" si="119"/>
        <v>985.03104571466952</v>
      </c>
      <c r="CD190" s="59">
        <f ca="1">AVERAGE(OFFSET($CC$3,0,0,'Données projet'!$E$12+1,1))-AVERAGE(OFFSET($H$3,0,0,'Données projet'!$E$12+1,1))</f>
        <v>441.3545880925019</v>
      </c>
      <c r="CE190" s="59">
        <f t="shared" si="148"/>
        <v>427.16091343339161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8.1308746743949438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8.1308746743949438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367.99999999999972</v>
      </c>
      <c r="CU190" s="17">
        <f>CT190*VLOOKUP('Données projet'!$B$13,Paramètres!$A$1:$I$89,3,0)*VLOOKUP('Données projet'!$B$13,Paramètres!$A$1:$I$89,5,0)</f>
        <v>298.52159999999981</v>
      </c>
      <c r="CV190" s="13">
        <f t="shared" si="173"/>
        <v>70.866444995542437</v>
      </c>
      <c r="CW190" s="20">
        <f t="shared" si="174"/>
        <v>643.35084503390271</v>
      </c>
      <c r="CX190" s="59">
        <f t="shared" si="122"/>
        <v>936.68417836723597</v>
      </c>
      <c r="CY190" s="59">
        <f ca="1">AVERAGE(OFFSET($CX$3,0,0,'Données projet'!$E$13+1,1))-AVERAGE(OFFSET($H$3,0,0,'Données projet'!$E$13+1,1))</f>
        <v>412.59676769258488</v>
      </c>
      <c r="CZ190" s="59">
        <f t="shared" si="150"/>
        <v>399.90063795152133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6.1255511361007722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6.1255511361007722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439.19854273764042</v>
      </c>
      <c r="T191" s="59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963.59256833510426</v>
      </c>
      <c r="AN191" s="59">
        <f ca="1">AVERAGE(OFFSET($AM$3,0,0,'Données projet'!$E$10+1,1))-AVERAGE(OFFSET($H$3,0,0,'Données projet'!$E$10+1,1))</f>
        <v>487.18832528146936</v>
      </c>
      <c r="AO191" s="59">
        <f t="shared" si="144"/>
        <v>306.61893266146666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248.99999999999994</v>
      </c>
      <c r="BE191" s="13">
        <f>BD191*VLOOKUP('Données projet'!$B$11,Paramètres!$A$1:$I$89,3,0)*VLOOKUP('Données projet'!$B$11,Paramètres!$A$1:$I$89,5,0)</f>
        <v>236.94839999999994</v>
      </c>
      <c r="BF191" s="13">
        <f t="shared" si="167"/>
        <v>57.782475694292401</v>
      </c>
      <c r="BG191" s="20">
        <f t="shared" si="168"/>
        <v>513.32294183422573</v>
      </c>
      <c r="BH191" s="59">
        <f t="shared" si="116"/>
        <v>806.65627516755899</v>
      </c>
      <c r="BI191" s="59">
        <f ca="1">AVERAGE(OFFSET($BH$3,0,0,'Données projet'!$E$11+1,1))-AVERAGE(OFFSET($H$3,0,0,'Données projet'!$E$11+1,1))</f>
        <v>455.71329051283936</v>
      </c>
      <c r="BJ191" s="59">
        <f t="shared" si="146"/>
        <v>479.3743231122258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18.508006570902214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18.508006570902214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321.48479999999984</v>
      </c>
      <c r="CA191" s="13">
        <f t="shared" si="170"/>
        <v>75.662211893590367</v>
      </c>
      <c r="CB191" s="20">
        <f t="shared" si="171"/>
        <v>691.69771238133626</v>
      </c>
      <c r="CC191" s="59">
        <f t="shared" si="119"/>
        <v>985.03104571466952</v>
      </c>
      <c r="CD191" s="59">
        <f ca="1">AVERAGE(OFFSET($CC$3,0,0,'Données projet'!$E$12+1,1))-AVERAGE(OFFSET($H$3,0,0,'Données projet'!$E$12+1,1))</f>
        <v>441.3545880925019</v>
      </c>
      <c r="CE191" s="59">
        <f t="shared" si="148"/>
        <v>427.16091343339161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7.9714331813739161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7.9714331813739161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367.99999999999972</v>
      </c>
      <c r="CU191" s="17">
        <f>CT191*VLOOKUP('Données projet'!$B$13,Paramètres!$A$1:$I$89,3,0)*VLOOKUP('Données projet'!$B$13,Paramètres!$A$1:$I$89,5,0)</f>
        <v>298.52159999999981</v>
      </c>
      <c r="CV191" s="13">
        <f t="shared" si="173"/>
        <v>70.866444995542437</v>
      </c>
      <c r="CW191" s="20">
        <f t="shared" si="174"/>
        <v>643.35084503390271</v>
      </c>
      <c r="CX191" s="59">
        <f t="shared" si="122"/>
        <v>936.68417836723597</v>
      </c>
      <c r="CY191" s="59">
        <f ca="1">AVERAGE(OFFSET($CX$3,0,0,'Données projet'!$E$13+1,1))-AVERAGE(OFFSET($H$3,0,0,'Données projet'!$E$13+1,1))</f>
        <v>412.59676769258488</v>
      </c>
      <c r="CZ191" s="59">
        <f t="shared" si="150"/>
        <v>399.90063795152133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6.005432814539108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6.005432814539108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439.19854273764042</v>
      </c>
      <c r="T192" s="59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963.59256833510426</v>
      </c>
      <c r="AN192" s="59">
        <f ca="1">AVERAGE(OFFSET($AM$3,0,0,'Données projet'!$E$10+1,1))-AVERAGE(OFFSET($H$3,0,0,'Données projet'!$E$10+1,1))</f>
        <v>487.18832528146936</v>
      </c>
      <c r="AO192" s="59">
        <f t="shared" si="144"/>
        <v>306.61893266146666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248.99999999999994</v>
      </c>
      <c r="BE192" s="13">
        <f>BD192*VLOOKUP('Données projet'!$B$11,Paramètres!$A$1:$I$89,3,0)*VLOOKUP('Données projet'!$B$11,Paramètres!$A$1:$I$89,5,0)</f>
        <v>236.94839999999994</v>
      </c>
      <c r="BF192" s="13">
        <f t="shared" si="167"/>
        <v>57.782475694292401</v>
      </c>
      <c r="BG192" s="20">
        <f t="shared" si="168"/>
        <v>513.32294183422573</v>
      </c>
      <c r="BH192" s="59">
        <f t="shared" si="116"/>
        <v>806.65627516755899</v>
      </c>
      <c r="BI192" s="59">
        <f ca="1">AVERAGE(OFFSET($BH$3,0,0,'Données projet'!$E$11+1,1))-AVERAGE(OFFSET($H$3,0,0,'Données projet'!$E$11+1,1))</f>
        <v>455.71329051283936</v>
      </c>
      <c r="BJ192" s="59">
        <f t="shared" si="146"/>
        <v>479.3743231122258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18.145075850816156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18.145075850816156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321.48479999999984</v>
      </c>
      <c r="CA192" s="13">
        <f t="shared" si="170"/>
        <v>75.662211893590367</v>
      </c>
      <c r="CB192" s="20">
        <f t="shared" si="171"/>
        <v>691.69771238133626</v>
      </c>
      <c r="CC192" s="59">
        <f t="shared" si="119"/>
        <v>985.03104571466952</v>
      </c>
      <c r="CD192" s="59">
        <f ca="1">AVERAGE(OFFSET($CC$3,0,0,'Données projet'!$E$12+1,1))-AVERAGE(OFFSET($H$3,0,0,'Données projet'!$E$12+1,1))</f>
        <v>441.3545880925019</v>
      </c>
      <c r="CE192" s="59">
        <f t="shared" si="148"/>
        <v>427.16091343339161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7.8151182387813227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7.8151182387813227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367.99999999999972</v>
      </c>
      <c r="CU192" s="17">
        <f>CT192*VLOOKUP('Données projet'!$B$13,Paramètres!$A$1:$I$89,3,0)*VLOOKUP('Données projet'!$B$13,Paramètres!$A$1:$I$89,5,0)</f>
        <v>298.52159999999981</v>
      </c>
      <c r="CV192" s="13">
        <f t="shared" si="173"/>
        <v>70.866444995542437</v>
      </c>
      <c r="CW192" s="20">
        <f t="shared" si="174"/>
        <v>643.35084503390271</v>
      </c>
      <c r="CX192" s="59">
        <f t="shared" si="122"/>
        <v>936.68417836723597</v>
      </c>
      <c r="CY192" s="59">
        <f ca="1">AVERAGE(OFFSET($CX$3,0,0,'Données projet'!$E$13+1,1))-AVERAGE(OFFSET($H$3,0,0,'Données projet'!$E$13+1,1))</f>
        <v>412.59676769258488</v>
      </c>
      <c r="CZ192" s="59">
        <f t="shared" si="150"/>
        <v>399.90063795152133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5.8876699399983261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5.8876699399983261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439.19854273764042</v>
      </c>
      <c r="T193" s="59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963.59256833510426</v>
      </c>
      <c r="AN193" s="59">
        <f ca="1">AVERAGE(OFFSET($AM$3,0,0,'Données projet'!$E$10+1,1))-AVERAGE(OFFSET($H$3,0,0,'Données projet'!$E$10+1,1))</f>
        <v>487.18832528146936</v>
      </c>
      <c r="AO193" s="59">
        <f t="shared" si="144"/>
        <v>306.61893266146666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248.99999999999994</v>
      </c>
      <c r="BE193" s="13">
        <f>BD193*VLOOKUP('Données projet'!$B$11,Paramètres!$A$1:$I$89,3,0)*VLOOKUP('Données projet'!$B$11,Paramètres!$A$1:$I$89,5,0)</f>
        <v>236.94839999999994</v>
      </c>
      <c r="BF193" s="13">
        <f t="shared" si="167"/>
        <v>57.782475694292401</v>
      </c>
      <c r="BG193" s="20">
        <f t="shared" si="168"/>
        <v>513.32294183422573</v>
      </c>
      <c r="BH193" s="59">
        <f t="shared" si="116"/>
        <v>806.65627516755899</v>
      </c>
      <c r="BI193" s="59">
        <f ca="1">AVERAGE(OFFSET($BH$3,0,0,'Données projet'!$E$11+1,1))-AVERAGE(OFFSET($H$3,0,0,'Données projet'!$E$11+1,1))</f>
        <v>455.71329051283936</v>
      </c>
      <c r="BJ193" s="59">
        <f t="shared" si="146"/>
        <v>479.3743231122258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17.789261980785106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17.789261980785106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321.48479999999984</v>
      </c>
      <c r="CA193" s="13">
        <f t="shared" si="170"/>
        <v>75.662211893590367</v>
      </c>
      <c r="CB193" s="20">
        <f t="shared" si="171"/>
        <v>691.69771238133626</v>
      </c>
      <c r="CC193" s="59">
        <f t="shared" si="119"/>
        <v>985.03104571466952</v>
      </c>
      <c r="CD193" s="59">
        <f ca="1">AVERAGE(OFFSET($CC$3,0,0,'Données projet'!$E$12+1,1))-AVERAGE(OFFSET($H$3,0,0,'Données projet'!$E$12+1,1))</f>
        <v>441.3545880925019</v>
      </c>
      <c r="CE193" s="59">
        <f t="shared" si="148"/>
        <v>427.16091343339161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7.6618685368702693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7.6618685368702693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367.99999999999972</v>
      </c>
      <c r="CU193" s="17">
        <f>CT193*VLOOKUP('Données projet'!$B$13,Paramètres!$A$1:$I$89,3,0)*VLOOKUP('Données projet'!$B$13,Paramètres!$A$1:$I$89,5,0)</f>
        <v>298.52159999999981</v>
      </c>
      <c r="CV193" s="13">
        <f t="shared" si="173"/>
        <v>70.866444995542437</v>
      </c>
      <c r="CW193" s="20">
        <f t="shared" si="174"/>
        <v>643.35084503390271</v>
      </c>
      <c r="CX193" s="59">
        <f t="shared" si="122"/>
        <v>936.68417836723597</v>
      </c>
      <c r="CY193" s="59">
        <f ca="1">AVERAGE(OFFSET($CX$3,0,0,'Données projet'!$E$13+1,1))-AVERAGE(OFFSET($H$3,0,0,'Données projet'!$E$13+1,1))</f>
        <v>412.59676769258488</v>
      </c>
      <c r="CZ193" s="59">
        <f t="shared" si="150"/>
        <v>399.90063795152133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5.7722163235990287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5.7722163235990287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439.19854273764042</v>
      </c>
      <c r="T194" s="59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963.59256833510426</v>
      </c>
      <c r="AN194" s="59">
        <f ca="1">AVERAGE(OFFSET($AM$3,0,0,'Données projet'!$E$10+1,1))-AVERAGE(OFFSET($H$3,0,0,'Données projet'!$E$10+1,1))</f>
        <v>487.18832528146936</v>
      </c>
      <c r="AO194" s="59">
        <f t="shared" si="144"/>
        <v>306.61893266146666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248.99999999999994</v>
      </c>
      <c r="BE194" s="13">
        <f>BD194*VLOOKUP('Données projet'!$B$11,Paramètres!$A$1:$I$89,3,0)*VLOOKUP('Données projet'!$B$11,Paramètres!$A$1:$I$89,5,0)</f>
        <v>236.94839999999994</v>
      </c>
      <c r="BF194" s="13">
        <f t="shared" si="167"/>
        <v>57.782475694292401</v>
      </c>
      <c r="BG194" s="20">
        <f t="shared" si="168"/>
        <v>513.32294183422573</v>
      </c>
      <c r="BH194" s="59">
        <f t="shared" si="116"/>
        <v>806.65627516755899</v>
      </c>
      <c r="BI194" s="59">
        <f ca="1">AVERAGE(OFFSET($BH$3,0,0,'Données projet'!$E$11+1,1))-AVERAGE(OFFSET($H$3,0,0,'Données projet'!$E$11+1,1))</f>
        <v>455.71329051283936</v>
      </c>
      <c r="BJ194" s="59">
        <f t="shared" si="146"/>
        <v>479.3743231122258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17.440425403720333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17.440425403720333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321.48479999999984</v>
      </c>
      <c r="CA194" s="13">
        <f t="shared" si="170"/>
        <v>75.662211893590367</v>
      </c>
      <c r="CB194" s="20">
        <f t="shared" si="171"/>
        <v>691.69771238133626</v>
      </c>
      <c r="CC194" s="59">
        <f t="shared" si="119"/>
        <v>985.03104571466952</v>
      </c>
      <c r="CD194" s="59">
        <f ca="1">AVERAGE(OFFSET($CC$3,0,0,'Données projet'!$E$12+1,1))-AVERAGE(OFFSET($H$3,0,0,'Données projet'!$E$12+1,1))</f>
        <v>441.3545880925019</v>
      </c>
      <c r="CE194" s="59">
        <f t="shared" si="148"/>
        <v>427.16091343339161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7.5116239681406025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7.5116239681406025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367.99999999999972</v>
      </c>
      <c r="CU194" s="17">
        <f>CT194*VLOOKUP('Données projet'!$B$13,Paramètres!$A$1:$I$89,3,0)*VLOOKUP('Données projet'!$B$13,Paramètres!$A$1:$I$89,5,0)</f>
        <v>298.52159999999981</v>
      </c>
      <c r="CV194" s="13">
        <f t="shared" si="173"/>
        <v>70.866444995542437</v>
      </c>
      <c r="CW194" s="20">
        <f t="shared" si="174"/>
        <v>643.35084503390271</v>
      </c>
      <c r="CX194" s="59">
        <f t="shared" si="122"/>
        <v>936.68417836723597</v>
      </c>
      <c r="CY194" s="59">
        <f ca="1">AVERAGE(OFFSET($CX$3,0,0,'Données projet'!$E$13+1,1))-AVERAGE(OFFSET($H$3,0,0,'Données projet'!$E$13+1,1))</f>
        <v>412.59676769258488</v>
      </c>
      <c r="CZ194" s="59">
        <f t="shared" si="150"/>
        <v>399.90063795152133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5.6590266821975685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5.6590266821975685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439.19854273764042</v>
      </c>
      <c r="T195" s="59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963.59256833510426</v>
      </c>
      <c r="AN195" s="59">
        <f ca="1">AVERAGE(OFFSET($AM$3,0,0,'Données projet'!$E$10+1,1))-AVERAGE(OFFSET($H$3,0,0,'Données projet'!$E$10+1,1))</f>
        <v>487.18832528146936</v>
      </c>
      <c r="AO195" s="59">
        <f t="shared" si="144"/>
        <v>306.61893266146666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248.99999999999994</v>
      </c>
      <c r="BE195" s="13">
        <f>BD195*VLOOKUP('Données projet'!$B$11,Paramètres!$A$1:$I$89,3,0)*VLOOKUP('Données projet'!$B$11,Paramètres!$A$1:$I$89,5,0)</f>
        <v>236.94839999999994</v>
      </c>
      <c r="BF195" s="13">
        <f t="shared" si="167"/>
        <v>57.782475694292401</v>
      </c>
      <c r="BG195" s="20">
        <f t="shared" si="168"/>
        <v>513.32294183422573</v>
      </c>
      <c r="BH195" s="59">
        <f t="shared" si="116"/>
        <v>806.65627516755899</v>
      </c>
      <c r="BI195" s="59">
        <f ca="1">AVERAGE(OFFSET($BH$3,0,0,'Données projet'!$E$11+1,1))-AVERAGE(OFFSET($H$3,0,0,'Données projet'!$E$11+1,1))</f>
        <v>455.71329051283936</v>
      </c>
      <c r="BJ195" s="59">
        <f t="shared" si="146"/>
        <v>479.3743231122258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17.098429299162497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17.098429299162497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321.48479999999984</v>
      </c>
      <c r="CA195" s="13">
        <f t="shared" si="170"/>
        <v>75.662211893590367</v>
      </c>
      <c r="CB195" s="20">
        <f t="shared" si="171"/>
        <v>691.69771238133626</v>
      </c>
      <c r="CC195" s="59">
        <f t="shared" si="119"/>
        <v>985.03104571466952</v>
      </c>
      <c r="CD195" s="59">
        <f ca="1">AVERAGE(OFFSET($CC$3,0,0,'Données projet'!$E$12+1,1))-AVERAGE(OFFSET($H$3,0,0,'Données projet'!$E$12+1,1))</f>
        <v>441.3545880925019</v>
      </c>
      <c r="CE195" s="59">
        <f t="shared" si="148"/>
        <v>427.16091343339161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7.3643256037635867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7.3643256037635867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367.99999999999972</v>
      </c>
      <c r="CU195" s="17">
        <f>CT195*VLOOKUP('Données projet'!$B$13,Paramètres!$A$1:$I$89,3,0)*VLOOKUP('Données projet'!$B$13,Paramètres!$A$1:$I$89,5,0)</f>
        <v>298.52159999999981</v>
      </c>
      <c r="CV195" s="13">
        <f t="shared" si="173"/>
        <v>70.866444995542437</v>
      </c>
      <c r="CW195" s="20">
        <f t="shared" si="174"/>
        <v>643.35084503390271</v>
      </c>
      <c r="CX195" s="59">
        <f t="shared" si="122"/>
        <v>936.68417836723597</v>
      </c>
      <c r="CY195" s="59">
        <f ca="1">AVERAGE(OFFSET($CX$3,0,0,'Données projet'!$E$13+1,1))-AVERAGE(OFFSET($H$3,0,0,'Données projet'!$E$13+1,1))</f>
        <v>412.59676769258488</v>
      </c>
      <c r="CZ195" s="59">
        <f t="shared" si="150"/>
        <v>399.90063795152133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5.5480566206251263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5.5480566206251263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439.19854273764042</v>
      </c>
      <c r="T196" s="59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963.59256833510426</v>
      </c>
      <c r="AN196" s="59">
        <f ca="1">AVERAGE(OFFSET($AM$3,0,0,'Données projet'!$E$10+1,1))-AVERAGE(OFFSET($H$3,0,0,'Données projet'!$E$10+1,1))</f>
        <v>487.18832528146936</v>
      </c>
      <c r="AO196" s="59">
        <f t="shared" si="144"/>
        <v>306.61893266146666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248.99999999999994</v>
      </c>
      <c r="BE196" s="13">
        <f>BD196*VLOOKUP('Données projet'!$B$11,Paramètres!$A$1:$I$89,3,0)*VLOOKUP('Données projet'!$B$11,Paramètres!$A$1:$I$89,5,0)</f>
        <v>236.94839999999994</v>
      </c>
      <c r="BF196" s="13">
        <f t="shared" si="167"/>
        <v>57.782475694292401</v>
      </c>
      <c r="BG196" s="20">
        <f t="shared" si="168"/>
        <v>513.32294183422573</v>
      </c>
      <c r="BH196" s="59">
        <f t="shared" ref="BH196:BH203" si="194">BG196+(AY196+AZ196)*44/12</f>
        <v>806.65627516755899</v>
      </c>
      <c r="BI196" s="59">
        <f ca="1">AVERAGE(OFFSET($BH$3,0,0,'Données projet'!$E$11+1,1))-AVERAGE(OFFSET($H$3,0,0,'Données projet'!$E$11+1,1))</f>
        <v>455.71329051283936</v>
      </c>
      <c r="BJ196" s="59">
        <f t="shared" si="146"/>
        <v>479.3743231122258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16.763139529618012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16.763139529618012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321.48479999999984</v>
      </c>
      <c r="CA196" s="13">
        <f t="shared" si="170"/>
        <v>75.662211893590367</v>
      </c>
      <c r="CB196" s="20">
        <f t="shared" si="171"/>
        <v>691.69771238133626</v>
      </c>
      <c r="CC196" s="59">
        <f t="shared" ref="CC196:CC203" si="195">CB196+(BT196+BU196)*44/12</f>
        <v>985.03104571466952</v>
      </c>
      <c r="CD196" s="59">
        <f ca="1">AVERAGE(OFFSET($CC$3,0,0,'Données projet'!$E$12+1,1))-AVERAGE(OFFSET($H$3,0,0,'Données projet'!$E$12+1,1))</f>
        <v>441.3545880925019</v>
      </c>
      <c r="CE196" s="59">
        <f t="shared" si="148"/>
        <v>427.16091343339161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7.2199156704688727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7.2199156704688727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367.99999999999972</v>
      </c>
      <c r="CU196" s="17">
        <f>CT196*VLOOKUP('Données projet'!$B$13,Paramètres!$A$1:$I$89,3,0)*VLOOKUP('Données projet'!$B$13,Paramètres!$A$1:$I$89,5,0)</f>
        <v>298.52159999999981</v>
      </c>
      <c r="CV196" s="13">
        <f t="shared" si="173"/>
        <v>70.866444995542437</v>
      </c>
      <c r="CW196" s="20">
        <f t="shared" si="174"/>
        <v>643.35084503390271</v>
      </c>
      <c r="CX196" s="59">
        <f t="shared" ref="CX196:CX203" si="196">CW196+(CO196+CP196)*44/12</f>
        <v>936.68417836723597</v>
      </c>
      <c r="CY196" s="59">
        <f ca="1">AVERAGE(OFFSET($CX$3,0,0,'Données projet'!$E$13+1,1))-AVERAGE(OFFSET($H$3,0,0,'Données projet'!$E$13+1,1))</f>
        <v>412.59676769258488</v>
      </c>
      <c r="CZ196" s="59">
        <f t="shared" si="150"/>
        <v>399.90063795152133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5.4392626142750657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5.4392626142750657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439.19854273764042</v>
      </c>
      <c r="T197" s="59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963.59256833510426</v>
      </c>
      <c r="AN197" s="59">
        <f ca="1">AVERAGE(OFFSET($AM$3,0,0,'Données projet'!$E$10+1,1))-AVERAGE(OFFSET($H$3,0,0,'Données projet'!$E$10+1,1))</f>
        <v>487.18832528146936</v>
      </c>
      <c r="AO197" s="59">
        <f t="shared" ref="AO197:AO203" si="205">$AO$3</f>
        <v>306.61893266146666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248.99999999999994</v>
      </c>
      <c r="BE197" s="13">
        <f>BD197*VLOOKUP('Données projet'!$B$11,Paramètres!$A$1:$I$89,3,0)*VLOOKUP('Données projet'!$B$11,Paramètres!$A$1:$I$89,5,0)</f>
        <v>236.94839999999994</v>
      </c>
      <c r="BF197" s="13">
        <f t="shared" si="167"/>
        <v>57.782475694292401</v>
      </c>
      <c r="BG197" s="20">
        <f t="shared" si="168"/>
        <v>513.32294183422573</v>
      </c>
      <c r="BH197" s="59">
        <f t="shared" si="194"/>
        <v>806.65627516755899</v>
      </c>
      <c r="BI197" s="59">
        <f ca="1">AVERAGE(OFFSET($BH$3,0,0,'Données projet'!$E$11+1,1))-AVERAGE(OFFSET($H$3,0,0,'Données projet'!$E$11+1,1))</f>
        <v>455.71329051283936</v>
      </c>
      <c r="BJ197" s="59">
        <f t="shared" ref="BJ197:BJ203" si="206">$BJ$3</f>
        <v>479.3743231122258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16.434424587947731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16.434424587947731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321.48479999999984</v>
      </c>
      <c r="CA197" s="13">
        <f t="shared" si="170"/>
        <v>75.662211893590367</v>
      </c>
      <c r="CB197" s="20">
        <f t="shared" si="171"/>
        <v>691.69771238133626</v>
      </c>
      <c r="CC197" s="59">
        <f t="shared" si="195"/>
        <v>985.03104571466952</v>
      </c>
      <c r="CD197" s="59">
        <f ca="1">AVERAGE(OFFSET($CC$3,0,0,'Données projet'!$E$12+1,1))-AVERAGE(OFFSET($H$3,0,0,'Données projet'!$E$12+1,1))</f>
        <v>441.3545880925019</v>
      </c>
      <c r="CE197" s="59">
        <f t="shared" ref="CE197:CE203" si="207">$CE$3</f>
        <v>427.16091343339161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7.0783375278847069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7.0783375278847069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367.99999999999972</v>
      </c>
      <c r="CU197" s="17">
        <f>CT197*VLOOKUP('Données projet'!$B$13,Paramètres!$A$1:$I$89,3,0)*VLOOKUP('Données projet'!$B$13,Paramètres!$A$1:$I$89,5,0)</f>
        <v>298.52159999999981</v>
      </c>
      <c r="CV197" s="13">
        <f t="shared" si="173"/>
        <v>70.866444995542437</v>
      </c>
      <c r="CW197" s="20">
        <f t="shared" si="174"/>
        <v>643.35084503390271</v>
      </c>
      <c r="CX197" s="59">
        <f t="shared" si="196"/>
        <v>936.68417836723597</v>
      </c>
      <c r="CY197" s="59">
        <f ca="1">AVERAGE(OFFSET($CX$3,0,0,'Données projet'!$E$13+1,1))-AVERAGE(OFFSET($H$3,0,0,'Données projet'!$E$13+1,1))</f>
        <v>412.59676769258488</v>
      </c>
      <c r="CZ197" s="59">
        <f t="shared" ref="CZ197:CZ203" si="208">$CZ$3</f>
        <v>399.90063795152133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5.332601992031738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5.332601992031738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439.19854273764042</v>
      </c>
      <c r="T198" s="59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963.59256833510426</v>
      </c>
      <c r="AN198" s="59">
        <f ca="1">AVERAGE(OFFSET($AM$3,0,0,'Données projet'!$E$10+1,1))-AVERAGE(OFFSET($H$3,0,0,'Données projet'!$E$10+1,1))</f>
        <v>487.18832528146936</v>
      </c>
      <c r="AO198" s="59">
        <f t="shared" si="205"/>
        <v>306.61893266146666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248.99999999999994</v>
      </c>
      <c r="BE198" s="13">
        <f>BD198*VLOOKUP('Données projet'!$B$11,Paramètres!$A$1:$I$89,3,0)*VLOOKUP('Données projet'!$B$11,Paramètres!$A$1:$I$89,5,0)</f>
        <v>236.94839999999994</v>
      </c>
      <c r="BF198" s="13">
        <f t="shared" si="167"/>
        <v>57.782475694292401</v>
      </c>
      <c r="BG198" s="20">
        <f t="shared" si="168"/>
        <v>513.32294183422573</v>
      </c>
      <c r="BH198" s="59">
        <f t="shared" si="194"/>
        <v>806.65627516755899</v>
      </c>
      <c r="BI198" s="59">
        <f ca="1">AVERAGE(OFFSET($BH$3,0,0,'Données projet'!$E$11+1,1))-AVERAGE(OFFSET($H$3,0,0,'Données projet'!$E$11+1,1))</f>
        <v>455.71329051283936</v>
      </c>
      <c r="BJ198" s="59">
        <f t="shared" si="206"/>
        <v>479.3743231122258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16.112155545787285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16.112155545787285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321.48479999999984</v>
      </c>
      <c r="CA198" s="13">
        <f t="shared" si="170"/>
        <v>75.662211893590367</v>
      </c>
      <c r="CB198" s="20">
        <f t="shared" si="171"/>
        <v>691.69771238133626</v>
      </c>
      <c r="CC198" s="59">
        <f t="shared" si="195"/>
        <v>985.03104571466952</v>
      </c>
      <c r="CD198" s="59">
        <f ca="1">AVERAGE(OFFSET($CC$3,0,0,'Données projet'!$E$12+1,1))-AVERAGE(OFFSET($H$3,0,0,'Données projet'!$E$12+1,1))</f>
        <v>441.3545880925019</v>
      </c>
      <c r="CE198" s="59">
        <f t="shared" si="207"/>
        <v>427.16091343339161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6.9395356463224758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6.9395356463224758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367.99999999999972</v>
      </c>
      <c r="CU198" s="17">
        <f>CT198*VLOOKUP('Données projet'!$B$13,Paramètres!$A$1:$I$89,3,0)*VLOOKUP('Données projet'!$B$13,Paramètres!$A$1:$I$89,5,0)</f>
        <v>298.52159999999981</v>
      </c>
      <c r="CV198" s="13">
        <f t="shared" si="173"/>
        <v>70.866444995542437</v>
      </c>
      <c r="CW198" s="20">
        <f t="shared" si="174"/>
        <v>643.35084503390271</v>
      </c>
      <c r="CX198" s="59">
        <f t="shared" si="196"/>
        <v>936.68417836723597</v>
      </c>
      <c r="CY198" s="59">
        <f ca="1">AVERAGE(OFFSET($CX$3,0,0,'Données projet'!$E$13+1,1))-AVERAGE(OFFSET($H$3,0,0,'Données projet'!$E$13+1,1))</f>
        <v>412.59676769258488</v>
      </c>
      <c r="CZ198" s="59">
        <f t="shared" si="208"/>
        <v>399.90063795152133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5.2280329195340469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5.2280329195340469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439.19854273764042</v>
      </c>
      <c r="T199" s="59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963.59256833510426</v>
      </c>
      <c r="AN199" s="59">
        <f ca="1">AVERAGE(OFFSET($AM$3,0,0,'Données projet'!$E$10+1,1))-AVERAGE(OFFSET($H$3,0,0,'Données projet'!$E$10+1,1))</f>
        <v>487.18832528146936</v>
      </c>
      <c r="AO199" s="59">
        <f t="shared" si="205"/>
        <v>306.61893266146666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248.99999999999994</v>
      </c>
      <c r="BE199" s="13">
        <f>BD199*VLOOKUP('Données projet'!$B$11,Paramètres!$A$1:$I$89,3,0)*VLOOKUP('Données projet'!$B$11,Paramètres!$A$1:$I$89,5,0)</f>
        <v>236.94839999999994</v>
      </c>
      <c r="BF199" s="13">
        <f t="shared" si="167"/>
        <v>57.782475694292401</v>
      </c>
      <c r="BG199" s="20">
        <f t="shared" si="168"/>
        <v>513.32294183422573</v>
      </c>
      <c r="BH199" s="59">
        <f t="shared" si="194"/>
        <v>806.65627516755899</v>
      </c>
      <c r="BI199" s="59">
        <f ca="1">AVERAGE(OFFSET($BH$3,0,0,'Données projet'!$E$11+1,1))-AVERAGE(OFFSET($H$3,0,0,'Données projet'!$E$11+1,1))</f>
        <v>455.71329051283936</v>
      </c>
      <c r="BJ199" s="59">
        <f t="shared" si="206"/>
        <v>479.3743231122258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15.7962060029789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15.7962060029789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321.48479999999984</v>
      </c>
      <c r="CA199" s="13">
        <f t="shared" si="170"/>
        <v>75.662211893590367</v>
      </c>
      <c r="CB199" s="20">
        <f t="shared" si="171"/>
        <v>691.69771238133626</v>
      </c>
      <c r="CC199" s="59">
        <f t="shared" si="195"/>
        <v>985.03104571466952</v>
      </c>
      <c r="CD199" s="59">
        <f ca="1">AVERAGE(OFFSET($CC$3,0,0,'Données projet'!$E$12+1,1))-AVERAGE(OFFSET($H$3,0,0,'Données projet'!$E$12+1,1))</f>
        <v>441.3545880925019</v>
      </c>
      <c r="CE199" s="59">
        <f t="shared" si="207"/>
        <v>427.16091343339161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6.8034555849968923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6.8034555849968923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367.99999999999972</v>
      </c>
      <c r="CU199" s="17">
        <f>CT199*VLOOKUP('Données projet'!$B$13,Paramètres!$A$1:$I$89,3,0)*VLOOKUP('Données projet'!$B$13,Paramètres!$A$1:$I$89,5,0)</f>
        <v>298.52159999999981</v>
      </c>
      <c r="CV199" s="13">
        <f t="shared" si="173"/>
        <v>70.866444995542437</v>
      </c>
      <c r="CW199" s="20">
        <f t="shared" si="174"/>
        <v>643.35084503390271</v>
      </c>
      <c r="CX199" s="59">
        <f t="shared" si="196"/>
        <v>936.68417836723597</v>
      </c>
      <c r="CY199" s="59">
        <f ca="1">AVERAGE(OFFSET($CX$3,0,0,'Données projet'!$E$13+1,1))-AVERAGE(OFFSET($H$3,0,0,'Données projet'!$E$13+1,1))</f>
        <v>412.59676769258488</v>
      </c>
      <c r="CZ199" s="59">
        <f t="shared" si="208"/>
        <v>399.90063795152133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5.1255143827671992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5.1255143827671992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439.19854273764042</v>
      </c>
      <c r="T200" s="59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963.59256833510426</v>
      </c>
      <c r="AN200" s="59">
        <f ca="1">AVERAGE(OFFSET($AM$3,0,0,'Données projet'!$E$10+1,1))-AVERAGE(OFFSET($H$3,0,0,'Données projet'!$E$10+1,1))</f>
        <v>487.18832528146936</v>
      </c>
      <c r="AO200" s="59">
        <f t="shared" si="205"/>
        <v>306.61893266146666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248.99999999999994</v>
      </c>
      <c r="BE200" s="13">
        <f>BD200*VLOOKUP('Données projet'!$B$11,Paramètres!$A$1:$I$89,3,0)*VLOOKUP('Données projet'!$B$11,Paramètres!$A$1:$I$89,5,0)</f>
        <v>236.94839999999994</v>
      </c>
      <c r="BF200" s="13">
        <f t="shared" si="167"/>
        <v>57.782475694292401</v>
      </c>
      <c r="BG200" s="20">
        <f t="shared" si="168"/>
        <v>513.32294183422573</v>
      </c>
      <c r="BH200" s="59">
        <f t="shared" si="194"/>
        <v>806.65627516755899</v>
      </c>
      <c r="BI200" s="59">
        <f ca="1">AVERAGE(OFFSET($BH$3,0,0,'Données projet'!$E$11+1,1))-AVERAGE(OFFSET($H$3,0,0,'Données projet'!$E$11+1,1))</f>
        <v>455.71329051283936</v>
      </c>
      <c r="BJ200" s="59">
        <f t="shared" si="206"/>
        <v>479.3743231122258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15.486452037994795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15.486452037994795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321.48479999999984</v>
      </c>
      <c r="CA200" s="13">
        <f t="shared" si="170"/>
        <v>75.662211893590367</v>
      </c>
      <c r="CB200" s="20">
        <f t="shared" si="171"/>
        <v>691.69771238133626</v>
      </c>
      <c r="CC200" s="59">
        <f t="shared" si="195"/>
        <v>985.03104571466952</v>
      </c>
      <c r="CD200" s="59">
        <f ca="1">AVERAGE(OFFSET($CC$3,0,0,'Données projet'!$E$12+1,1))-AVERAGE(OFFSET($H$3,0,0,'Données projet'!$E$12+1,1))</f>
        <v>441.3545880925019</v>
      </c>
      <c r="CE200" s="59">
        <f t="shared" si="207"/>
        <v>427.16091343339161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6.6700439706732615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6.6700439706732615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367.99999999999972</v>
      </c>
      <c r="CU200" s="17">
        <f>CT200*VLOOKUP('Données projet'!$B$13,Paramètres!$A$1:$I$89,3,0)*VLOOKUP('Données projet'!$B$13,Paramètres!$A$1:$I$89,5,0)</f>
        <v>298.52159999999981</v>
      </c>
      <c r="CV200" s="13">
        <f t="shared" si="173"/>
        <v>70.866444995542437</v>
      </c>
      <c r="CW200" s="20">
        <f t="shared" si="174"/>
        <v>643.35084503390271</v>
      </c>
      <c r="CX200" s="59">
        <f t="shared" si="196"/>
        <v>936.68417836723597</v>
      </c>
      <c r="CY200" s="59">
        <f ca="1">AVERAGE(OFFSET($CX$3,0,0,'Données projet'!$E$13+1,1))-AVERAGE(OFFSET($H$3,0,0,'Données projet'!$E$13+1,1))</f>
        <v>412.59676769258488</v>
      </c>
      <c r="CZ200" s="59">
        <f t="shared" si="208"/>
        <v>399.90063795152133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5.0250061719762158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5.0250061719762158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439.19854273764042</v>
      </c>
      <c r="T201" s="59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963.59256833510426</v>
      </c>
      <c r="AN201" s="59">
        <f ca="1">AVERAGE(OFFSET($AM$3,0,0,'Données projet'!$E$10+1,1))-AVERAGE(OFFSET($H$3,0,0,'Données projet'!$E$10+1,1))</f>
        <v>487.18832528146936</v>
      </c>
      <c r="AO201" s="59">
        <f t="shared" si="205"/>
        <v>306.61893266146666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248.99999999999994</v>
      </c>
      <c r="BE201" s="13">
        <f>BD201*VLOOKUP('Données projet'!$B$11,Paramètres!$A$1:$I$89,3,0)*VLOOKUP('Données projet'!$B$11,Paramètres!$A$1:$I$89,5,0)</f>
        <v>236.94839999999994</v>
      </c>
      <c r="BF201" s="13">
        <f t="shared" si="167"/>
        <v>57.782475694292401</v>
      </c>
      <c r="BG201" s="20">
        <f t="shared" si="168"/>
        <v>513.32294183422573</v>
      </c>
      <c r="BH201" s="59">
        <f t="shared" si="194"/>
        <v>806.65627516755899</v>
      </c>
      <c r="BI201" s="59">
        <f ca="1">AVERAGE(OFFSET($BH$3,0,0,'Données projet'!$E$11+1,1))-AVERAGE(OFFSET($H$3,0,0,'Données projet'!$E$11+1,1))</f>
        <v>455.71329051283936</v>
      </c>
      <c r="BJ201" s="59">
        <f t="shared" si="206"/>
        <v>479.3743231122258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15.182772159332764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15.182772159332764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321.48479999999984</v>
      </c>
      <c r="CA201" s="13">
        <f t="shared" si="170"/>
        <v>75.662211893590367</v>
      </c>
      <c r="CB201" s="20">
        <f t="shared" si="171"/>
        <v>691.69771238133626</v>
      </c>
      <c r="CC201" s="59">
        <f t="shared" si="195"/>
        <v>985.03104571466952</v>
      </c>
      <c r="CD201" s="59">
        <f ca="1">AVERAGE(OFFSET($CC$3,0,0,'Données projet'!$E$12+1,1))-AVERAGE(OFFSET($H$3,0,0,'Données projet'!$E$12+1,1))</f>
        <v>441.3545880925019</v>
      </c>
      <c r="CE201" s="59">
        <f t="shared" si="207"/>
        <v>427.16091343339161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6.5392484767334675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6.5392484767334675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367.99999999999972</v>
      </c>
      <c r="CU201" s="17">
        <f>CT201*VLOOKUP('Données projet'!$B$13,Paramètres!$A$1:$I$89,3,0)*VLOOKUP('Données projet'!$B$13,Paramètres!$A$1:$I$89,5,0)</f>
        <v>298.52159999999981</v>
      </c>
      <c r="CV201" s="13">
        <f t="shared" si="173"/>
        <v>70.866444995542437</v>
      </c>
      <c r="CW201" s="20">
        <f t="shared" si="174"/>
        <v>643.35084503390271</v>
      </c>
      <c r="CX201" s="59">
        <f t="shared" si="196"/>
        <v>936.68417836723597</v>
      </c>
      <c r="CY201" s="59">
        <f ca="1">AVERAGE(OFFSET($CX$3,0,0,'Données projet'!$E$13+1,1))-AVERAGE(OFFSET($H$3,0,0,'Données projet'!$E$13+1,1))</f>
        <v>412.59676769258488</v>
      </c>
      <c r="CZ201" s="59">
        <f t="shared" si="208"/>
        <v>399.90063795152133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4.9264688658948881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4.9264688658948881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439.19854273764042</v>
      </c>
      <c r="T202" s="59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963.59256833510426</v>
      </c>
      <c r="AN202" s="59">
        <f ca="1">AVERAGE(OFFSET($AM$3,0,0,'Données projet'!$E$10+1,1))-AVERAGE(OFFSET($H$3,0,0,'Données projet'!$E$10+1,1))</f>
        <v>487.18832528146936</v>
      </c>
      <c r="AO202" s="59">
        <f t="shared" si="205"/>
        <v>306.61893266146666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248.99999999999994</v>
      </c>
      <c r="BE202" s="13">
        <f>BD202*VLOOKUP('Données projet'!$B$11,Paramètres!$A$1:$I$89,3,0)*VLOOKUP('Données projet'!$B$11,Paramètres!$A$1:$I$89,5,0)</f>
        <v>236.94839999999994</v>
      </c>
      <c r="BF202" s="13">
        <f t="shared" si="167"/>
        <v>57.782475694292401</v>
      </c>
      <c r="BG202" s="20">
        <f t="shared" si="168"/>
        <v>513.32294183422573</v>
      </c>
      <c r="BH202" s="59">
        <f t="shared" si="194"/>
        <v>806.65627516755899</v>
      </c>
      <c r="BI202" s="59">
        <f ca="1">AVERAGE(OFFSET($BH$3,0,0,'Données projet'!$E$11+1,1))-AVERAGE(OFFSET($H$3,0,0,'Données projet'!$E$11+1,1))</f>
        <v>455.71329051283936</v>
      </c>
      <c r="BJ202" s="59">
        <f t="shared" si="206"/>
        <v>479.3743231122258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14.88504725786486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14.88504725786486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321.48479999999984</v>
      </c>
      <c r="CA202" s="13">
        <f t="shared" si="170"/>
        <v>75.662211893590367</v>
      </c>
      <c r="CB202" s="20">
        <f t="shared" si="171"/>
        <v>691.69771238133626</v>
      </c>
      <c r="CC202" s="59">
        <f t="shared" si="195"/>
        <v>985.03104571466952</v>
      </c>
      <c r="CD202" s="59">
        <f ca="1">AVERAGE(OFFSET($CC$3,0,0,'Données projet'!$E$12+1,1))-AVERAGE(OFFSET($H$3,0,0,'Données projet'!$E$12+1,1))</f>
        <v>441.3545880925019</v>
      </c>
      <c r="CE202" s="59">
        <f t="shared" si="207"/>
        <v>427.16091343339161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6.4110178026524585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6.4110178026524585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367.99999999999972</v>
      </c>
      <c r="CU202" s="17">
        <f>CT202*VLOOKUP('Données projet'!$B$13,Paramètres!$A$1:$I$89,3,0)*VLOOKUP('Données projet'!$B$13,Paramètres!$A$1:$I$89,5,0)</f>
        <v>298.52159999999981</v>
      </c>
      <c r="CV202" s="13">
        <f t="shared" si="173"/>
        <v>70.866444995542437</v>
      </c>
      <c r="CW202" s="20">
        <f t="shared" si="174"/>
        <v>643.35084503390271</v>
      </c>
      <c r="CX202" s="59">
        <f t="shared" si="196"/>
        <v>936.68417836723597</v>
      </c>
      <c r="CY202" s="59">
        <f ca="1">AVERAGE(OFFSET($CX$3,0,0,'Données projet'!$E$13+1,1))-AVERAGE(OFFSET($H$3,0,0,'Données projet'!$E$13+1,1))</f>
        <v>412.59676769258488</v>
      </c>
      <c r="CZ202" s="59">
        <f t="shared" si="208"/>
        <v>399.90063795152133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4.8298638162839929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4.8298638162839929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439.19854273764042</v>
      </c>
      <c r="T203" s="59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963.59256833510426</v>
      </c>
      <c r="AN203" s="59">
        <f ca="1">AVERAGE(OFFSET($AM$3,0,0,'Données projet'!$E$10+1,1))-AVERAGE(OFFSET($H$3,0,0,'Données projet'!$E$10+1,1))</f>
        <v>487.18832528146936</v>
      </c>
      <c r="AO203" s="59">
        <f t="shared" si="205"/>
        <v>306.61893266146666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248.99999999999994</v>
      </c>
      <c r="BE203" s="13">
        <f>BD203*VLOOKUP('Données projet'!$B$11,Paramètres!$A$1:$I$89,3,0)*VLOOKUP('Données projet'!$B$11,Paramètres!$A$1:$I$89,5,0)</f>
        <v>236.94839999999994</v>
      </c>
      <c r="BF203" s="13">
        <f t="shared" si="167"/>
        <v>57.782475694292401</v>
      </c>
      <c r="BG203" s="20">
        <f t="shared" si="168"/>
        <v>513.32294183422573</v>
      </c>
      <c r="BH203" s="59">
        <f t="shared" si="194"/>
        <v>806.65627516755899</v>
      </c>
      <c r="BI203" s="59">
        <f ca="1">AVERAGE(OFFSET($BH$3,0,0,'Données projet'!$E$11+1,1))-AVERAGE(OFFSET($H$3,0,0,'Données projet'!$E$11+1,1))</f>
        <v>455.71329051283936</v>
      </c>
      <c r="BJ203" s="59">
        <f t="shared" si="206"/>
        <v>479.3743231122258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14.593160560120483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14.593160560120483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321.48479999999984</v>
      </c>
      <c r="CA203" s="13">
        <f t="shared" si="170"/>
        <v>75.662211893590367</v>
      </c>
      <c r="CB203" s="20">
        <f t="shared" si="171"/>
        <v>691.69771238133626</v>
      </c>
      <c r="CC203" s="59">
        <f t="shared" si="195"/>
        <v>985.03104571466952</v>
      </c>
      <c r="CD203" s="59">
        <f ca="1">AVERAGE(OFFSET($CC$3,0,0,'Données projet'!$E$12+1,1))-AVERAGE(OFFSET($H$3,0,0,'Données projet'!$E$12+1,1))</f>
        <v>441.3545880925019</v>
      </c>
      <c r="CE203" s="59">
        <f t="shared" si="207"/>
        <v>427.16091343339161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6.2853016538771902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6.2853016538771902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367.99999999999972</v>
      </c>
      <c r="CU203" s="17">
        <f>CT203*VLOOKUP('Données projet'!$B$13,Paramètres!$A$1:$I$89,3,0)*VLOOKUP('Données projet'!$B$13,Paramètres!$A$1:$I$89,5,0)</f>
        <v>298.52159999999981</v>
      </c>
      <c r="CV203" s="13">
        <f t="shared" si="173"/>
        <v>70.866444995542437</v>
      </c>
      <c r="CW203" s="20">
        <f t="shared" si="174"/>
        <v>643.35084503390271</v>
      </c>
      <c r="CX203" s="59">
        <f t="shared" si="196"/>
        <v>936.68417836723597</v>
      </c>
      <c r="CY203" s="59">
        <f ca="1">AVERAGE(OFFSET($CX$3,0,0,'Données projet'!$E$13+1,1))-AVERAGE(OFFSET($H$3,0,0,'Données projet'!$E$13+1,1))</f>
        <v>412.59676769258488</v>
      </c>
      <c r="CZ203" s="59">
        <f t="shared" si="208"/>
        <v>399.90063795152133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4.7351531327727052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4.7351531327727052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1.5271612967071428</v>
      </c>
      <c r="BV205" s="82">
        <f>EXP(LN('Données projet'!B114)/'Données projet'!A114)</f>
        <v>1.3423796509621049</v>
      </c>
      <c r="CQ205" s="82">
        <f>EXP(LN('Données projet'!B140)/'Données projet'!A140)</f>
        <v>1.3423796509621049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8"/>
      <c r="K1" s="78"/>
      <c r="L1" s="78"/>
      <c r="M1" s="78"/>
      <c r="N1" s="78"/>
    </row>
    <row r="2" spans="1:16" x14ac:dyDescent="0.3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8"/>
      <c r="K2" s="78"/>
      <c r="L2" s="78"/>
      <c r="M2" s="78"/>
      <c r="N2" s="78"/>
      <c r="O2" s="280" t="s">
        <v>238</v>
      </c>
      <c r="P2" s="120">
        <v>0</v>
      </c>
    </row>
    <row r="3" spans="1:16" ht="15" thickBot="1" x14ac:dyDescent="0.35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8"/>
      <c r="K3" s="78"/>
      <c r="L3" s="78"/>
      <c r="M3" s="78"/>
      <c r="N3" s="78"/>
      <c r="O3" s="281"/>
      <c r="P3" s="127">
        <v>0.2</v>
      </c>
    </row>
    <row r="4" spans="1:16" ht="15" thickBot="1" x14ac:dyDescent="0.35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8"/>
      <c r="K4" s="78"/>
      <c r="L4" s="78"/>
      <c r="M4" s="78"/>
      <c r="N4" s="78"/>
    </row>
    <row r="5" spans="1:16" x14ac:dyDescent="0.3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8"/>
      <c r="K5" s="78"/>
      <c r="L5" s="78"/>
      <c r="M5" s="78"/>
      <c r="N5" s="78"/>
      <c r="O5" s="280" t="s">
        <v>237</v>
      </c>
      <c r="P5" s="120">
        <v>0</v>
      </c>
    </row>
    <row r="6" spans="1:16" x14ac:dyDescent="0.3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8"/>
      <c r="K6" s="78"/>
      <c r="L6" s="78"/>
      <c r="M6" s="78"/>
      <c r="N6" s="78"/>
      <c r="O6" s="282"/>
      <c r="P6" s="128">
        <v>0.05</v>
      </c>
    </row>
    <row r="7" spans="1:16" x14ac:dyDescent="0.3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8"/>
      <c r="K7" s="78"/>
      <c r="L7" s="78"/>
      <c r="M7" s="78"/>
      <c r="N7" s="78"/>
      <c r="O7" s="282"/>
      <c r="P7" s="128">
        <v>0.1</v>
      </c>
    </row>
    <row r="8" spans="1:16" ht="15" thickBot="1" x14ac:dyDescent="0.35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8"/>
      <c r="K8" s="78"/>
      <c r="L8" s="78"/>
      <c r="M8" s="78"/>
      <c r="N8" s="78"/>
      <c r="O8" s="281"/>
      <c r="P8" s="127">
        <v>0.15</v>
      </c>
    </row>
    <row r="9" spans="1:16" ht="15" thickBot="1" x14ac:dyDescent="0.35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8"/>
      <c r="K9" s="78"/>
      <c r="L9" s="78"/>
      <c r="M9" s="78"/>
      <c r="N9" s="78"/>
    </row>
    <row r="10" spans="1:16" x14ac:dyDescent="0.3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8"/>
      <c r="K10" s="78"/>
      <c r="L10" s="78"/>
      <c r="M10" s="78"/>
      <c r="N10" s="78"/>
      <c r="O10" s="280" t="s">
        <v>236</v>
      </c>
      <c r="P10" s="120">
        <v>0</v>
      </c>
    </row>
    <row r="11" spans="1:16" ht="15" thickBot="1" x14ac:dyDescent="0.35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8"/>
      <c r="K11" s="78"/>
      <c r="L11" s="78"/>
      <c r="M11" s="78"/>
      <c r="N11" s="78"/>
      <c r="O11" s="281"/>
      <c r="P11" s="127">
        <v>0.1</v>
      </c>
    </row>
    <row r="12" spans="1:16" x14ac:dyDescent="0.3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8"/>
      <c r="K12" s="78"/>
      <c r="L12" s="78"/>
      <c r="M12" s="78"/>
      <c r="N12" s="78"/>
    </row>
    <row r="13" spans="1:16" x14ac:dyDescent="0.3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8"/>
      <c r="K13" s="78"/>
      <c r="L13" s="78"/>
      <c r="M13" s="78"/>
      <c r="N13" s="78"/>
    </row>
    <row r="14" spans="1:16" x14ac:dyDescent="0.3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8"/>
      <c r="K14" s="78"/>
      <c r="L14" s="78"/>
      <c r="M14" s="78"/>
      <c r="N14" s="78"/>
    </row>
    <row r="15" spans="1:16" x14ac:dyDescent="0.3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8"/>
      <c r="K15" s="78"/>
      <c r="L15" s="78"/>
      <c r="M15" s="78"/>
      <c r="N15" s="78"/>
    </row>
    <row r="16" spans="1:16" x14ac:dyDescent="0.3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8"/>
      <c r="K16" s="78"/>
      <c r="L16" s="78"/>
      <c r="M16" s="78"/>
      <c r="N16" s="78"/>
    </row>
    <row r="17" spans="1:14" x14ac:dyDescent="0.3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8"/>
      <c r="K17" s="78"/>
      <c r="L17" s="78"/>
      <c r="M17" s="78"/>
      <c r="N17" s="78"/>
    </row>
    <row r="18" spans="1:14" x14ac:dyDescent="0.3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8"/>
      <c r="K18" s="78"/>
      <c r="L18" s="78"/>
      <c r="M18" s="78"/>
      <c r="N18" s="78"/>
    </row>
    <row r="19" spans="1:14" x14ac:dyDescent="0.3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8"/>
      <c r="K19" s="78"/>
      <c r="L19" s="78"/>
      <c r="M19" s="78"/>
      <c r="N19" s="78"/>
    </row>
    <row r="20" spans="1:14" x14ac:dyDescent="0.3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8"/>
      <c r="K20" s="78"/>
      <c r="L20" s="78"/>
      <c r="M20" s="78"/>
      <c r="N20" s="78"/>
    </row>
    <row r="21" spans="1:14" x14ac:dyDescent="0.3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8"/>
      <c r="K21" s="78"/>
      <c r="L21" s="78"/>
      <c r="M21" s="78"/>
      <c r="N21" s="78"/>
    </row>
    <row r="22" spans="1:14" x14ac:dyDescent="0.3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8"/>
      <c r="K22" s="78"/>
      <c r="L22" s="78"/>
      <c r="M22" s="78"/>
      <c r="N22" s="78"/>
    </row>
    <row r="23" spans="1:14" x14ac:dyDescent="0.3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8"/>
      <c r="K23" s="78"/>
      <c r="L23" s="78"/>
      <c r="M23" s="78"/>
      <c r="N23" s="78"/>
    </row>
    <row r="24" spans="1:14" x14ac:dyDescent="0.3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8"/>
      <c r="K24" s="78"/>
      <c r="L24" s="78"/>
      <c r="M24" s="78"/>
      <c r="N24" s="78"/>
    </row>
    <row r="25" spans="1:14" x14ac:dyDescent="0.3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8"/>
      <c r="K25" s="78"/>
      <c r="L25" s="78"/>
      <c r="M25" s="78"/>
      <c r="N25" s="78"/>
    </row>
    <row r="26" spans="1:14" x14ac:dyDescent="0.3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8"/>
      <c r="K26" s="78"/>
      <c r="L26" s="78"/>
      <c r="M26" s="78"/>
      <c r="N26" s="78"/>
    </row>
    <row r="27" spans="1:14" x14ac:dyDescent="0.3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8"/>
      <c r="K27" s="78"/>
      <c r="L27" s="78"/>
      <c r="M27" s="78"/>
      <c r="N27" s="78"/>
    </row>
    <row r="28" spans="1:14" x14ac:dyDescent="0.3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8"/>
      <c r="K28" s="78"/>
      <c r="L28" s="78"/>
      <c r="M28" s="78"/>
      <c r="N28" s="78"/>
    </row>
    <row r="29" spans="1:14" x14ac:dyDescent="0.3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8"/>
      <c r="K29" s="78"/>
      <c r="L29" s="78"/>
      <c r="M29" s="78"/>
      <c r="N29" s="78"/>
    </row>
    <row r="30" spans="1:14" x14ac:dyDescent="0.3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8"/>
      <c r="K30" s="78"/>
      <c r="L30" s="78"/>
      <c r="M30" s="78"/>
      <c r="N30" s="78"/>
    </row>
    <row r="31" spans="1:14" x14ac:dyDescent="0.3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8"/>
      <c r="K31" s="78"/>
      <c r="L31" s="78"/>
      <c r="M31" s="78"/>
      <c r="N31" s="78"/>
    </row>
    <row r="32" spans="1:14" x14ac:dyDescent="0.3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8"/>
      <c r="K32" s="78"/>
      <c r="L32" s="78"/>
      <c r="M32" s="78"/>
      <c r="N32" s="78"/>
    </row>
    <row r="33" spans="1:14" x14ac:dyDescent="0.3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8"/>
      <c r="K33" s="78"/>
      <c r="L33" s="78"/>
      <c r="M33" s="78"/>
      <c r="N33" s="78"/>
    </row>
    <row r="34" spans="1:14" x14ac:dyDescent="0.3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8"/>
      <c r="K34" s="78"/>
      <c r="L34" s="78"/>
      <c r="M34" s="78"/>
      <c r="N34" s="78"/>
    </row>
    <row r="35" spans="1:14" x14ac:dyDescent="0.3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8"/>
      <c r="K35" s="78"/>
      <c r="L35" s="78"/>
      <c r="M35" s="78"/>
      <c r="N35" s="78"/>
    </row>
    <row r="36" spans="1:14" x14ac:dyDescent="0.3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8"/>
      <c r="K36" s="78"/>
      <c r="L36" s="78"/>
      <c r="M36" s="78"/>
      <c r="N36" s="78"/>
    </row>
    <row r="37" spans="1:14" x14ac:dyDescent="0.3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8"/>
      <c r="K37" s="78"/>
      <c r="L37" s="78"/>
      <c r="M37" s="78"/>
      <c r="N37" s="78"/>
    </row>
    <row r="38" spans="1:14" x14ac:dyDescent="0.3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8"/>
      <c r="K38" s="78"/>
      <c r="L38" s="78"/>
      <c r="M38" s="78"/>
      <c r="N38" s="78"/>
    </row>
    <row r="39" spans="1:14" x14ac:dyDescent="0.3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8"/>
      <c r="K39" s="78"/>
      <c r="L39" s="78"/>
      <c r="M39" s="78"/>
      <c r="N39" s="78"/>
    </row>
    <row r="40" spans="1:14" x14ac:dyDescent="0.3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8"/>
      <c r="K40" s="78"/>
      <c r="L40" s="78"/>
      <c r="M40" s="78"/>
      <c r="N40" s="78"/>
    </row>
    <row r="41" spans="1:14" x14ac:dyDescent="0.3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8"/>
      <c r="K41" s="78"/>
      <c r="L41" s="78"/>
      <c r="M41" s="78"/>
      <c r="N41" s="78"/>
    </row>
    <row r="42" spans="1:14" x14ac:dyDescent="0.3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8"/>
      <c r="K42" s="78"/>
      <c r="L42" s="78"/>
      <c r="M42" s="78"/>
      <c r="N42" s="78"/>
    </row>
    <row r="43" spans="1:14" x14ac:dyDescent="0.3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8"/>
      <c r="K43" s="78"/>
      <c r="L43" s="78"/>
      <c r="M43" s="78"/>
      <c r="N43" s="78"/>
    </row>
    <row r="44" spans="1:14" x14ac:dyDescent="0.3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8"/>
      <c r="K44" s="78"/>
      <c r="L44" s="78"/>
      <c r="M44" s="78"/>
      <c r="N44" s="78"/>
    </row>
    <row r="45" spans="1:14" x14ac:dyDescent="0.3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8"/>
      <c r="K45" s="78"/>
      <c r="L45" s="78"/>
      <c r="M45" s="78"/>
      <c r="N45" s="78"/>
    </row>
    <row r="46" spans="1:14" x14ac:dyDescent="0.3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8"/>
      <c r="K46" s="78"/>
      <c r="L46" s="78"/>
      <c r="M46" s="78"/>
      <c r="N46" s="78"/>
    </row>
    <row r="47" spans="1:14" x14ac:dyDescent="0.3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8"/>
      <c r="K47" s="78"/>
      <c r="L47" s="78"/>
      <c r="M47" s="78"/>
      <c r="N47" s="78"/>
    </row>
    <row r="48" spans="1:14" x14ac:dyDescent="0.3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8"/>
      <c r="K48" s="78"/>
      <c r="L48" s="78"/>
      <c r="M48" s="78"/>
      <c r="N48" s="78"/>
    </row>
    <row r="49" spans="1:14" x14ac:dyDescent="0.3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8"/>
      <c r="K49" s="78"/>
      <c r="L49" s="78"/>
      <c r="M49" s="78"/>
      <c r="N49" s="78"/>
    </row>
    <row r="50" spans="1:14" x14ac:dyDescent="0.3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8"/>
      <c r="K50" s="78"/>
      <c r="L50" s="78"/>
      <c r="M50" s="78"/>
      <c r="N50" s="78"/>
    </row>
    <row r="51" spans="1:14" x14ac:dyDescent="0.3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8"/>
      <c r="K51" s="78"/>
      <c r="L51" s="78"/>
      <c r="M51" s="78"/>
      <c r="N51" s="78"/>
    </row>
    <row r="52" spans="1:14" x14ac:dyDescent="0.3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8"/>
      <c r="K52" s="78"/>
      <c r="L52" s="78"/>
      <c r="M52" s="78"/>
      <c r="N52" s="78"/>
    </row>
    <row r="53" spans="1:14" x14ac:dyDescent="0.3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8"/>
      <c r="K53" s="78"/>
      <c r="L53" s="78"/>
      <c r="M53" s="78"/>
      <c r="N53" s="78"/>
    </row>
    <row r="54" spans="1:14" x14ac:dyDescent="0.3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8"/>
      <c r="K54" s="78"/>
      <c r="L54" s="78"/>
      <c r="M54" s="78"/>
      <c r="N54" s="78"/>
    </row>
    <row r="55" spans="1:14" x14ac:dyDescent="0.3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8"/>
      <c r="K55" s="78"/>
      <c r="L55" s="78"/>
      <c r="M55" s="78"/>
      <c r="N55" s="78"/>
    </row>
    <row r="56" spans="1:14" x14ac:dyDescent="0.3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8"/>
      <c r="K56" s="78"/>
      <c r="L56" s="78"/>
      <c r="M56" s="78"/>
      <c r="N56" s="78"/>
    </row>
    <row r="57" spans="1:14" x14ac:dyDescent="0.3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8"/>
      <c r="K57" s="78"/>
      <c r="L57" s="78"/>
      <c r="M57" s="78"/>
      <c r="N57" s="78"/>
    </row>
    <row r="58" spans="1:14" x14ac:dyDescent="0.3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8"/>
      <c r="K58" s="78"/>
      <c r="L58" s="78"/>
      <c r="M58" s="78"/>
      <c r="N58" s="78"/>
    </row>
    <row r="59" spans="1:14" x14ac:dyDescent="0.3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8"/>
      <c r="K59" s="78"/>
      <c r="L59" s="78"/>
      <c r="M59" s="78"/>
      <c r="N59" s="78"/>
    </row>
    <row r="60" spans="1:14" x14ac:dyDescent="0.3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8"/>
      <c r="K60" s="78"/>
      <c r="L60" s="78"/>
      <c r="M60" s="78"/>
      <c r="N60" s="78"/>
    </row>
    <row r="61" spans="1:14" x14ac:dyDescent="0.3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8"/>
      <c r="K61" s="78"/>
      <c r="L61" s="78"/>
      <c r="M61" s="78"/>
      <c r="N61" s="78"/>
    </row>
    <row r="62" spans="1:14" x14ac:dyDescent="0.3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8"/>
      <c r="K62" s="78"/>
      <c r="L62" s="78"/>
      <c r="M62" s="78"/>
      <c r="N62" s="78"/>
    </row>
    <row r="63" spans="1:14" x14ac:dyDescent="0.3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8"/>
      <c r="K63" s="78"/>
      <c r="L63" s="78"/>
      <c r="M63" s="78"/>
      <c r="N63" s="78"/>
    </row>
    <row r="64" spans="1:14" x14ac:dyDescent="0.3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8"/>
      <c r="K64" s="78"/>
      <c r="L64" s="78"/>
      <c r="M64" s="78"/>
      <c r="N64" s="78"/>
    </row>
    <row r="65" spans="1:14" x14ac:dyDescent="0.3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8"/>
      <c r="K65" s="78"/>
      <c r="L65" s="78"/>
      <c r="M65" s="78"/>
      <c r="N65" s="78"/>
    </row>
    <row r="66" spans="1:14" x14ac:dyDescent="0.3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8"/>
      <c r="K66" s="78"/>
      <c r="L66" s="78"/>
      <c r="M66" s="78"/>
      <c r="N66" s="78"/>
    </row>
    <row r="67" spans="1:14" x14ac:dyDescent="0.3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8"/>
      <c r="K67" s="78"/>
      <c r="L67" s="78"/>
      <c r="M67" s="78"/>
      <c r="N67" s="78"/>
    </row>
    <row r="68" spans="1:14" x14ac:dyDescent="0.3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8"/>
      <c r="K68" s="78"/>
      <c r="L68" s="78"/>
      <c r="M68" s="78"/>
      <c r="N68" s="78"/>
    </row>
    <row r="69" spans="1:14" x14ac:dyDescent="0.3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8"/>
      <c r="K69" s="78"/>
      <c r="L69" s="78"/>
      <c r="M69" s="78"/>
      <c r="N69" s="78"/>
    </row>
    <row r="70" spans="1:14" x14ac:dyDescent="0.3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8"/>
      <c r="K70" s="78"/>
      <c r="L70" s="78"/>
      <c r="M70" s="78"/>
      <c r="N70" s="78"/>
    </row>
    <row r="71" spans="1:14" x14ac:dyDescent="0.3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8"/>
      <c r="K71" s="78"/>
      <c r="L71" s="78"/>
      <c r="M71" s="78"/>
      <c r="N71" s="78"/>
    </row>
    <row r="72" spans="1:14" x14ac:dyDescent="0.3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8"/>
      <c r="K72" s="78"/>
      <c r="L72" s="78"/>
      <c r="M72" s="78"/>
      <c r="N72" s="78"/>
    </row>
    <row r="73" spans="1:14" x14ac:dyDescent="0.3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8"/>
      <c r="K73" s="78"/>
      <c r="L73" s="78"/>
      <c r="M73" s="78"/>
      <c r="N73" s="78"/>
    </row>
    <row r="74" spans="1:14" x14ac:dyDescent="0.3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8"/>
      <c r="K74" s="78"/>
      <c r="L74" s="78"/>
      <c r="M74" s="78"/>
      <c r="N74" s="78"/>
    </row>
    <row r="75" spans="1:14" x14ac:dyDescent="0.3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8"/>
      <c r="K75" s="78"/>
      <c r="L75" s="78"/>
      <c r="M75" s="78"/>
      <c r="N75" s="78"/>
    </row>
    <row r="76" spans="1:14" x14ac:dyDescent="0.3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8"/>
      <c r="K76" s="78"/>
      <c r="L76" s="78"/>
      <c r="M76" s="78"/>
      <c r="N76" s="78"/>
    </row>
    <row r="77" spans="1:14" x14ac:dyDescent="0.3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8"/>
      <c r="K77" s="78"/>
      <c r="L77" s="78"/>
      <c r="M77" s="78"/>
      <c r="N77" s="78"/>
    </row>
    <row r="78" spans="1:14" x14ac:dyDescent="0.3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8"/>
      <c r="K78" s="78"/>
      <c r="L78" s="78"/>
      <c r="M78" s="78"/>
      <c r="N78" s="78"/>
    </row>
    <row r="79" spans="1:14" x14ac:dyDescent="0.3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8"/>
      <c r="K79" s="78"/>
      <c r="L79" s="78"/>
      <c r="M79" s="78"/>
      <c r="N79" s="78"/>
    </row>
    <row r="80" spans="1:14" x14ac:dyDescent="0.3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8"/>
      <c r="K80" s="78"/>
      <c r="L80" s="78"/>
      <c r="M80" s="78"/>
      <c r="N80" s="78"/>
    </row>
    <row r="81" spans="1:14" x14ac:dyDescent="0.3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8"/>
      <c r="K81" s="78"/>
      <c r="L81" s="78"/>
      <c r="M81" s="78"/>
      <c r="N81" s="78"/>
    </row>
    <row r="82" spans="1:14" x14ac:dyDescent="0.3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8"/>
      <c r="K82" s="78"/>
      <c r="L82" s="78"/>
      <c r="M82" s="78"/>
      <c r="N82" s="78"/>
    </row>
    <row r="83" spans="1:14" x14ac:dyDescent="0.3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8"/>
      <c r="K83" s="78"/>
      <c r="L83" s="78"/>
      <c r="M83" s="78"/>
      <c r="N83" s="78"/>
    </row>
    <row r="84" spans="1:14" x14ac:dyDescent="0.3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8"/>
      <c r="K84" s="78"/>
      <c r="L84" s="78"/>
      <c r="M84" s="78"/>
      <c r="N84" s="78"/>
    </row>
    <row r="85" spans="1:14" x14ac:dyDescent="0.3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8"/>
      <c r="K85" s="78"/>
      <c r="L85" s="78"/>
      <c r="M85" s="78"/>
      <c r="N85" s="78"/>
    </row>
    <row r="86" spans="1:14" x14ac:dyDescent="0.3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8"/>
      <c r="K86" s="78"/>
      <c r="L86" s="78"/>
      <c r="M86" s="78"/>
      <c r="N86" s="78"/>
    </row>
    <row r="87" spans="1:14" x14ac:dyDescent="0.3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3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5" thickBot="1" x14ac:dyDescent="0.35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3">
      <c r="A93" s="121" t="s">
        <v>208</v>
      </c>
    </row>
    <row r="94" spans="1:14" x14ac:dyDescent="0.3">
      <c r="A94" s="121" t="s">
        <v>209</v>
      </c>
    </row>
    <row r="95" spans="1:14" x14ac:dyDescent="0.3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P18" sqref="P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4" t="str">
        <f>IF('Données projet'!$B$9="","",'Données projet'!$B$9)</f>
        <v>Chêne sessile</v>
      </c>
      <c r="B6" s="145">
        <f>'Données projet'!D9</f>
        <v>5.38</v>
      </c>
      <c r="C6" s="146">
        <f ca="1">IF(OR('Données projet'!B9="",'Données projet'!C9="",'Données projet'!C9=0%),0,Calculateur!S3)</f>
        <v>439.19854273764042</v>
      </c>
      <c r="D6" s="146">
        <f>IF(OR('Données projet'!B9="",'Données projet'!C9="",'Données projet'!C9=0%),0,Calculateur!T3)</f>
        <v>278.21741231699929</v>
      </c>
      <c r="E6" s="146">
        <f ca="1">MIN(C6,D6)</f>
        <v>278.21741231699929</v>
      </c>
      <c r="F6" s="146">
        <f ca="1">E6*B6</f>
        <v>1496.8096782654561</v>
      </c>
      <c r="G6" s="146">
        <f ca="1">F6*(100%-'Données projet'!$C$24)*(100%-'Données projet'!$C$25)*(100%-'Données projet'!$C$26)*(100%-'Données projet'!$C$27)</f>
        <v>1212.4158393950195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83.39</v>
      </c>
      <c r="K6" s="150">
        <f>J6*(100%-'Données projet'!$C$24)*(100%-'Données projet'!$C$25)*(100%-'Données projet'!$C$26)*(100%-'Données projet'!$C$27)</f>
        <v>67.545900000000003</v>
      </c>
      <c r="L6" s="151">
        <f ca="1">G6+I6+K6</f>
        <v>1279.9617393950195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2" t="str">
        <f>IF('Données projet'!$B$10="","",'Données projet'!$B$10)</f>
        <v>Chêne pubescent</v>
      </c>
      <c r="B7" s="153">
        <f>'Données projet'!D10</f>
        <v>5.38</v>
      </c>
      <c r="C7" s="146">
        <f ca="1">IF(OR('Données projet'!B10="",'Données projet'!C10="",'Données projet'!C10=0%),0,Calculateur!AN3)</f>
        <v>487.18832528146936</v>
      </c>
      <c r="D7" s="146">
        <f>IF(OR('Données projet'!B10="",'Données projet'!C10="",'Données projet'!C10=0%),0,Calculateur!AO3)</f>
        <v>306.61893266146666</v>
      </c>
      <c r="E7" s="146">
        <f t="shared" ref="E7:E15" ca="1" si="0">MIN(C7,D7)</f>
        <v>306.61893266146666</v>
      </c>
      <c r="F7" s="146">
        <f t="shared" ref="F7:F15" ca="1" si="1">E7*B7</f>
        <v>1649.6098577186906</v>
      </c>
      <c r="G7" s="146">
        <f ca="1">F7*(100%-'Données projet'!$C$24)*(100%-'Données projet'!$C$25)*(100%-'Données projet'!$C$26)*(100%-'Données projet'!$C$27)</f>
        <v>1336.1839847521394</v>
      </c>
      <c r="H7" s="154">
        <f>IF(OR('Données projet'!B10="",'Données projet'!C10="",'Données projet'!C10=0%),0,AVERAGE(Calculateur!$AX$3:$AX$33)*B7)</f>
        <v>0</v>
      </c>
      <c r="I7" s="148">
        <f>H7*(100%-'Données projet'!$C$24)*(100%-'Données projet'!$C$25)*(100%-'Données projet'!$C$26)*(100%-'Données projet'!$C$27)</f>
        <v>0</v>
      </c>
      <c r="J7" s="149">
        <f>IF(OR('Données projet'!B10="",'Données projet'!C10="",'Données projet'!C10=0%),0,SUM(Calculateur!$AQ$3:$AQ$33)*VLOOKUP('Données projet'!$B$10,Paramètres!$A$1:$I$89,9,0)*B7)</f>
        <v>83.39</v>
      </c>
      <c r="K7" s="150">
        <f>J7*(100%-'Données projet'!$C$24)*(100%-'Données projet'!$C$25)*(100%-'Données projet'!$C$26)*(100%-'Données projet'!$C$27)</f>
        <v>67.545900000000003</v>
      </c>
      <c r="L7" s="151">
        <f t="shared" ref="L7:L15" ca="1" si="2">G7+I7+K7</f>
        <v>1403.7298847521395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2" t="str">
        <f>IF('Données projet'!$B$11="","",'Données projet'!$B$11)</f>
        <v>Charme</v>
      </c>
      <c r="B8" s="153">
        <f>'Données projet'!D11</f>
        <v>0.90709302325581398</v>
      </c>
      <c r="C8" s="146">
        <f ca="1">IF(OR('Données projet'!B11="",'Données projet'!C11="",'Données projet'!C11=0%),0,Calculateur!BI3)</f>
        <v>455.71329051283936</v>
      </c>
      <c r="D8" s="146">
        <f>IF(OR('Données projet'!B11="",'Données projet'!C11="",'Données projet'!C11=0%),0,Calculateur!BJ3)</f>
        <v>479.3743231122258</v>
      </c>
      <c r="E8" s="146">
        <f t="shared" ca="1" si="0"/>
        <v>455.71329051283936</v>
      </c>
      <c r="F8" s="146">
        <f t="shared" ca="1" si="1"/>
        <v>413.3743464291465</v>
      </c>
      <c r="G8" s="146">
        <f ca="1">F8*(100%-'Données projet'!$C$24)*(100%-'Données projet'!$C$25)*(100%-'Données projet'!$C$26)*(100%-'Données projet'!$C$27)</f>
        <v>334.83322060760872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24.264738372093024</v>
      </c>
      <c r="K8" s="150">
        <f>J8*(100%-'Données projet'!$C$24)*(100%-'Données projet'!$C$25)*(100%-'Données projet'!$C$26)*(100%-'Données projet'!$C$27)</f>
        <v>19.654438081395352</v>
      </c>
      <c r="L8" s="151">
        <f t="shared" ca="1" si="2"/>
        <v>354.48765868900409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2" t="str">
        <f>IF('Données projet'!$B$12="","",'Données projet'!$B$12)</f>
        <v>Erable champêtre</v>
      </c>
      <c r="B9" s="153">
        <f>'Données projet'!D12</f>
        <v>0.90709302325581398</v>
      </c>
      <c r="C9" s="146">
        <f ca="1">IF(OR('Données projet'!B12="",'Données projet'!C12="",'Données projet'!C12=0%),0,Calculateur!CD3)</f>
        <v>441.3545880925019</v>
      </c>
      <c r="D9" s="146">
        <f>IF(OR('Données projet'!B12="",'Données projet'!C12="",'Données projet'!C12=0%),0,Calculateur!CE3)</f>
        <v>427.16091343339161</v>
      </c>
      <c r="E9" s="146">
        <f t="shared" ca="1" si="0"/>
        <v>427.16091343339161</v>
      </c>
      <c r="F9" s="146">
        <f t="shared" ca="1" si="1"/>
        <v>387.47468438301024</v>
      </c>
      <c r="G9" s="146">
        <f ca="1">F9*(100%-'Données projet'!$C$24)*(100%-'Données projet'!$C$25)*(100%-'Données projet'!$C$26)*(100%-'Données projet'!$C$27)</f>
        <v>313.85449435023827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39.685319767441861</v>
      </c>
      <c r="K9" s="150">
        <f>J9*(100%-'Données projet'!$C$24)*(100%-'Données projet'!$C$25)*(100%-'Données projet'!$C$26)*(100%-'Données projet'!$C$27)</f>
        <v>32.145109011627909</v>
      </c>
      <c r="L9" s="151">
        <f t="shared" ca="1" si="2"/>
        <v>345.99960336186621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2" t="str">
        <f>IF('Données projet'!$B$13="","",'Données projet'!$B$13)</f>
        <v>Bouleau verruqueux</v>
      </c>
      <c r="B10" s="153">
        <f>'Données projet'!D13</f>
        <v>0.87581395348837199</v>
      </c>
      <c r="C10" s="146">
        <f ca="1">IF(OR('Données projet'!B13="",'Données projet'!C13="",'Données projet'!C13=0%),0,Calculateur!CY3)</f>
        <v>412.59676769258488</v>
      </c>
      <c r="D10" s="146">
        <f>IF(OR('Données projet'!B13="",'Données projet'!C13="",'Données projet'!C13=0%),0,Calculateur!CZ3)</f>
        <v>399.90063795152133</v>
      </c>
      <c r="E10" s="146">
        <f t="shared" ca="1" si="0"/>
        <v>399.90063795152133</v>
      </c>
      <c r="F10" s="146">
        <f t="shared" ca="1" si="1"/>
        <v>350.23855872684396</v>
      </c>
      <c r="G10" s="146">
        <f ca="1">F10*(100%-'Données projet'!$C$24)*(100%-'Données projet'!$C$25)*(100%-'Données projet'!$C$26)*(100%-'Données projet'!$C$27)</f>
        <v>283.69323256874361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38.316860465116271</v>
      </c>
      <c r="K10" s="150">
        <f>J10*(100%-'Données projet'!$C$24)*(100%-'Données projet'!$C$25)*(100%-'Données projet'!$C$26)*(100%-'Données projet'!$C$27)</f>
        <v>31.03665697674418</v>
      </c>
      <c r="L10" s="151">
        <f t="shared" ca="1" si="2"/>
        <v>314.72988954548777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2" t="str">
        <f>IF('Données projet'!$B$14="","",'Données projet'!$B$14)</f>
        <v/>
      </c>
      <c r="B11" s="153">
        <f>'Données projet'!D14</f>
        <v>0</v>
      </c>
      <c r="C11" s="146">
        <f>IF(OR('Données projet'!B14="",'Données projet'!C14="",'Données projet'!C14=0%),0,Calculateur!DT3)</f>
        <v>0</v>
      </c>
      <c r="D11" s="146">
        <f>IF(OR('Données projet'!B14="",'Données projet'!C14="",'Données projet'!C14=0%),0,Calculateur!DU3)</f>
        <v>0</v>
      </c>
      <c r="E11" s="146">
        <f t="shared" si="0"/>
        <v>0</v>
      </c>
      <c r="F11" s="146">
        <f t="shared" si="1"/>
        <v>0</v>
      </c>
      <c r="G11" s="146">
        <f>F11*(100%-'Données projet'!$C$24)*(100%-'Données projet'!$C$25)*(100%-'Données projet'!$C$26)*(100%-'Données projet'!$C$27)</f>
        <v>0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8"/>
      <c r="B16" s="212"/>
      <c r="C16" s="213"/>
      <c r="D16" s="23"/>
      <c r="E16" s="23"/>
      <c r="F16" s="164">
        <f t="shared" ref="F16:L16" ca="1" si="3">SUM(F6:F15)</f>
        <v>4297.5071255231478</v>
      </c>
      <c r="G16" s="165">
        <f t="shared" ca="1" si="3"/>
        <v>3480.9807716737496</v>
      </c>
      <c r="H16" s="166">
        <f t="shared" si="3"/>
        <v>0</v>
      </c>
      <c r="I16" s="166">
        <f t="shared" si="3"/>
        <v>0</v>
      </c>
      <c r="J16" s="167">
        <f t="shared" si="3"/>
        <v>269.04691860465118</v>
      </c>
      <c r="K16" s="167">
        <f t="shared" si="3"/>
        <v>217.92800406976744</v>
      </c>
      <c r="L16" s="168">
        <f t="shared" ca="1" si="3"/>
        <v>3698.9087757435173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9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9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9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9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9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9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F151" sqref="F15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2" t="s">
        <v>311</v>
      </c>
      <c r="C9" s="23"/>
      <c r="D9" s="23"/>
      <c r="E9" s="23"/>
      <c r="F9" s="229"/>
      <c r="G9" s="92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5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2" t="s">
        <v>317</v>
      </c>
      <c r="C10" s="23"/>
      <c r="D10" s="23"/>
      <c r="E10" s="23"/>
      <c r="F10" s="229"/>
      <c r="G10" s="92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-3067.6752855107147</v>
      </c>
      <c r="U10" s="177">
        <f>'Données projet'!D9</f>
        <v>5.38</v>
      </c>
      <c r="V10" s="176">
        <f>U10*T10</f>
        <v>-16504.093036047645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2" t="s">
        <v>312</v>
      </c>
      <c r="B11" s="23"/>
      <c r="C11" s="23"/>
      <c r="D11" s="23"/>
      <c r="E11" s="23"/>
      <c r="F11" s="229"/>
      <c r="G11" s="92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-3207.4221361154459</v>
      </c>
      <c r="U11" s="177">
        <f>'Données projet'!D10</f>
        <v>5.38</v>
      </c>
      <c r="V11" s="176">
        <f t="shared" ref="V11" si="0">U11*T11</f>
        <v>-17255.9310923011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Charme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-2375.143643278946</v>
      </c>
      <c r="U12" s="177">
        <f>'Données projet'!D11</f>
        <v>0.90709302325581398</v>
      </c>
      <c r="V12" s="176">
        <f t="shared" ref="V12:V19" si="1">U12*T12</f>
        <v>-2154.4762280487275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9"/>
      <c r="J13" s="23"/>
      <c r="K13" s="207"/>
      <c r="L13" s="92" t="s">
        <v>257</v>
      </c>
      <c r="M13" s="23"/>
      <c r="N13" s="23"/>
      <c r="O13" s="23"/>
      <c r="P13" s="23"/>
      <c r="Q13" s="233"/>
      <c r="R13" s="23"/>
      <c r="S13" s="36" t="str">
        <f>B107</f>
        <v>Erable champêtre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-1972.9984274501148</v>
      </c>
      <c r="U13" s="177">
        <f>'Données projet'!D12</f>
        <v>0.90709302325581398</v>
      </c>
      <c r="V13" s="176">
        <f t="shared" si="1"/>
        <v>-1789.6931084346913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>Bouleau verruqueux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-1972.9984274501148</v>
      </c>
      <c r="U14" s="177">
        <f>'Données projet'!D13</f>
        <v>0.87581395348837199</v>
      </c>
      <c r="V14" s="176">
        <f t="shared" si="1"/>
        <v>-1727.9795529714258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9"/>
      <c r="G15" s="302" t="s">
        <v>318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7">
        <f>'Données projet'!D14</f>
        <v>0</v>
      </c>
      <c r="V15" s="176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89"/>
      <c r="I16" s="190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7">
        <f>'Données projet'!D15</f>
        <v>0</v>
      </c>
      <c r="V16" s="176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8" t="s">
        <v>132</v>
      </c>
      <c r="C17" s="197" t="s">
        <v>132</v>
      </c>
      <c r="D17" s="196" t="s">
        <v>132</v>
      </c>
      <c r="E17" s="192">
        <v>3356.88</v>
      </c>
      <c r="F17" s="229"/>
      <c r="G17" s="302"/>
      <c r="J17" s="201"/>
      <c r="K17" s="207"/>
      <c r="L17" s="259" t="s">
        <v>289</v>
      </c>
      <c r="M17" s="261"/>
      <c r="N17" s="174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8" t="s">
        <v>132</v>
      </c>
      <c r="C18" s="197" t="s">
        <v>132</v>
      </c>
      <c r="D18" s="196" t="s">
        <v>132</v>
      </c>
      <c r="E18" s="192"/>
      <c r="F18" s="229"/>
      <c r="G18" s="302"/>
      <c r="J18" s="201"/>
      <c r="K18" s="207"/>
      <c r="L18" s="259" t="s">
        <v>255</v>
      </c>
      <c r="M18" s="261"/>
      <c r="N18" s="191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8" t="s">
        <v>132</v>
      </c>
      <c r="C19" s="197" t="s">
        <v>132</v>
      </c>
      <c r="D19" s="196" t="s">
        <v>132</v>
      </c>
      <c r="E19" s="192"/>
      <c r="F19" s="229"/>
      <c r="G19" s="302"/>
      <c r="H19" s="211" t="s">
        <v>178</v>
      </c>
      <c r="I19" s="211" t="s">
        <v>287</v>
      </c>
      <c r="J19" s="92"/>
      <c r="K19" s="172"/>
      <c r="L19" s="299" t="s">
        <v>288</v>
      </c>
      <c r="M19" s="300"/>
      <c r="N19" s="178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8" t="s">
        <v>132</v>
      </c>
      <c r="C20" s="197" t="s">
        <v>132</v>
      </c>
      <c r="D20" s="196" t="s">
        <v>132</v>
      </c>
      <c r="E20" s="192"/>
      <c r="F20" s="229"/>
      <c r="G20" s="302"/>
      <c r="H20" s="189">
        <v>0</v>
      </c>
      <c r="I20" s="190">
        <v>6562.89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8" t="s">
        <v>132</v>
      </c>
      <c r="C21" s="197" t="s">
        <v>132</v>
      </c>
      <c r="D21" s="196" t="s">
        <v>132</v>
      </c>
      <c r="E21" s="192"/>
      <c r="F21" s="229"/>
      <c r="H21" s="189">
        <v>1</v>
      </c>
      <c r="I21" s="190">
        <v>540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8" t="s">
        <v>132</v>
      </c>
      <c r="C22" s="197" t="s">
        <v>132</v>
      </c>
      <c r="D22" s="196" t="s">
        <v>132</v>
      </c>
      <c r="E22" s="192"/>
      <c r="F22" s="229"/>
      <c r="H22" s="189">
        <v>2</v>
      </c>
      <c r="I22" s="190">
        <v>600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9">
        <f>'Données projet'!A36</f>
        <v>20</v>
      </c>
      <c r="B23" s="180">
        <f>'Données projet'!D36</f>
        <v>6</v>
      </c>
      <c r="C23" s="192">
        <v>15</v>
      </c>
      <c r="D23" s="181">
        <f>B23*C23</f>
        <v>90</v>
      </c>
      <c r="E23" s="192"/>
      <c r="F23" s="229"/>
      <c r="H23" s="189">
        <v>3</v>
      </c>
      <c r="I23" s="190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-142043.22345873903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9">
        <f>'Données projet'!A37</f>
        <v>25</v>
      </c>
      <c r="B24" s="180">
        <f>'Données projet'!D37</f>
        <v>28</v>
      </c>
      <c r="C24" s="192">
        <v>15</v>
      </c>
      <c r="D24" s="181">
        <f t="shared" ref="D24:D42" si="2">B24*C24</f>
        <v>420</v>
      </c>
      <c r="E24" s="192"/>
      <c r="F24" s="232"/>
      <c r="H24" s="189">
        <v>4</v>
      </c>
      <c r="I24" s="190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9">
        <f>'Données projet'!A38</f>
        <v>30</v>
      </c>
      <c r="B25" s="180">
        <f>'Données projet'!D38</f>
        <v>28</v>
      </c>
      <c r="C25" s="192">
        <v>15</v>
      </c>
      <c r="D25" s="181">
        <f t="shared" si="2"/>
        <v>420</v>
      </c>
      <c r="E25" s="192"/>
      <c r="F25" s="232"/>
      <c r="H25" s="189">
        <v>5</v>
      </c>
      <c r="I25" s="190"/>
      <c r="K25" s="207"/>
      <c r="L25" s="129" t="s">
        <v>285</v>
      </c>
      <c r="M25" s="129"/>
      <c r="N25" s="129"/>
      <c r="O25" s="129"/>
      <c r="P25" s="191">
        <v>0</v>
      </c>
      <c r="Q25" s="233"/>
      <c r="R25" s="23"/>
      <c r="S25" s="185" t="s">
        <v>266</v>
      </c>
      <c r="T25" s="298">
        <f ca="1">T23-T24</f>
        <v>-142043.22345873903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9">
        <f>'Données projet'!A39</f>
        <v>35</v>
      </c>
      <c r="B26" s="180">
        <f>'Données projet'!D39</f>
        <v>28</v>
      </c>
      <c r="C26" s="192"/>
      <c r="D26" s="181">
        <f t="shared" si="2"/>
        <v>0</v>
      </c>
      <c r="E26" s="192"/>
      <c r="F26" s="232"/>
      <c r="G26" s="228"/>
      <c r="H26" s="189">
        <v>6</v>
      </c>
      <c r="I26" s="190"/>
      <c r="K26" s="207"/>
      <c r="L26" s="285" t="s">
        <v>258</v>
      </c>
      <c r="M26" s="286"/>
      <c r="N26" s="286"/>
      <c r="O26" s="286"/>
      <c r="P26" s="287"/>
      <c r="Q26" s="233"/>
      <c r="R26" s="23"/>
      <c r="S26" s="185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9">
        <f>'Données projet'!A40</f>
        <v>40</v>
      </c>
      <c r="B27" s="180">
        <f>'Données projet'!D40</f>
        <v>28</v>
      </c>
      <c r="C27" s="192"/>
      <c r="D27" s="181">
        <f t="shared" si="2"/>
        <v>0</v>
      </c>
      <c r="E27" s="192"/>
      <c r="F27" s="232"/>
      <c r="G27" s="228"/>
      <c r="H27" s="189">
        <v>7</v>
      </c>
      <c r="I27" s="190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9">
        <f>'Données projet'!A41</f>
        <v>45</v>
      </c>
      <c r="B28" s="180">
        <f>'Données projet'!D41</f>
        <v>28</v>
      </c>
      <c r="C28" s="192"/>
      <c r="D28" s="181">
        <f t="shared" si="2"/>
        <v>0</v>
      </c>
      <c r="E28" s="192"/>
      <c r="F28" s="232"/>
      <c r="G28" s="204"/>
      <c r="H28" s="189">
        <v>8</v>
      </c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9">
        <f>'Données projet'!A42</f>
        <v>50</v>
      </c>
      <c r="B29" s="180">
        <f>'Données projet'!D42</f>
        <v>28</v>
      </c>
      <c r="C29" s="192"/>
      <c r="D29" s="181">
        <f t="shared" si="2"/>
        <v>0</v>
      </c>
      <c r="E29" s="192"/>
      <c r="F29" s="232"/>
      <c r="G29" s="202"/>
      <c r="H29" s="189">
        <v>9</v>
      </c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9">
        <f>'Données projet'!A43</f>
        <v>55</v>
      </c>
      <c r="B30" s="180">
        <f>'Données projet'!D43</f>
        <v>28</v>
      </c>
      <c r="C30" s="192"/>
      <c r="D30" s="181">
        <f t="shared" si="2"/>
        <v>0</v>
      </c>
      <c r="E30" s="192"/>
      <c r="F30" s="232"/>
      <c r="G30" s="202"/>
      <c r="H30" s="189">
        <v>10</v>
      </c>
      <c r="I30" s="190"/>
      <c r="K30" s="182"/>
      <c r="L30" s="36" t="s">
        <v>259</v>
      </c>
      <c r="M30" s="183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9">
        <f>'Données projet'!A44</f>
        <v>60</v>
      </c>
      <c r="B31" s="180">
        <f>'Données projet'!D44</f>
        <v>28</v>
      </c>
      <c r="C31" s="192"/>
      <c r="D31" s="181">
        <f t="shared" si="2"/>
        <v>0</v>
      </c>
      <c r="E31" s="192"/>
      <c r="F31" s="232"/>
      <c r="G31" s="202"/>
      <c r="H31" s="189">
        <v>11</v>
      </c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9">
        <f>'Données projet'!A45</f>
        <v>65</v>
      </c>
      <c r="B32" s="180">
        <f>'Données projet'!D45</f>
        <v>28</v>
      </c>
      <c r="C32" s="192"/>
      <c r="D32" s="181">
        <f t="shared" si="2"/>
        <v>0</v>
      </c>
      <c r="E32" s="192"/>
      <c r="F32" s="232"/>
      <c r="G32" s="202"/>
      <c r="H32" s="189">
        <v>12</v>
      </c>
      <c r="I32" s="190"/>
      <c r="K32" s="172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9">
        <f>'Données projet'!A46</f>
        <v>70</v>
      </c>
      <c r="B33" s="180">
        <f>'Données projet'!D46</f>
        <v>28</v>
      </c>
      <c r="C33" s="192"/>
      <c r="D33" s="181">
        <f t="shared" si="2"/>
        <v>0</v>
      </c>
      <c r="E33" s="192"/>
      <c r="F33" s="232"/>
      <c r="G33" s="202"/>
      <c r="H33" s="189">
        <v>13</v>
      </c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9">
        <f>'Données projet'!A47</f>
        <v>75</v>
      </c>
      <c r="B34" s="180">
        <f>'Données projet'!D47</f>
        <v>28</v>
      </c>
      <c r="C34" s="192"/>
      <c r="D34" s="181">
        <f t="shared" si="2"/>
        <v>0</v>
      </c>
      <c r="E34" s="192"/>
      <c r="F34" s="232"/>
      <c r="G34" s="202"/>
      <c r="H34" s="189">
        <v>14</v>
      </c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9">
        <f>'Données projet'!A48</f>
        <v>80</v>
      </c>
      <c r="B35" s="180">
        <f>'Données projet'!D48</f>
        <v>28</v>
      </c>
      <c r="C35" s="192"/>
      <c r="D35" s="181">
        <f t="shared" si="2"/>
        <v>0</v>
      </c>
      <c r="E35" s="192"/>
      <c r="F35" s="232"/>
      <c r="G35" s="202"/>
      <c r="H35" s="189">
        <v>15</v>
      </c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9">
        <f>'Données projet'!A49</f>
        <v>85</v>
      </c>
      <c r="B36" s="180">
        <f>'Données projet'!D49</f>
        <v>28</v>
      </c>
      <c r="C36" s="192"/>
      <c r="D36" s="181">
        <f t="shared" si="2"/>
        <v>0</v>
      </c>
      <c r="E36" s="192"/>
      <c r="F36" s="232"/>
      <c r="G36" s="202"/>
      <c r="H36" s="189">
        <v>16</v>
      </c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9">
        <f>'Données projet'!A50</f>
        <v>90</v>
      </c>
      <c r="B37" s="180">
        <f>'Données projet'!D50</f>
        <v>28</v>
      </c>
      <c r="C37" s="192"/>
      <c r="D37" s="181">
        <f t="shared" si="2"/>
        <v>0</v>
      </c>
      <c r="E37" s="192"/>
      <c r="F37" s="232"/>
      <c r="G37" s="202"/>
      <c r="H37" s="189">
        <v>17</v>
      </c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9">
        <f>'Données projet'!A51</f>
        <v>95</v>
      </c>
      <c r="B38" s="180">
        <f>'Données projet'!D51</f>
        <v>28</v>
      </c>
      <c r="C38" s="192"/>
      <c r="D38" s="181">
        <f t="shared" si="2"/>
        <v>0</v>
      </c>
      <c r="E38" s="192"/>
      <c r="F38" s="232"/>
      <c r="G38" s="202"/>
      <c r="H38" s="189">
        <v>18</v>
      </c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9">
        <f>'Données projet'!A52</f>
        <v>100</v>
      </c>
      <c r="B39" s="180">
        <f>'Données projet'!D52</f>
        <v>27</v>
      </c>
      <c r="C39" s="192"/>
      <c r="D39" s="181">
        <f t="shared" si="2"/>
        <v>0</v>
      </c>
      <c r="E39" s="192"/>
      <c r="F39" s="232"/>
      <c r="G39" s="202"/>
      <c r="H39" s="189">
        <v>19</v>
      </c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9">
        <f>'Données projet'!A53</f>
        <v>105</v>
      </c>
      <c r="B40" s="180">
        <f>'Données projet'!D53</f>
        <v>26</v>
      </c>
      <c r="C40" s="192"/>
      <c r="D40" s="181">
        <f t="shared" si="2"/>
        <v>0</v>
      </c>
      <c r="E40" s="192"/>
      <c r="F40" s="232"/>
      <c r="G40" s="202"/>
      <c r="H40" s="189">
        <v>20</v>
      </c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9">
        <f>'Données projet'!A54</f>
        <v>110</v>
      </c>
      <c r="B41" s="180">
        <f>'Données projet'!D54</f>
        <v>25</v>
      </c>
      <c r="C41" s="192"/>
      <c r="D41" s="181">
        <f t="shared" si="2"/>
        <v>0</v>
      </c>
      <c r="E41" s="192"/>
      <c r="F41" s="232"/>
      <c r="G41" s="202"/>
      <c r="H41" s="189">
        <v>21</v>
      </c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9">
        <f>'Données projet'!A55</f>
        <v>115</v>
      </c>
      <c r="B42" s="180">
        <f>'Données projet'!D55</f>
        <v>24</v>
      </c>
      <c r="C42" s="192"/>
      <c r="D42" s="181">
        <f t="shared" si="2"/>
        <v>0</v>
      </c>
      <c r="E42" s="192"/>
      <c r="F42" s="232"/>
      <c r="G42" s="202"/>
      <c r="H42" s="189">
        <v>22</v>
      </c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6"/>
      <c r="B43" s="186"/>
      <c r="C43" s="186"/>
      <c r="D43" s="226"/>
      <c r="E43" s="226"/>
      <c r="F43" s="237"/>
      <c r="G43" s="202"/>
      <c r="H43" s="189">
        <v>23</v>
      </c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9"/>
      <c r="G44" s="202"/>
      <c r="H44" s="189">
        <v>24</v>
      </c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3" t="str">
        <f>IF('Données projet'!$B$10="","",'Données projet'!$B$10)</f>
        <v>Chêne pubescent</v>
      </c>
      <c r="C45" s="4"/>
      <c r="D45" s="4"/>
      <c r="E45" s="4"/>
      <c r="F45" s="229"/>
      <c r="G45" s="202"/>
      <c r="H45" s="189">
        <v>25</v>
      </c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9"/>
      <c r="G46" s="202"/>
      <c r="H46" s="189">
        <v>26</v>
      </c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89">
        <v>27</v>
      </c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8" t="s">
        <v>132</v>
      </c>
      <c r="C48" s="197" t="s">
        <v>132</v>
      </c>
      <c r="D48" s="196" t="s">
        <v>132</v>
      </c>
      <c r="E48" s="192">
        <v>3356.88</v>
      </c>
      <c r="F48" s="230"/>
      <c r="G48" s="202"/>
      <c r="H48" s="189">
        <v>28</v>
      </c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3">
      <c r="A49" s="49">
        <v>1</v>
      </c>
      <c r="B49" s="198" t="s">
        <v>132</v>
      </c>
      <c r="C49" s="197" t="s">
        <v>132</v>
      </c>
      <c r="D49" s="196" t="s">
        <v>132</v>
      </c>
      <c r="E49" s="192"/>
      <c r="F49" s="230"/>
      <c r="G49" s="203"/>
      <c r="H49" s="189">
        <v>29</v>
      </c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3">
      <c r="A50" s="49">
        <v>2</v>
      </c>
      <c r="B50" s="198" t="s">
        <v>132</v>
      </c>
      <c r="C50" s="197" t="s">
        <v>132</v>
      </c>
      <c r="D50" s="196" t="s">
        <v>132</v>
      </c>
      <c r="E50" s="192"/>
      <c r="F50" s="230"/>
      <c r="G50" s="23"/>
      <c r="H50" s="189">
        <v>30</v>
      </c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8" t="s">
        <v>132</v>
      </c>
      <c r="C51" s="197" t="s">
        <v>132</v>
      </c>
      <c r="D51" s="196" t="s">
        <v>132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8" t="s">
        <v>132</v>
      </c>
      <c r="C52" s="197" t="s">
        <v>132</v>
      </c>
      <c r="D52" s="196" t="s">
        <v>132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8" t="s">
        <v>132</v>
      </c>
      <c r="C53" s="197" t="s">
        <v>132</v>
      </c>
      <c r="D53" s="196" t="s">
        <v>132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9">
        <f>'Données projet'!A62</f>
        <v>20</v>
      </c>
      <c r="B54" s="180">
        <f>'Données projet'!D62</f>
        <v>6</v>
      </c>
      <c r="C54" s="192">
        <v>15</v>
      </c>
      <c r="D54" s="178">
        <f>B54*C54</f>
        <v>90</v>
      </c>
      <c r="E54" s="192"/>
      <c r="F54" s="231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9">
        <f>'Données projet'!A63</f>
        <v>25</v>
      </c>
      <c r="B55" s="180">
        <f>'Données projet'!D63</f>
        <v>28</v>
      </c>
      <c r="C55" s="192">
        <v>15</v>
      </c>
      <c r="D55" s="178">
        <f t="shared" ref="D55:D73" si="4">B55*C55</f>
        <v>420</v>
      </c>
      <c r="E55" s="192"/>
      <c r="F55" s="231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9">
        <f>'Données projet'!A64</f>
        <v>30</v>
      </c>
      <c r="B56" s="180">
        <f>'Données projet'!D64</f>
        <v>28</v>
      </c>
      <c r="C56" s="192">
        <v>15</v>
      </c>
      <c r="D56" s="178">
        <f t="shared" si="4"/>
        <v>420</v>
      </c>
      <c r="E56" s="192"/>
      <c r="F56" s="231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9">
        <f>'Données projet'!A65</f>
        <v>35</v>
      </c>
      <c r="B57" s="180">
        <f>'Données projet'!D65</f>
        <v>28</v>
      </c>
      <c r="C57" s="190"/>
      <c r="D57" s="178">
        <f t="shared" si="4"/>
        <v>0</v>
      </c>
      <c r="E57" s="192"/>
      <c r="F57" s="231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9">
        <f>'Données projet'!A66</f>
        <v>40</v>
      </c>
      <c r="B58" s="180">
        <f>'Données projet'!D66</f>
        <v>28</v>
      </c>
      <c r="C58" s="190"/>
      <c r="D58" s="178">
        <f t="shared" si="4"/>
        <v>0</v>
      </c>
      <c r="E58" s="192"/>
      <c r="F58" s="231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9">
        <f>'Données projet'!A67</f>
        <v>45</v>
      </c>
      <c r="B59" s="180">
        <f>'Données projet'!D67</f>
        <v>28</v>
      </c>
      <c r="C59" s="190"/>
      <c r="D59" s="178">
        <f t="shared" si="4"/>
        <v>0</v>
      </c>
      <c r="E59" s="192"/>
      <c r="F59" s="231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9">
        <f>'Données projet'!A68</f>
        <v>50</v>
      </c>
      <c r="B60" s="180">
        <f>'Données projet'!D68</f>
        <v>28</v>
      </c>
      <c r="C60" s="190"/>
      <c r="D60" s="178">
        <f t="shared" si="4"/>
        <v>0</v>
      </c>
      <c r="E60" s="192"/>
      <c r="F60" s="231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9">
        <f>'Données projet'!A69</f>
        <v>55</v>
      </c>
      <c r="B61" s="180">
        <f>'Données projet'!D69</f>
        <v>28</v>
      </c>
      <c r="C61" s="190"/>
      <c r="D61" s="178">
        <f t="shared" si="4"/>
        <v>0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9">
        <f>'Données projet'!A70</f>
        <v>60</v>
      </c>
      <c r="B62" s="180">
        <f>'Données projet'!D70</f>
        <v>28</v>
      </c>
      <c r="C62" s="190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9">
        <f>'Données projet'!A71</f>
        <v>65</v>
      </c>
      <c r="B63" s="180">
        <f>'Données projet'!D71</f>
        <v>28</v>
      </c>
      <c r="C63" s="190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9">
        <f>'Données projet'!A72</f>
        <v>70</v>
      </c>
      <c r="B64" s="180">
        <f>'Données projet'!D72</f>
        <v>28</v>
      </c>
      <c r="C64" s="190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9">
        <f>'Données projet'!A73</f>
        <v>75</v>
      </c>
      <c r="B65" s="180">
        <f>'Données projet'!D73</f>
        <v>28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9">
        <f>'Données projet'!A74</f>
        <v>80</v>
      </c>
      <c r="B66" s="180">
        <f>'Données projet'!D74</f>
        <v>28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9">
        <f>'Données projet'!A75</f>
        <v>85</v>
      </c>
      <c r="B67" s="180">
        <f>'Données projet'!D75</f>
        <v>28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9">
        <f>'Données projet'!A76</f>
        <v>90</v>
      </c>
      <c r="B68" s="180">
        <f>'Données projet'!D76</f>
        <v>28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9">
        <f>'Données projet'!A77</f>
        <v>95</v>
      </c>
      <c r="B69" s="180">
        <f>'Données projet'!D77</f>
        <v>28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9">
        <f>'Données projet'!A78</f>
        <v>100</v>
      </c>
      <c r="B70" s="180">
        <f>'Données projet'!D78</f>
        <v>27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9">
        <f>'Données projet'!A79</f>
        <v>105</v>
      </c>
      <c r="B71" s="180">
        <f>'Données projet'!D79</f>
        <v>26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9">
        <f>'Données projet'!A80</f>
        <v>110</v>
      </c>
      <c r="B72" s="180">
        <f>'Données projet'!D80</f>
        <v>25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9">
        <f>'Données projet'!A81</f>
        <v>115</v>
      </c>
      <c r="B73" s="180">
        <f>'Données projet'!D81</f>
        <v>24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3" t="str">
        <f>IF('Données projet'!B11="","",'Données projet'!B11)</f>
        <v>Charme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8" t="s">
        <v>132</v>
      </c>
      <c r="C79" s="197" t="s">
        <v>132</v>
      </c>
      <c r="D79" s="196" t="s">
        <v>132</v>
      </c>
      <c r="E79" s="192">
        <v>3005.2</v>
      </c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8" t="s">
        <v>132</v>
      </c>
      <c r="C80" s="197" t="s">
        <v>132</v>
      </c>
      <c r="D80" s="196" t="s">
        <v>132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8" t="s">
        <v>132</v>
      </c>
      <c r="C81" s="197" t="s">
        <v>132</v>
      </c>
      <c r="D81" s="196" t="s">
        <v>132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8" t="s">
        <v>132</v>
      </c>
      <c r="C82" s="197" t="s">
        <v>132</v>
      </c>
      <c r="D82" s="196" t="s">
        <v>132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8" t="s">
        <v>132</v>
      </c>
      <c r="C83" s="197" t="s">
        <v>132</v>
      </c>
      <c r="D83" s="196" t="s">
        <v>132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8" t="s">
        <v>132</v>
      </c>
      <c r="C84" s="197" t="s">
        <v>132</v>
      </c>
      <c r="D84" s="196" t="s">
        <v>132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>
        <f>IF(O83+1&lt;=MIN('Données projet'!$E$9:$E$18),O83+1,"STOP")</f>
        <v>51</v>
      </c>
      <c r="P84" s="184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9">
        <f>'Données projet'!A88</f>
        <v>10</v>
      </c>
      <c r="B85" s="180">
        <f>'Données projet'!D88</f>
        <v>10</v>
      </c>
      <c r="C85" s="192">
        <v>15</v>
      </c>
      <c r="D85" s="178">
        <f>B85*C85</f>
        <v>150</v>
      </c>
      <c r="E85" s="192"/>
      <c r="F85" s="231"/>
      <c r="G85" s="204"/>
      <c r="H85" s="189"/>
      <c r="I85" s="190"/>
      <c r="J85" s="4"/>
      <c r="K85" s="172"/>
      <c r="L85" s="4"/>
      <c r="M85" s="4"/>
      <c r="N85" s="4"/>
      <c r="O85" s="193">
        <f>IF(O84+1&lt;=MIN('Données projet'!$E$9:$E$18),O84+1,"STOP")</f>
        <v>52</v>
      </c>
      <c r="P85" s="184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9">
        <f>'Données projet'!A89</f>
        <v>15</v>
      </c>
      <c r="B86" s="180">
        <f>'Données projet'!D89</f>
        <v>18</v>
      </c>
      <c r="C86" s="192">
        <v>15</v>
      </c>
      <c r="D86" s="178">
        <f t="shared" ref="D86:D104" si="6">B86*C86</f>
        <v>270</v>
      </c>
      <c r="E86" s="192"/>
      <c r="F86" s="231"/>
      <c r="G86" s="204"/>
      <c r="H86" s="189"/>
      <c r="I86" s="190"/>
      <c r="J86" s="4"/>
      <c r="K86" s="172"/>
      <c r="L86" s="4"/>
      <c r="M86" s="4"/>
      <c r="N86" s="4"/>
      <c r="O86" s="193">
        <f>IF(O85+1&lt;=MIN('Données projet'!$E$9:$E$18),O85+1,"STOP")</f>
        <v>53</v>
      </c>
      <c r="P86" s="184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9">
        <f>'Données projet'!A90</f>
        <v>20</v>
      </c>
      <c r="B87" s="180">
        <f>'Données projet'!D90</f>
        <v>23</v>
      </c>
      <c r="C87" s="192">
        <v>15</v>
      </c>
      <c r="D87" s="178">
        <f t="shared" si="6"/>
        <v>345</v>
      </c>
      <c r="E87" s="192"/>
      <c r="F87" s="231"/>
      <c r="G87" s="204"/>
      <c r="H87" s="189"/>
      <c r="I87" s="190"/>
      <c r="J87" s="4"/>
      <c r="K87" s="172"/>
      <c r="L87" s="4"/>
      <c r="M87" s="4"/>
      <c r="N87" s="4"/>
      <c r="O87" s="193">
        <f>IF(O86+1&lt;=MIN('Données projet'!$E$9:$E$18),O86+1,"STOP")</f>
        <v>54</v>
      </c>
      <c r="P87" s="184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9">
        <f>'Données projet'!A91</f>
        <v>25</v>
      </c>
      <c r="B88" s="180">
        <f>'Données projet'!D91</f>
        <v>27</v>
      </c>
      <c r="C88" s="192">
        <v>15</v>
      </c>
      <c r="D88" s="178">
        <f t="shared" si="6"/>
        <v>405</v>
      </c>
      <c r="E88" s="192"/>
      <c r="F88" s="231"/>
      <c r="G88" s="204"/>
      <c r="H88" s="189"/>
      <c r="I88" s="190"/>
      <c r="J88" s="4"/>
      <c r="K88" s="172"/>
      <c r="L88" s="4"/>
      <c r="M88" s="4"/>
      <c r="N88" s="4"/>
      <c r="O88" s="193">
        <f>IF(O87+1&lt;=MIN('Données projet'!$E$9:$E$18),O87+1,"STOP")</f>
        <v>55</v>
      </c>
      <c r="P88" s="184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9">
        <f>'Données projet'!A92</f>
        <v>30</v>
      </c>
      <c r="B89" s="180">
        <f>'Données projet'!D92</f>
        <v>29</v>
      </c>
      <c r="C89" s="192">
        <v>15</v>
      </c>
      <c r="D89" s="178">
        <f t="shared" si="6"/>
        <v>435</v>
      </c>
      <c r="E89" s="192"/>
      <c r="F89" s="231"/>
      <c r="G89" s="204"/>
      <c r="H89" s="189"/>
      <c r="I89" s="190"/>
      <c r="J89" s="4"/>
      <c r="K89" s="172"/>
      <c r="L89" s="4"/>
      <c r="M89" s="4"/>
      <c r="N89" s="4"/>
      <c r="O89" s="193">
        <f>IF(O88+1&lt;=MIN('Données projet'!$E$9:$E$18),O88+1,"STOP")</f>
        <v>56</v>
      </c>
      <c r="P89" s="184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9">
        <f>'Données projet'!A93</f>
        <v>35</v>
      </c>
      <c r="B90" s="180">
        <f>'Données projet'!D93</f>
        <v>30</v>
      </c>
      <c r="C90" s="192"/>
      <c r="D90" s="178">
        <f t="shared" si="6"/>
        <v>0</v>
      </c>
      <c r="E90" s="192"/>
      <c r="F90" s="231"/>
      <c r="G90" s="204"/>
      <c r="H90" s="189"/>
      <c r="I90" s="190"/>
      <c r="J90" s="4"/>
      <c r="K90" s="172"/>
      <c r="L90" s="4"/>
      <c r="M90" s="4"/>
      <c r="N90" s="4"/>
      <c r="O90" s="193">
        <f>IF(O89+1&lt;=MIN('Données projet'!$E$9:$E$18),O89+1,"STOP")</f>
        <v>57</v>
      </c>
      <c r="P90" s="184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9">
        <f>'Données projet'!A94</f>
        <v>40</v>
      </c>
      <c r="B91" s="180">
        <f>'Données projet'!D94</f>
        <v>31</v>
      </c>
      <c r="C91" s="190"/>
      <c r="D91" s="178">
        <f t="shared" si="6"/>
        <v>0</v>
      </c>
      <c r="E91" s="192"/>
      <c r="F91" s="231"/>
      <c r="G91" s="205"/>
      <c r="H91" s="189"/>
      <c r="I91" s="190"/>
      <c r="J91" s="4"/>
      <c r="K91" s="172"/>
      <c r="L91" s="4"/>
      <c r="M91" s="4"/>
      <c r="N91" s="4"/>
      <c r="O91" s="193">
        <f>IF(O90+1&lt;=MIN('Données projet'!$E$9:$E$18),O90+1,"STOP")</f>
        <v>58</v>
      </c>
      <c r="P91" s="184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9">
        <f>'Données projet'!A95</f>
        <v>45</v>
      </c>
      <c r="B92" s="180">
        <f>'Données projet'!D95</f>
        <v>31</v>
      </c>
      <c r="C92" s="190"/>
      <c r="D92" s="178">
        <f t="shared" si="6"/>
        <v>0</v>
      </c>
      <c r="E92" s="192"/>
      <c r="F92" s="231"/>
      <c r="G92" s="205"/>
      <c r="H92" s="189"/>
      <c r="I92" s="190"/>
      <c r="J92" s="4"/>
      <c r="K92" s="172"/>
      <c r="L92" s="4"/>
      <c r="M92" s="4"/>
      <c r="N92" s="4"/>
      <c r="O92" s="193">
        <f>IF(O91+1&lt;=MIN('Données projet'!$E$9:$E$18),O91+1,"STOP")</f>
        <v>59</v>
      </c>
      <c r="P92" s="184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9">
        <f>'Données projet'!A96</f>
        <v>50</v>
      </c>
      <c r="B93" s="180">
        <f>'Données projet'!D96</f>
        <v>31</v>
      </c>
      <c r="C93" s="190"/>
      <c r="D93" s="178">
        <f t="shared" si="6"/>
        <v>0</v>
      </c>
      <c r="E93" s="192"/>
      <c r="F93" s="231"/>
      <c r="G93" s="205"/>
      <c r="H93" s="189"/>
      <c r="I93" s="190"/>
      <c r="J93" s="4"/>
      <c r="K93" s="172"/>
      <c r="L93" s="4"/>
      <c r="M93" s="4"/>
      <c r="N93" s="4"/>
      <c r="O93" s="193">
        <f>IF(O92+1&lt;=MIN('Données projet'!$E$9:$E$18),O92+1,"STOP")</f>
        <v>60</v>
      </c>
      <c r="P93" s="184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9">
        <f>'Données projet'!A97</f>
        <v>55</v>
      </c>
      <c r="B94" s="180">
        <f>'Données projet'!D97</f>
        <v>30</v>
      </c>
      <c r="C94" s="190"/>
      <c r="D94" s="178">
        <f t="shared" si="6"/>
        <v>0</v>
      </c>
      <c r="E94" s="192"/>
      <c r="F94" s="231"/>
      <c r="G94" s="205"/>
      <c r="H94" s="189"/>
      <c r="I94" s="190"/>
      <c r="J94" s="4"/>
      <c r="K94" s="172"/>
      <c r="L94" s="4"/>
      <c r="M94" s="4"/>
      <c r="N94" s="4"/>
      <c r="O94" s="193">
        <f>IF(O93+1&lt;=MIN('Données projet'!$E$9:$E$18),O93+1,"STOP")</f>
        <v>61</v>
      </c>
      <c r="P94" s="184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9">
        <f>'Données projet'!A98</f>
        <v>60</v>
      </c>
      <c r="B95" s="180">
        <f>'Données projet'!D98</f>
        <v>30</v>
      </c>
      <c r="C95" s="190"/>
      <c r="D95" s="178">
        <f t="shared" si="6"/>
        <v>0</v>
      </c>
      <c r="E95" s="192"/>
      <c r="F95" s="231"/>
      <c r="G95" s="205"/>
      <c r="H95" s="189"/>
      <c r="I95" s="190"/>
      <c r="J95" s="4"/>
      <c r="K95" s="172"/>
      <c r="L95" s="4"/>
      <c r="M95" s="4"/>
      <c r="N95" s="4"/>
      <c r="O95" s="193">
        <f>IF(O94+1&lt;=MIN('Données projet'!$E$9:$E$18),O94+1,"STOP")</f>
        <v>62</v>
      </c>
      <c r="P95" s="184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9">
        <f>'Données projet'!A99</f>
        <v>65</v>
      </c>
      <c r="B96" s="180">
        <f>'Données projet'!D99</f>
        <v>29</v>
      </c>
      <c r="C96" s="190"/>
      <c r="D96" s="178">
        <f t="shared" si="6"/>
        <v>0</v>
      </c>
      <c r="E96" s="192"/>
      <c r="F96" s="231"/>
      <c r="G96" s="205"/>
      <c r="H96" s="189"/>
      <c r="I96" s="190"/>
      <c r="J96" s="4"/>
      <c r="K96" s="172"/>
      <c r="L96" s="4"/>
      <c r="M96" s="4"/>
      <c r="N96" s="4"/>
      <c r="O96" s="193">
        <f>IF(O95+1&lt;=MIN('Données projet'!$E$9:$E$18),O95+1,"STOP")</f>
        <v>63</v>
      </c>
      <c r="P96" s="184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9">
        <f>'Données projet'!A100</f>
        <v>70</v>
      </c>
      <c r="B97" s="180">
        <f>'Données projet'!D100</f>
        <v>28</v>
      </c>
      <c r="C97" s="190"/>
      <c r="D97" s="178">
        <f t="shared" si="6"/>
        <v>0</v>
      </c>
      <c r="E97" s="192"/>
      <c r="F97" s="231"/>
      <c r="G97" s="205"/>
      <c r="H97" s="189"/>
      <c r="I97" s="190"/>
      <c r="J97" s="4"/>
      <c r="K97" s="172"/>
      <c r="L97" s="4"/>
      <c r="M97" s="4"/>
      <c r="N97" s="4"/>
      <c r="O97" s="193">
        <f>IF(O96+1&lt;=MIN('Données projet'!$E$9:$E$18),O96+1,"STOP")</f>
        <v>64</v>
      </c>
      <c r="P97" s="184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9">
        <f>'Données projet'!A101</f>
        <v>75</v>
      </c>
      <c r="B98" s="180">
        <f>'Données projet'!D101</f>
        <v>27</v>
      </c>
      <c r="C98" s="190"/>
      <c r="D98" s="178">
        <f t="shared" si="6"/>
        <v>0</v>
      </c>
      <c r="E98" s="192"/>
      <c r="F98" s="231"/>
      <c r="G98" s="205"/>
      <c r="H98" s="189"/>
      <c r="I98" s="190"/>
      <c r="J98" s="4"/>
      <c r="K98" s="172"/>
      <c r="L98" s="4"/>
      <c r="M98" s="4"/>
      <c r="N98" s="4"/>
      <c r="O98" s="193">
        <f>IF(O97+1&lt;=MIN('Données projet'!$E$9:$E$18),O97+1,"STOP")</f>
        <v>65</v>
      </c>
      <c r="P98" s="184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9">
        <f>'Données projet'!A102</f>
        <v>80</v>
      </c>
      <c r="B99" s="180">
        <f>'Données projet'!D102</f>
        <v>26</v>
      </c>
      <c r="C99" s="190"/>
      <c r="D99" s="178">
        <f t="shared" si="6"/>
        <v>0</v>
      </c>
      <c r="E99" s="192"/>
      <c r="F99" s="231"/>
      <c r="G99" s="205"/>
      <c r="H99" s="189"/>
      <c r="I99" s="190"/>
      <c r="J99" s="4"/>
      <c r="K99" s="172"/>
      <c r="L99" s="4"/>
      <c r="M99" s="4"/>
      <c r="N99" s="4"/>
      <c r="O99" s="193">
        <f>IF(O98+1&lt;=MIN('Données projet'!$E$9:$E$18),O98+1,"STOP")</f>
        <v>66</v>
      </c>
      <c r="P99" s="184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9">
        <f>'Données projet'!A103</f>
        <v>85</v>
      </c>
      <c r="B100" s="180">
        <f>'Données projet'!D103</f>
        <v>25</v>
      </c>
      <c r="C100" s="190"/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>
        <f>IF(O99+1&lt;=MIN('Données projet'!$E$9:$E$18),O99+1,"STOP")</f>
        <v>67</v>
      </c>
      <c r="P100" s="184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9">
        <f>'Données projet'!A104</f>
        <v>90</v>
      </c>
      <c r="B101" s="180">
        <f>'Données projet'!D104</f>
        <v>24</v>
      </c>
      <c r="C101" s="190"/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>
        <f>IF(O100+1&lt;=MIN('Données projet'!$E$9:$E$18),O100+1,"STOP")</f>
        <v>68</v>
      </c>
      <c r="P101" s="184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9">
        <f>'Données projet'!A105</f>
        <v>95</v>
      </c>
      <c r="B102" s="180">
        <f>'Données projet'!D105</f>
        <v>23</v>
      </c>
      <c r="C102" s="190"/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>
        <f>IF(O101+1&lt;=MIN('Données projet'!$E$9:$E$18),O101+1,"STOP")</f>
        <v>69</v>
      </c>
      <c r="P102" s="184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9">
        <f>'Données projet'!A106</f>
        <v>100</v>
      </c>
      <c r="B103" s="180">
        <f>'Données projet'!D106</f>
        <v>22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>
        <f>IF(O102+1&lt;=MIN('Données projet'!$E$9:$E$18),O102+1,"STOP")</f>
        <v>70</v>
      </c>
      <c r="P103" s="184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9">
        <f>'Données projet'!A107</f>
        <v>105</v>
      </c>
      <c r="B104" s="180">
        <f>'Données projet'!D107</f>
        <v>21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>
        <f>IF(O103+1&lt;=MIN('Données projet'!$E$9:$E$18),O103+1,"STOP")</f>
        <v>71</v>
      </c>
      <c r="P104" s="184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>
        <f>IF(O104+1&lt;=MIN('Données projet'!$E$9:$E$18),O104+1,"STOP")</f>
        <v>72</v>
      </c>
      <c r="P105" s="184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>
        <f>IF(O105+1&lt;=MIN('Données projet'!$E$9:$E$18),O105+1,"STOP")</f>
        <v>73</v>
      </c>
      <c r="P106" s="184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3" t="str">
        <f>IF('Données projet'!B12="","",'Données projet'!B12)</f>
        <v>Erable champêtre</v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>
        <f>IF(O106+1&lt;=MIN('Données projet'!$E$9:$E$18),O106+1,"STOP")</f>
        <v>74</v>
      </c>
      <c r="P107" s="184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>
        <f>IF(O107+1&lt;=MIN('Données projet'!$E$9:$E$18),O107+1,"STOP")</f>
        <v>75</v>
      </c>
      <c r="P108" s="184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>
        <f>IF(O108+1&lt;=MIN('Données projet'!$E$9:$E$18),O108+1,"STOP")</f>
        <v>76</v>
      </c>
      <c r="P109" s="184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8" t="s">
        <v>132</v>
      </c>
      <c r="C110" s="197" t="s">
        <v>132</v>
      </c>
      <c r="D110" s="196" t="s">
        <v>132</v>
      </c>
      <c r="E110" s="192">
        <v>3005.2</v>
      </c>
      <c r="F110" s="230"/>
      <c r="G110" s="205"/>
      <c r="H110" s="189"/>
      <c r="I110" s="190"/>
      <c r="J110" s="4"/>
      <c r="K110" s="172"/>
      <c r="L110" s="4"/>
      <c r="M110" s="4"/>
      <c r="N110" s="4"/>
      <c r="O110" s="193">
        <f>IF(O109+1&lt;=MIN('Données projet'!$E$9:$E$18),O109+1,"STOP")</f>
        <v>77</v>
      </c>
      <c r="P110" s="184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8" t="s">
        <v>132</v>
      </c>
      <c r="C111" s="197" t="s">
        <v>132</v>
      </c>
      <c r="D111" s="196" t="s">
        <v>132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>
        <f>IF(O110+1&lt;=MIN('Données projet'!$E$9:$E$18),O110+1,"STOP")</f>
        <v>78</v>
      </c>
      <c r="P111" s="184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8" t="s">
        <v>132</v>
      </c>
      <c r="C112" s="197" t="s">
        <v>132</v>
      </c>
      <c r="D112" s="196" t="s">
        <v>132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>
        <f>IF(O111+1&lt;=MIN('Données projet'!$E$9:$E$18),O111+1,"STOP")</f>
        <v>79</v>
      </c>
      <c r="P112" s="184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8" t="s">
        <v>132</v>
      </c>
      <c r="C113" s="197" t="s">
        <v>132</v>
      </c>
      <c r="D113" s="196" t="s">
        <v>132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>
        <f>IF(O112+1&lt;=MIN('Données projet'!$E$9:$E$18),O112+1,"STOP")</f>
        <v>80</v>
      </c>
      <c r="P113" s="184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8" t="s">
        <v>132</v>
      </c>
      <c r="C114" s="197" t="s">
        <v>132</v>
      </c>
      <c r="D114" s="196" t="s">
        <v>132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str">
        <f>IF(O113+1&lt;=MIN('Données projet'!$E$9:$E$18),O113+1,"STOP")</f>
        <v>STOP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8" t="s">
        <v>132</v>
      </c>
      <c r="C115" s="197" t="s">
        <v>132</v>
      </c>
      <c r="D115" s="196" t="s">
        <v>132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9">
        <f>'Données projet'!A114</f>
        <v>10</v>
      </c>
      <c r="B116" s="180">
        <f>'Données projet'!D114</f>
        <v>7</v>
      </c>
      <c r="C116" s="192">
        <v>15</v>
      </c>
      <c r="D116" s="178">
        <f>B116*C116</f>
        <v>105</v>
      </c>
      <c r="E116" s="192"/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9">
        <f>'Données projet'!A115</f>
        <v>15</v>
      </c>
      <c r="B117" s="180">
        <f>'Données projet'!D115</f>
        <v>42</v>
      </c>
      <c r="C117" s="192">
        <v>15</v>
      </c>
      <c r="D117" s="178">
        <f t="shared" ref="D117:D135" si="8">B117*C117</f>
        <v>630</v>
      </c>
      <c r="E117" s="192"/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9">
        <f>'Données projet'!A116</f>
        <v>20</v>
      </c>
      <c r="B118" s="180">
        <f>'Données projet'!D116</f>
        <v>42</v>
      </c>
      <c r="C118" s="192">
        <v>15</v>
      </c>
      <c r="D118" s="178">
        <f t="shared" si="8"/>
        <v>630</v>
      </c>
      <c r="E118" s="192"/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9">
        <f>'Données projet'!A117</f>
        <v>25</v>
      </c>
      <c r="B119" s="180">
        <f>'Données projet'!D117</f>
        <v>42</v>
      </c>
      <c r="C119" s="192">
        <v>15</v>
      </c>
      <c r="D119" s="178">
        <f t="shared" si="8"/>
        <v>630</v>
      </c>
      <c r="E119" s="192"/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9">
        <f>'Données projet'!A118</f>
        <v>30</v>
      </c>
      <c r="B120" s="180">
        <f>'Données projet'!D118</f>
        <v>42</v>
      </c>
      <c r="C120" s="192">
        <v>15</v>
      </c>
      <c r="D120" s="178">
        <f t="shared" si="8"/>
        <v>630</v>
      </c>
      <c r="E120" s="192"/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9">
        <f>'Données projet'!A119</f>
        <v>35</v>
      </c>
      <c r="B121" s="180">
        <f>'Données projet'!D119</f>
        <v>42</v>
      </c>
      <c r="C121" s="190"/>
      <c r="D121" s="178">
        <f t="shared" si="8"/>
        <v>0</v>
      </c>
      <c r="E121" s="192"/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9">
        <f>'Données projet'!A120</f>
        <v>40</v>
      </c>
      <c r="B122" s="180">
        <f>'Données projet'!D120</f>
        <v>40</v>
      </c>
      <c r="C122" s="190"/>
      <c r="D122" s="178">
        <f t="shared" si="8"/>
        <v>0</v>
      </c>
      <c r="E122" s="192"/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9">
        <f>'Données projet'!A121</f>
        <v>45</v>
      </c>
      <c r="B123" s="180">
        <f>'Données projet'!D121</f>
        <v>26</v>
      </c>
      <c r="C123" s="190"/>
      <c r="D123" s="178">
        <f t="shared" si="8"/>
        <v>0</v>
      </c>
      <c r="E123" s="192"/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9">
        <f>'Données projet'!A122</f>
        <v>50</v>
      </c>
      <c r="B124" s="180">
        <f>'Données projet'!D122</f>
        <v>21</v>
      </c>
      <c r="C124" s="190"/>
      <c r="D124" s="178">
        <f t="shared" si="8"/>
        <v>0</v>
      </c>
      <c r="E124" s="192"/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9">
        <f>'Données projet'!A123</f>
        <v>55</v>
      </c>
      <c r="B125" s="180">
        <f>'Données projet'!D123</f>
        <v>18</v>
      </c>
      <c r="C125" s="190"/>
      <c r="D125" s="178">
        <f t="shared" si="8"/>
        <v>0</v>
      </c>
      <c r="E125" s="192"/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9">
        <f>'Données projet'!A124</f>
        <v>60</v>
      </c>
      <c r="B126" s="180">
        <f>'Données projet'!D124</f>
        <v>17</v>
      </c>
      <c r="C126" s="190"/>
      <c r="D126" s="178">
        <f t="shared" si="8"/>
        <v>0</v>
      </c>
      <c r="E126" s="192"/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9">
        <f>'Données projet'!A125</f>
        <v>65</v>
      </c>
      <c r="B127" s="180">
        <f>'Données projet'!D125</f>
        <v>16</v>
      </c>
      <c r="C127" s="190"/>
      <c r="D127" s="178">
        <f t="shared" si="8"/>
        <v>0</v>
      </c>
      <c r="E127" s="192"/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9">
        <f>'Données projet'!A126</f>
        <v>70</v>
      </c>
      <c r="B128" s="180">
        <f>'Données projet'!D126</f>
        <v>15</v>
      </c>
      <c r="C128" s="190"/>
      <c r="D128" s="178">
        <f t="shared" si="8"/>
        <v>0</v>
      </c>
      <c r="E128" s="192"/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9">
        <f>'Données projet'!A127</f>
        <v>75</v>
      </c>
      <c r="B129" s="180">
        <f>'Données projet'!D127</f>
        <v>14</v>
      </c>
      <c r="C129" s="190"/>
      <c r="D129" s="178">
        <f t="shared" si="8"/>
        <v>0</v>
      </c>
      <c r="E129" s="192"/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9">
        <f>'Données projet'!A128</f>
        <v>80</v>
      </c>
      <c r="B130" s="180">
        <f>'Données projet'!D128</f>
        <v>13</v>
      </c>
      <c r="C130" s="190"/>
      <c r="D130" s="178">
        <f t="shared" si="8"/>
        <v>0</v>
      </c>
      <c r="E130" s="192"/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3" t="str">
        <f>IF('Données projet'!B13="","",'Données projet'!B13)</f>
        <v>Bouleau verruqueux</v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8" t="s">
        <v>132</v>
      </c>
      <c r="C141" s="197" t="s">
        <v>132</v>
      </c>
      <c r="D141" s="196" t="s">
        <v>132</v>
      </c>
      <c r="E141" s="192">
        <v>3005.2</v>
      </c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8" t="s">
        <v>132</v>
      </c>
      <c r="C142" s="197" t="s">
        <v>132</v>
      </c>
      <c r="D142" s="196" t="s">
        <v>132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8" t="s">
        <v>132</v>
      </c>
      <c r="C143" s="197" t="s">
        <v>132</v>
      </c>
      <c r="D143" s="196" t="s">
        <v>132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8" t="s">
        <v>132</v>
      </c>
      <c r="C144" s="197" t="s">
        <v>132</v>
      </c>
      <c r="D144" s="196" t="s">
        <v>132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8" t="s">
        <v>132</v>
      </c>
      <c r="C145" s="197" t="s">
        <v>132</v>
      </c>
      <c r="D145" s="196" t="s">
        <v>132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8" t="s">
        <v>132</v>
      </c>
      <c r="C146" s="197" t="s">
        <v>132</v>
      </c>
      <c r="D146" s="196" t="s">
        <v>132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4">
        <f>'Données projet'!D140</f>
        <v>7</v>
      </c>
      <c r="C147" s="192">
        <v>15</v>
      </c>
      <c r="D147" s="181">
        <f>B147*C147</f>
        <v>105</v>
      </c>
      <c r="E147" s="192"/>
      <c r="F147" s="232"/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4">
        <f>'Données projet'!D141</f>
        <v>42</v>
      </c>
      <c r="C148" s="192">
        <v>15</v>
      </c>
      <c r="D148" s="181">
        <f t="shared" ref="D148:D166" si="10">B148*C148</f>
        <v>630</v>
      </c>
      <c r="E148" s="192"/>
      <c r="F148" s="232"/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4">
        <f>'Données projet'!D142</f>
        <v>42</v>
      </c>
      <c r="C149" s="192">
        <v>15</v>
      </c>
      <c r="D149" s="181">
        <f t="shared" si="10"/>
        <v>630</v>
      </c>
      <c r="E149" s="192"/>
      <c r="F149" s="232"/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4">
        <f>'Données projet'!D143</f>
        <v>42</v>
      </c>
      <c r="C150" s="192">
        <v>15</v>
      </c>
      <c r="D150" s="181">
        <f t="shared" si="10"/>
        <v>630</v>
      </c>
      <c r="E150" s="192"/>
      <c r="F150" s="232"/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4">
        <f>'Données projet'!D144</f>
        <v>42</v>
      </c>
      <c r="C151" s="190">
        <v>15</v>
      </c>
      <c r="D151" s="181">
        <f t="shared" si="10"/>
        <v>630</v>
      </c>
      <c r="E151" s="192"/>
      <c r="F151" s="232"/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4">
        <f>'Données projet'!D145</f>
        <v>42</v>
      </c>
      <c r="C152" s="190"/>
      <c r="D152" s="181">
        <f t="shared" si="10"/>
        <v>0</v>
      </c>
      <c r="E152" s="192"/>
      <c r="F152" s="232"/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4">
        <f>'Données projet'!D146</f>
        <v>40</v>
      </c>
      <c r="C153" s="190"/>
      <c r="D153" s="181">
        <f t="shared" si="10"/>
        <v>0</v>
      </c>
      <c r="E153" s="192"/>
      <c r="F153" s="232"/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4">
        <f>'Données projet'!D147</f>
        <v>26</v>
      </c>
      <c r="C154" s="190"/>
      <c r="D154" s="181">
        <f t="shared" si="10"/>
        <v>0</v>
      </c>
      <c r="E154" s="192"/>
      <c r="F154" s="232"/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4">
        <f>'Données projet'!D148</f>
        <v>21</v>
      </c>
      <c r="C155" s="190"/>
      <c r="D155" s="181">
        <f t="shared" si="10"/>
        <v>0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4">
        <f>'Données projet'!D149</f>
        <v>18</v>
      </c>
      <c r="C156" s="190"/>
      <c r="D156" s="181">
        <f t="shared" si="10"/>
        <v>0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4">
        <f>'Données projet'!D150</f>
        <v>17</v>
      </c>
      <c r="C157" s="190"/>
      <c r="D157" s="181">
        <f t="shared" si="10"/>
        <v>0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4">
        <f>'Données projet'!D151</f>
        <v>16</v>
      </c>
      <c r="C158" s="190"/>
      <c r="D158" s="181">
        <f t="shared" si="10"/>
        <v>0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4">
        <f>'Données projet'!D152</f>
        <v>15</v>
      </c>
      <c r="C159" s="190"/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4">
        <f>'Données projet'!D153</f>
        <v>14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4">
        <f>'Données projet'!D154</f>
        <v>13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3" t="str">
        <f>IF('Données projet'!B14="","",'Données projet'!B14)</f>
        <v/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8" t="s">
        <v>132</v>
      </c>
      <c r="C172" s="197" t="s">
        <v>132</v>
      </c>
      <c r="D172" s="196" t="s">
        <v>132</v>
      </c>
      <c r="E172" s="192"/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8" t="s">
        <v>132</v>
      </c>
      <c r="C173" s="197" t="s">
        <v>132</v>
      </c>
      <c r="D173" s="196" t="s">
        <v>132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8" t="s">
        <v>132</v>
      </c>
      <c r="C174" s="197" t="s">
        <v>132</v>
      </c>
      <c r="D174" s="196" t="s">
        <v>132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8" t="s">
        <v>132</v>
      </c>
      <c r="C175" s="197" t="s">
        <v>132</v>
      </c>
      <c r="D175" s="196" t="s">
        <v>132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8" t="s">
        <v>132</v>
      </c>
      <c r="C176" s="197" t="s">
        <v>132</v>
      </c>
      <c r="D176" s="196" t="s">
        <v>132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8" t="s">
        <v>132</v>
      </c>
      <c r="C177" s="197" t="s">
        <v>132</v>
      </c>
      <c r="D177" s="196" t="s">
        <v>132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9">
        <f>'Données projet'!A166</f>
        <v>0</v>
      </c>
      <c r="B178" s="180">
        <f>'Données projet'!D166</f>
        <v>0</v>
      </c>
      <c r="C178" s="192"/>
      <c r="D178" s="178">
        <f>B178*C178</f>
        <v>0</v>
      </c>
      <c r="E178" s="192"/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9">
        <f>'Données projet'!A167</f>
        <v>0</v>
      </c>
      <c r="B179" s="180">
        <f>'Données projet'!D167</f>
        <v>0</v>
      </c>
      <c r="C179" s="192"/>
      <c r="D179" s="178">
        <f t="shared" ref="D179:D197" si="11">B179*C179</f>
        <v>0</v>
      </c>
      <c r="E179" s="192"/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9">
        <f>'Données projet'!A168</f>
        <v>0</v>
      </c>
      <c r="B180" s="180">
        <f>'Données projet'!D168</f>
        <v>0</v>
      </c>
      <c r="C180" s="192"/>
      <c r="D180" s="178">
        <f t="shared" si="11"/>
        <v>0</v>
      </c>
      <c r="E180" s="192"/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9">
        <f>'Données projet'!A169</f>
        <v>0</v>
      </c>
      <c r="B181" s="180">
        <f>'Données projet'!D169</f>
        <v>0</v>
      </c>
      <c r="C181" s="192"/>
      <c r="D181" s="178">
        <f t="shared" si="11"/>
        <v>0</v>
      </c>
      <c r="E181" s="192"/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9">
        <f>'Données projet'!A170</f>
        <v>0</v>
      </c>
      <c r="B182" s="180">
        <f>'Données projet'!D170</f>
        <v>0</v>
      </c>
      <c r="C182" s="192"/>
      <c r="D182" s="178">
        <f t="shared" si="11"/>
        <v>0</v>
      </c>
      <c r="E182" s="192"/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9">
        <f>'Données projet'!A171</f>
        <v>0</v>
      </c>
      <c r="B183" s="180">
        <f>'Données projet'!D171</f>
        <v>0</v>
      </c>
      <c r="C183" s="192"/>
      <c r="D183" s="178">
        <f t="shared" si="11"/>
        <v>0</v>
      </c>
      <c r="E183" s="192"/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9">
        <f>'Données projet'!A172</f>
        <v>0</v>
      </c>
      <c r="B184" s="180">
        <f>'Données projet'!D172</f>
        <v>0</v>
      </c>
      <c r="C184" s="192"/>
      <c r="D184" s="178">
        <f t="shared" si="11"/>
        <v>0</v>
      </c>
      <c r="E184" s="192"/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9">
        <f>'Données projet'!A173</f>
        <v>0</v>
      </c>
      <c r="B185" s="180">
        <f>'Données projet'!D173</f>
        <v>0</v>
      </c>
      <c r="C185" s="192"/>
      <c r="D185" s="178">
        <f t="shared" si="11"/>
        <v>0</v>
      </c>
      <c r="E185" s="192"/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9">
        <f>'Données projet'!A174</f>
        <v>0</v>
      </c>
      <c r="B186" s="180">
        <f>'Données projet'!D174</f>
        <v>0</v>
      </c>
      <c r="C186" s="192"/>
      <c r="D186" s="178">
        <f t="shared" si="11"/>
        <v>0</v>
      </c>
      <c r="E186" s="192"/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9">
        <f>'Données projet'!A175</f>
        <v>0</v>
      </c>
      <c r="B187" s="180">
        <f>'Données projet'!D175</f>
        <v>0</v>
      </c>
      <c r="C187" s="192"/>
      <c r="D187" s="178">
        <f t="shared" si="11"/>
        <v>0</v>
      </c>
      <c r="E187" s="192"/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9">
        <f>'Données projet'!A176</f>
        <v>0</v>
      </c>
      <c r="B188" s="180">
        <f>'Données projet'!D176</f>
        <v>0</v>
      </c>
      <c r="C188" s="192"/>
      <c r="D188" s="178">
        <f t="shared" si="11"/>
        <v>0</v>
      </c>
      <c r="E188" s="192"/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9">
        <f>'Données projet'!A177</f>
        <v>0</v>
      </c>
      <c r="B189" s="180">
        <f>'Données projet'!D177</f>
        <v>0</v>
      </c>
      <c r="C189" s="192"/>
      <c r="D189" s="178">
        <f t="shared" si="11"/>
        <v>0</v>
      </c>
      <c r="E189" s="192"/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9">
        <f>'Données projet'!A178</f>
        <v>0</v>
      </c>
      <c r="B190" s="180">
        <f>'Données projet'!D178</f>
        <v>0</v>
      </c>
      <c r="C190" s="192"/>
      <c r="D190" s="178">
        <f t="shared" si="11"/>
        <v>0</v>
      </c>
      <c r="E190" s="192"/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9">
        <f>'Données projet'!A179</f>
        <v>0</v>
      </c>
      <c r="B191" s="180">
        <f>'Données projet'!D179</f>
        <v>0</v>
      </c>
      <c r="C191" s="192"/>
      <c r="D191" s="178">
        <f t="shared" si="11"/>
        <v>0</v>
      </c>
      <c r="E191" s="192"/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3" t="str">
        <f>IF('Données projet'!$B$15="","",'Données projet'!$B$15)</f>
        <v/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8" t="s">
        <v>132</v>
      </c>
      <c r="C203" s="197" t="s">
        <v>132</v>
      </c>
      <c r="D203" s="196" t="s">
        <v>132</v>
      </c>
      <c r="E203" s="192"/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8" t="s">
        <v>132</v>
      </c>
      <c r="C204" s="197" t="s">
        <v>132</v>
      </c>
      <c r="D204" s="196" t="s">
        <v>132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8" t="s">
        <v>132</v>
      </c>
      <c r="C205" s="197" t="s">
        <v>132</v>
      </c>
      <c r="D205" s="196" t="s">
        <v>132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8" t="s">
        <v>132</v>
      </c>
      <c r="C206" s="197" t="s">
        <v>132</v>
      </c>
      <c r="D206" s="196" t="s">
        <v>132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8" t="s">
        <v>132</v>
      </c>
      <c r="C207" s="197" t="s">
        <v>132</v>
      </c>
      <c r="D207" s="196" t="s">
        <v>132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8" t="s">
        <v>132</v>
      </c>
      <c r="C208" s="197" t="s">
        <v>132</v>
      </c>
      <c r="D208" s="196" t="s">
        <v>132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9">
        <f>'Données projet'!A192</f>
        <v>0</v>
      </c>
      <c r="B209" s="180">
        <f>'Données projet'!D192</f>
        <v>0</v>
      </c>
      <c r="C209" s="192"/>
      <c r="D209" s="178">
        <f>B209*C209</f>
        <v>0</v>
      </c>
      <c r="E209" s="192"/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9">
        <f>'Données projet'!A193</f>
        <v>0</v>
      </c>
      <c r="B210" s="180">
        <f>'Données projet'!D193</f>
        <v>0</v>
      </c>
      <c r="C210" s="192"/>
      <c r="D210" s="178">
        <f t="shared" ref="D210:D228" si="12">B210*C210</f>
        <v>0</v>
      </c>
      <c r="E210" s="192"/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9">
        <f>'Données projet'!A194</f>
        <v>0</v>
      </c>
      <c r="B211" s="180">
        <f>'Données projet'!D194</f>
        <v>0</v>
      </c>
      <c r="C211" s="192"/>
      <c r="D211" s="178">
        <f t="shared" si="12"/>
        <v>0</v>
      </c>
      <c r="E211" s="192"/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9">
        <f>'Données projet'!A195</f>
        <v>0</v>
      </c>
      <c r="B212" s="180">
        <f>'Données projet'!D195</f>
        <v>0</v>
      </c>
      <c r="C212" s="192"/>
      <c r="D212" s="178">
        <f t="shared" si="12"/>
        <v>0</v>
      </c>
      <c r="E212" s="192"/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9">
        <f>'Données projet'!A196</f>
        <v>0</v>
      </c>
      <c r="B213" s="180">
        <f>'Données projet'!D196</f>
        <v>0</v>
      </c>
      <c r="C213" s="192"/>
      <c r="D213" s="178">
        <f t="shared" si="12"/>
        <v>0</v>
      </c>
      <c r="E213" s="192"/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9">
        <f>'Données projet'!A197</f>
        <v>0</v>
      </c>
      <c r="B214" s="180">
        <f>'Données projet'!D197</f>
        <v>0</v>
      </c>
      <c r="C214" s="192"/>
      <c r="D214" s="178">
        <f t="shared" si="12"/>
        <v>0</v>
      </c>
      <c r="E214" s="192"/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9">
        <f>'Données projet'!A198</f>
        <v>0</v>
      </c>
      <c r="B215" s="180">
        <f>'Données projet'!D198</f>
        <v>0</v>
      </c>
      <c r="C215" s="192"/>
      <c r="D215" s="178">
        <f t="shared" si="12"/>
        <v>0</v>
      </c>
      <c r="E215" s="192"/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9">
        <f>'Données projet'!A199</f>
        <v>0</v>
      </c>
      <c r="B216" s="180">
        <f>'Données projet'!D199</f>
        <v>0</v>
      </c>
      <c r="C216" s="192"/>
      <c r="D216" s="178">
        <f t="shared" si="12"/>
        <v>0</v>
      </c>
      <c r="E216" s="192"/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9">
        <f>'Données projet'!A200</f>
        <v>0</v>
      </c>
      <c r="B217" s="180">
        <f>'Données projet'!D200</f>
        <v>0</v>
      </c>
      <c r="C217" s="192"/>
      <c r="D217" s="178">
        <f t="shared" si="12"/>
        <v>0</v>
      </c>
      <c r="E217" s="192"/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9">
        <f>'Données projet'!A201</f>
        <v>0</v>
      </c>
      <c r="B218" s="180">
        <f>'Données projet'!D201</f>
        <v>0</v>
      </c>
      <c r="C218" s="192"/>
      <c r="D218" s="178">
        <f t="shared" si="12"/>
        <v>0</v>
      </c>
      <c r="E218" s="192"/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9">
        <f>'Données projet'!A202</f>
        <v>0</v>
      </c>
      <c r="B219" s="180">
        <f>'Données projet'!D202</f>
        <v>0</v>
      </c>
      <c r="C219" s="192"/>
      <c r="D219" s="178">
        <f t="shared" si="12"/>
        <v>0</v>
      </c>
      <c r="E219" s="192"/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9">
        <f>'Données projet'!A203</f>
        <v>0</v>
      </c>
      <c r="B220" s="180">
        <f>'Données projet'!D203</f>
        <v>0</v>
      </c>
      <c r="C220" s="192"/>
      <c r="D220" s="178">
        <f t="shared" si="12"/>
        <v>0</v>
      </c>
      <c r="E220" s="192"/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9">
        <f>'Données projet'!A204</f>
        <v>0</v>
      </c>
      <c r="B221" s="180">
        <f>'Données projet'!D204</f>
        <v>0</v>
      </c>
      <c r="C221" s="192"/>
      <c r="D221" s="178">
        <f t="shared" si="12"/>
        <v>0</v>
      </c>
      <c r="E221" s="192"/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9">
        <f>'Données projet'!A205</f>
        <v>0</v>
      </c>
      <c r="B222" s="180">
        <f>'Données projet'!D205</f>
        <v>0</v>
      </c>
      <c r="C222" s="192"/>
      <c r="D222" s="178">
        <f t="shared" si="12"/>
        <v>0</v>
      </c>
      <c r="E222" s="192"/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9">
        <f>'Données projet'!A206</f>
        <v>0</v>
      </c>
      <c r="B223" s="180">
        <f>'Données projet'!D206</f>
        <v>0</v>
      </c>
      <c r="C223" s="192"/>
      <c r="D223" s="178">
        <f t="shared" si="12"/>
        <v>0</v>
      </c>
      <c r="E223" s="192"/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3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8" t="s">
        <v>132</v>
      </c>
      <c r="C234" s="197" t="s">
        <v>132</v>
      </c>
      <c r="D234" s="196" t="s">
        <v>132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8" t="s">
        <v>132</v>
      </c>
      <c r="C235" s="197" t="s">
        <v>132</v>
      </c>
      <c r="D235" s="196" t="s">
        <v>132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8" t="s">
        <v>132</v>
      </c>
      <c r="C236" s="197" t="s">
        <v>132</v>
      </c>
      <c r="D236" s="196" t="s">
        <v>132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8" t="s">
        <v>132</v>
      </c>
      <c r="C237" s="197" t="s">
        <v>132</v>
      </c>
      <c r="D237" s="196" t="s">
        <v>132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8" t="s">
        <v>132</v>
      </c>
      <c r="C238" s="197" t="s">
        <v>132</v>
      </c>
      <c r="D238" s="196" t="s">
        <v>132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8" t="s">
        <v>132</v>
      </c>
      <c r="C239" s="197" t="s">
        <v>132</v>
      </c>
      <c r="D239" s="196" t="s">
        <v>132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9">
        <f>'Données projet'!A218</f>
        <v>0</v>
      </c>
      <c r="B240" s="180">
        <f>'Données projet'!D218</f>
        <v>0</v>
      </c>
      <c r="C240" s="192"/>
      <c r="D240" s="178">
        <f>B240*C240</f>
        <v>0</v>
      </c>
      <c r="E240" s="192"/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9">
        <f>'Données projet'!A219</f>
        <v>0</v>
      </c>
      <c r="B241" s="180">
        <f>'Données projet'!D219</f>
        <v>0</v>
      </c>
      <c r="C241" s="192"/>
      <c r="D241" s="178">
        <f t="shared" ref="D241:D259" si="13">B241*C241</f>
        <v>0</v>
      </c>
      <c r="E241" s="192"/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9">
        <f>'Données projet'!A220</f>
        <v>0</v>
      </c>
      <c r="B242" s="180">
        <f>'Données projet'!D220</f>
        <v>0</v>
      </c>
      <c r="C242" s="192"/>
      <c r="D242" s="178">
        <f t="shared" si="13"/>
        <v>0</v>
      </c>
      <c r="E242" s="192"/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9">
        <f>'Données projet'!A221</f>
        <v>0</v>
      </c>
      <c r="B243" s="180">
        <f>'Données projet'!D221</f>
        <v>0</v>
      </c>
      <c r="C243" s="192"/>
      <c r="D243" s="178">
        <f t="shared" si="13"/>
        <v>0</v>
      </c>
      <c r="E243" s="192"/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9">
        <f>'Données projet'!A222</f>
        <v>0</v>
      </c>
      <c r="B244" s="180">
        <f>'Données projet'!D222</f>
        <v>0</v>
      </c>
      <c r="C244" s="192"/>
      <c r="D244" s="178">
        <f t="shared" si="13"/>
        <v>0</v>
      </c>
      <c r="E244" s="192"/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9">
        <f>'Données projet'!A223</f>
        <v>0</v>
      </c>
      <c r="B245" s="180">
        <f>'Données projet'!D223</f>
        <v>0</v>
      </c>
      <c r="C245" s="192"/>
      <c r="D245" s="178">
        <f t="shared" si="13"/>
        <v>0</v>
      </c>
      <c r="E245" s="192"/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9">
        <f>'Données projet'!A224</f>
        <v>0</v>
      </c>
      <c r="B246" s="180">
        <f>'Données projet'!D224</f>
        <v>0</v>
      </c>
      <c r="C246" s="192"/>
      <c r="D246" s="178">
        <f t="shared" si="13"/>
        <v>0</v>
      </c>
      <c r="E246" s="192"/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9">
        <f>'Données projet'!A225</f>
        <v>0</v>
      </c>
      <c r="B247" s="180">
        <f>'Données projet'!D225</f>
        <v>0</v>
      </c>
      <c r="C247" s="192"/>
      <c r="D247" s="178">
        <f t="shared" si="13"/>
        <v>0</v>
      </c>
      <c r="E247" s="192"/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9">
        <f>'Données projet'!A226</f>
        <v>0</v>
      </c>
      <c r="B248" s="180">
        <f>'Données projet'!D226</f>
        <v>0</v>
      </c>
      <c r="C248" s="192"/>
      <c r="D248" s="178">
        <f t="shared" si="13"/>
        <v>0</v>
      </c>
      <c r="E248" s="192"/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9">
        <f>'Données projet'!A227</f>
        <v>0</v>
      </c>
      <c r="B249" s="180">
        <f>'Données projet'!D227</f>
        <v>0</v>
      </c>
      <c r="C249" s="192"/>
      <c r="D249" s="178">
        <f t="shared" si="13"/>
        <v>0</v>
      </c>
      <c r="E249" s="192"/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9">
        <f>'Données projet'!A228</f>
        <v>0</v>
      </c>
      <c r="B250" s="180">
        <f>'Données projet'!D228</f>
        <v>0</v>
      </c>
      <c r="C250" s="192"/>
      <c r="D250" s="178">
        <f t="shared" si="13"/>
        <v>0</v>
      </c>
      <c r="E250" s="192"/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9">
        <f>'Données projet'!A229</f>
        <v>0</v>
      </c>
      <c r="B251" s="180">
        <f>'Données projet'!D229</f>
        <v>0</v>
      </c>
      <c r="C251" s="192"/>
      <c r="D251" s="178">
        <f t="shared" si="13"/>
        <v>0</v>
      </c>
      <c r="E251" s="192"/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9">
        <f>'Données projet'!A230</f>
        <v>0</v>
      </c>
      <c r="B252" s="180">
        <f>'Données projet'!D230</f>
        <v>0</v>
      </c>
      <c r="C252" s="192"/>
      <c r="D252" s="178">
        <f t="shared" si="13"/>
        <v>0</v>
      </c>
      <c r="E252" s="192"/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9">
        <f>'Données projet'!A231</f>
        <v>0</v>
      </c>
      <c r="B253" s="180">
        <f>'Données projet'!D231</f>
        <v>0</v>
      </c>
      <c r="C253" s="192"/>
      <c r="D253" s="178">
        <f t="shared" si="13"/>
        <v>0</v>
      </c>
      <c r="E253" s="192"/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8" t="s">
        <v>132</v>
      </c>
      <c r="C265" s="197" t="s">
        <v>132</v>
      </c>
      <c r="D265" s="196" t="s">
        <v>132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8" t="s">
        <v>132</v>
      </c>
      <c r="C266" s="197" t="s">
        <v>132</v>
      </c>
      <c r="D266" s="196" t="s">
        <v>132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8" t="s">
        <v>132</v>
      </c>
      <c r="C267" s="197" t="s">
        <v>132</v>
      </c>
      <c r="D267" s="196" t="s">
        <v>132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8" t="s">
        <v>132</v>
      </c>
      <c r="C268" s="197" t="s">
        <v>132</v>
      </c>
      <c r="D268" s="196" t="s">
        <v>132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8" t="s">
        <v>132</v>
      </c>
      <c r="C269" s="197" t="s">
        <v>132</v>
      </c>
      <c r="D269" s="196" t="s">
        <v>132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8" t="s">
        <v>132</v>
      </c>
      <c r="C270" s="197" t="s">
        <v>132</v>
      </c>
      <c r="D270" s="196" t="s">
        <v>132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8" t="s">
        <v>132</v>
      </c>
      <c r="C296" s="197" t="s">
        <v>132</v>
      </c>
      <c r="D296" s="196" t="s">
        <v>132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8" t="s">
        <v>132</v>
      </c>
      <c r="C297" s="197" t="s">
        <v>132</v>
      </c>
      <c r="D297" s="196" t="s">
        <v>132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8" t="s">
        <v>132</v>
      </c>
      <c r="C298" s="197" t="s">
        <v>132</v>
      </c>
      <c r="D298" s="196" t="s">
        <v>132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8" t="s">
        <v>132</v>
      </c>
      <c r="C299" s="197" t="s">
        <v>132</v>
      </c>
      <c r="D299" s="196" t="s">
        <v>132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8" t="s">
        <v>132</v>
      </c>
      <c r="C300" s="197" t="s">
        <v>132</v>
      </c>
      <c r="D300" s="196" t="s">
        <v>132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8" t="s">
        <v>132</v>
      </c>
      <c r="C301" s="197" t="s">
        <v>132</v>
      </c>
      <c r="D301" s="196" t="s">
        <v>132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2023-07-31T09:49:50Z</dcterms:modified>
</cp:coreProperties>
</file>