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 JJL_Imbleville (76)\"/>
    </mc:Choice>
  </mc:AlternateContent>
  <xr:revisionPtr revIDLastSave="0" documentId="13_ncr:1_{A085A2C2-D4D7-4100-8796-CCA40DD36135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D155" i="2" s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J166" i="2" s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Y168" i="2" s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EW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D192" i="2" s="1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4" i="2" s="1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J199" i="2" s="1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HG201" i="2" l="1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HJ202" i="2" l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<sst xmlns="http://schemas.openxmlformats.org/spreadsheetml/2006/main" count="1173" uniqueCount="324">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</sst>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3.6478320842809002</c:v>
                </c:pt>
                <c:pt idx="2">
                  <c:v>5.4888113938390939</c:v>
                </c:pt>
                <c:pt idx="3">
                  <c:v>8.2630711961834677</c:v>
                </c:pt>
                <c:pt idx="4">
                  <c:v>12.445716776587718</c:v>
                </c:pt>
                <c:pt idx="5">
                  <c:v>18.754649901949108</c:v>
                </c:pt>
                <c:pt idx="6">
                  <c:v>28.275085946356018</c:v>
                </c:pt>
                <c:pt idx="7">
                  <c:v>42.648134594681913</c:v>
                </c:pt>
                <c:pt idx="8">
                  <c:v>64.356500432720807</c:v>
                </c:pt>
                <c:pt idx="9">
                  <c:v>97.157461088554427</c:v>
                </c:pt>
                <c:pt idx="10">
                  <c:v>146.73924981884886</c:v>
                </c:pt>
                <c:pt idx="11">
                  <c:v>152.12419837927632</c:v>
                </c:pt>
                <c:pt idx="12">
                  <c:v>178.15925645679491</c:v>
                </c:pt>
                <c:pt idx="13">
                  <c:v>204.10499633865859</c:v>
                </c:pt>
                <c:pt idx="14">
                  <c:v>229.97437815272824</c:v>
                </c:pt>
                <c:pt idx="15">
                  <c:v>255.77720054110179</c:v>
                </c:pt>
                <c:pt idx="16">
                  <c:v>243.08836905362054</c:v>
                </c:pt>
                <c:pt idx="17">
                  <c:v>267.2258199663134</c:v>
                </c:pt>
                <c:pt idx="18">
                  <c:v>291.31415591858644</c:v>
                </c:pt>
                <c:pt idx="19">
                  <c:v>315.35800710080184</c:v>
                </c:pt>
                <c:pt idx="20">
                  <c:v>339.36123992303641</c:v>
                </c:pt>
                <c:pt idx="21">
                  <c:v>314.13644855888282</c:v>
                </c:pt>
                <c:pt idx="22">
                  <c:v>335.70221902604521</c:v>
                </c:pt>
                <c:pt idx="23">
                  <c:v>357.23748471969321</c:v>
                </c:pt>
                <c:pt idx="24">
                  <c:v>378.74434206791716</c:v>
                </c:pt>
                <c:pt idx="25">
                  <c:v>400.22463007117284</c:v>
                </c:pt>
                <c:pt idx="26">
                  <c:v>364.95065602483146</c:v>
                </c:pt>
                <c:pt idx="27">
                  <c:v>384.42089256182908</c:v>
                </c:pt>
                <c:pt idx="28">
                  <c:v>403.86970679521164</c:v>
                </c:pt>
                <c:pt idx="29">
                  <c:v>423.29827493076988</c:v>
                </c:pt>
                <c:pt idx="30">
                  <c:v>442.70765644555922</c:v>
                </c:pt>
                <c:pt idx="31">
                  <c:v>401.8447524749663</c:v>
                </c:pt>
                <c:pt idx="32">
                  <c:v>419.65691037033866</c:v>
                </c:pt>
                <c:pt idx="33">
                  <c:v>437.45278720748735</c:v>
                </c:pt>
                <c:pt idx="34">
                  <c:v>455.23313822520032</c:v>
                </c:pt>
                <c:pt idx="35">
                  <c:v>472.99865488119264</c:v>
                </c:pt>
                <c:pt idx="36">
                  <c:v>428.96128205537462</c:v>
                </c:pt>
                <c:pt idx="37">
                  <c:v>445.53664668300212</c:v>
                </c:pt>
                <c:pt idx="38">
                  <c:v>462.09881038696238</c:v>
                </c:pt>
                <c:pt idx="39">
                  <c:v>478.64831272470036</c:v>
                </c:pt>
                <c:pt idx="40">
                  <c:v>495.1856529153103</c:v>
                </c:pt>
                <c:pt idx="41">
                  <c:v>447.96118916963201</c:v>
                </c:pt>
                <c:pt idx="42">
                  <c:v>463.31017262893664</c:v>
                </c:pt>
                <c:pt idx="43">
                  <c:v>478.64831272470025</c:v>
                </c:pt>
                <c:pt idx="44">
                  <c:v>493.9760057473502</c:v>
                </c:pt>
                <c:pt idx="45">
                  <c:v>509.29362139720416</c:v>
                </c:pt>
                <c:pt idx="46">
                  <c:v>462.09881038696216</c:v>
                </c:pt>
                <c:pt idx="47">
                  <c:v>477.43779176321937</c:v>
                </c:pt>
                <c:pt idx="48">
                  <c:v>492.76629578266881</c:v>
                </c:pt>
                <c:pt idx="49">
                  <c:v>508.08469414781143</c:v>
                </c:pt>
                <c:pt idx="50">
                  <c:v>523.39333432879209</c:v>
                </c:pt>
                <c:pt idx="51">
                  <c:v>475.01655378575657</c:v>
                </c:pt>
                <c:pt idx="52">
                  <c:v>489.13678734186618</c:v>
                </c:pt>
                <c:pt idx="53">
                  <c:v>503.24837540475619</c:v>
                </c:pt>
                <c:pt idx="54">
                  <c:v>517.35159448620539</c:v>
                </c:pt>
                <c:pt idx="55">
                  <c:v>531.44670479747981</c:v>
                </c:pt>
                <c:pt idx="56">
                  <c:v>484.29655280391262</c:v>
                </c:pt>
                <c:pt idx="57">
                  <c:v>497.60475956110258</c:v>
                </c:pt>
                <c:pt idx="58">
                  <c:v>510.90543009043807</c:v>
                </c:pt>
                <c:pt idx="59">
                  <c:v>524.19878818539246</c:v>
                </c:pt>
                <c:pt idx="60">
                  <c:v>537.48504536607982</c:v>
                </c:pt>
                <c:pt idx="61">
                  <c:v>490.34668675751186</c:v>
                </c:pt>
                <c:pt idx="62">
                  <c:v>503.65143938740738</c:v>
                </c:pt>
                <c:pt idx="63">
                  <c:v>516.94875910132259</c:v>
                </c:pt>
                <c:pt idx="64">
                  <c:v>530.23886398734817</c:v>
                </c:pt>
                <c:pt idx="65">
                  <c:v>543.52196031239748</c:v>
                </c:pt>
                <c:pt idx="66">
                  <c:v>497.60475956110258</c:v>
                </c:pt>
                <c:pt idx="67">
                  <c:v>510.09953919582307</c:v>
                </c:pt>
                <c:pt idx="68">
                  <c:v>522.58785434745266</c:v>
                </c:pt>
                <c:pt idx="69">
                  <c:v>535.06988124028646</c:v>
                </c:pt>
                <c:pt idx="70">
                  <c:v>547.5457872078947</c:v>
                </c:pt>
                <c:pt idx="71">
                  <c:v>502.84530459138995</c:v>
                </c:pt>
                <c:pt idx="72">
                  <c:v>514.53160747513618</c:v>
                </c:pt>
                <c:pt idx="73">
                  <c:v>526.21230883170017</c:v>
                </c:pt>
                <c:pt idx="74">
                  <c:v>537.88755051291139</c:v>
                </c:pt>
                <c:pt idx="75">
                  <c:v>549.55746771122074</c:v>
                </c:pt>
                <c:pt idx="76">
                  <c:v>506.47269652918186</c:v>
                </c:pt>
                <c:pt idx="77">
                  <c:v>517.75442325269705</c:v>
                </c:pt>
                <c:pt idx="78">
                  <c:v>529.03096526266233</c:v>
                </c:pt>
                <c:pt idx="79">
                  <c:v>540.30244864194128</c:v>
                </c:pt>
                <c:pt idx="80">
                  <c:v>551.56899378437436</c:v>
                </c:pt>
                <c:pt idx="81">
                  <c:v>510.09953919582313</c:v>
                </c:pt>
                <c:pt idx="82">
                  <c:v>520.97681582637517</c:v>
                </c:pt>
                <c:pt idx="83">
                  <c:v>531.84930555696269</c:v>
                </c:pt>
                <c:pt idx="84">
                  <c:v>542.71712003460118</c:v>
                </c:pt>
                <c:pt idx="85">
                  <c:v>553.58036607052361</c:v>
                </c:pt>
                <c:pt idx="86">
                  <c:v>513.32294183422573</c:v>
                </c:pt>
                <c:pt idx="87">
                  <c:v>523.39333432879232</c:v>
                </c:pt>
                <c:pt idx="88">
                  <c:v>533.45964452335932</c:v>
                </c:pt>
                <c:pt idx="89">
                  <c:v>543.52196031239748</c:v>
                </c:pt>
                <c:pt idx="90">
                  <c:v>553.58036607052361</c:v>
                </c:pt>
                <c:pt idx="91">
                  <c:v>515.33735125988142</c:v>
                </c:pt>
                <c:pt idx="92">
                  <c:v>525.40692008667054</c:v>
                </c:pt>
                <c:pt idx="93">
                  <c:v>535.47242448427414</c:v>
                </c:pt>
                <c:pt idx="94">
                  <c:v>545.533951626109</c:v>
                </c:pt>
                <c:pt idx="95">
                  <c:v>555.59158520777839</c:v>
                </c:pt>
                <c:pt idx="96">
                  <c:v>518.56006095402699</c:v>
                </c:pt>
                <c:pt idx="97">
                  <c:v>527.82300847233626</c:v>
                </c:pt>
                <c:pt idx="98">
                  <c:v>537.08253388331389</c:v>
                </c:pt>
                <c:pt idx="99">
                  <c:v>546.33870450994368</c:v>
                </c:pt>
                <c:pt idx="100">
                  <c:v>555.59158520777862</c:v>
                </c:pt>
                <c:pt idx="101">
                  <c:v>520.17125719416083</c:v>
                </c:pt>
                <c:pt idx="102">
                  <c:v>529.03096526266245</c:v>
                </c:pt>
                <c:pt idx="103">
                  <c:v>537.88755051291139</c:v>
                </c:pt>
                <c:pt idx="104">
                  <c:v>546.74107162107305</c:v>
                </c:pt>
                <c:pt idx="105">
                  <c:v>555.59158520777839</c:v>
                </c:pt>
                <c:pt idx="106">
                  <c:v>513.32294183422573</c:v>
                </c:pt>
                <c:pt idx="107">
                  <c:v>513.32294183422573</c:v>
                </c:pt>
                <c:pt idx="108">
                  <c:v>513.32294183422573</c:v>
                </c:pt>
                <c:pt idx="109">
                  <c:v>513.32294183422573</c:v>
                </c:pt>
                <c:pt idx="110">
                  <c:v>513.32294183422573</c:v>
                </c:pt>
                <c:pt idx="111">
                  <c:v>513.32294183422573</c:v>
                </c:pt>
                <c:pt idx="112">
                  <c:v>513.32294183422573</c:v>
                </c:pt>
                <c:pt idx="113">
                  <c:v>513.32294183422573</c:v>
                </c:pt>
                <c:pt idx="114">
                  <c:v>513.32294183422573</c:v>
                </c:pt>
                <c:pt idx="115">
                  <c:v>513.32294183422573</c:v>
                </c:pt>
                <c:pt idx="116">
                  <c:v>513.32294183422573</c:v>
                </c:pt>
                <c:pt idx="117">
                  <c:v>513.32294183422573</c:v>
                </c:pt>
                <c:pt idx="118">
                  <c:v>513.32294183422573</c:v>
                </c:pt>
                <c:pt idx="119">
                  <c:v>513.32294183422573</c:v>
                </c:pt>
                <c:pt idx="120">
                  <c:v>513.32294183422573</c:v>
                </c:pt>
                <c:pt idx="121">
                  <c:v>513.32294183422573</c:v>
                </c:pt>
                <c:pt idx="122">
                  <c:v>513.32294183422573</c:v>
                </c:pt>
                <c:pt idx="123">
                  <c:v>513.32294183422573</c:v>
                </c:pt>
                <c:pt idx="124">
                  <c:v>513.32294183422573</c:v>
                </c:pt>
                <c:pt idx="125">
                  <c:v>513.32294183422573</c:v>
                </c:pt>
                <c:pt idx="126">
                  <c:v>513.32294183422573</c:v>
                </c:pt>
                <c:pt idx="127">
                  <c:v>513.32294183422573</c:v>
                </c:pt>
                <c:pt idx="128">
                  <c:v>513.32294183422573</c:v>
                </c:pt>
                <c:pt idx="129">
                  <c:v>513.32294183422573</c:v>
                </c:pt>
                <c:pt idx="130">
                  <c:v>513.32294183422573</c:v>
                </c:pt>
                <c:pt idx="131">
                  <c:v>513.32294183422573</c:v>
                </c:pt>
                <c:pt idx="132">
                  <c:v>513.32294183422573</c:v>
                </c:pt>
                <c:pt idx="133">
                  <c:v>513.32294183422573</c:v>
                </c:pt>
                <c:pt idx="134">
                  <c:v>513.32294183422573</c:v>
                </c:pt>
                <c:pt idx="135">
                  <c:v>513.32294183422573</c:v>
                </c:pt>
                <c:pt idx="136">
                  <c:v>513.32294183422573</c:v>
                </c:pt>
                <c:pt idx="137">
                  <c:v>513.32294183422573</c:v>
                </c:pt>
                <c:pt idx="138">
                  <c:v>513.32294183422573</c:v>
                </c:pt>
                <c:pt idx="139">
                  <c:v>513.32294183422573</c:v>
                </c:pt>
                <c:pt idx="140">
                  <c:v>513.32294183422573</c:v>
                </c:pt>
                <c:pt idx="141">
                  <c:v>513.32294183422573</c:v>
                </c:pt>
                <c:pt idx="142">
                  <c:v>513.32294183422573</c:v>
                </c:pt>
                <c:pt idx="143">
                  <c:v>513.32294183422573</c:v>
                </c:pt>
                <c:pt idx="144">
                  <c:v>513.32294183422573</c:v>
                </c:pt>
                <c:pt idx="145">
                  <c:v>513.32294183422573</c:v>
                </c:pt>
                <c:pt idx="146">
                  <c:v>513.32294183422573</c:v>
                </c:pt>
                <c:pt idx="147">
                  <c:v>513.32294183422573</c:v>
                </c:pt>
                <c:pt idx="148">
                  <c:v>513.32294183422573</c:v>
                </c:pt>
                <c:pt idx="149">
                  <c:v>513.32294183422573</c:v>
                </c:pt>
                <c:pt idx="150">
                  <c:v>513.32294183422573</c:v>
                </c:pt>
                <c:pt idx="151">
                  <c:v>513.32294183422573</c:v>
                </c:pt>
                <c:pt idx="152">
                  <c:v>513.32294183422573</c:v>
                </c:pt>
                <c:pt idx="153">
                  <c:v>513.32294183422573</c:v>
                </c:pt>
                <c:pt idx="154">
                  <c:v>513.32294183422573</c:v>
                </c:pt>
                <c:pt idx="155">
                  <c:v>513.32294183422573</c:v>
                </c:pt>
                <c:pt idx="156">
                  <c:v>513.32294183422573</c:v>
                </c:pt>
                <c:pt idx="157">
                  <c:v>513.32294183422573</c:v>
                </c:pt>
                <c:pt idx="158">
                  <c:v>513.32294183422573</c:v>
                </c:pt>
                <c:pt idx="159">
                  <c:v>513.32294183422573</c:v>
                </c:pt>
                <c:pt idx="160">
                  <c:v>513.32294183422573</c:v>
                </c:pt>
                <c:pt idx="161">
                  <c:v>513.32294183422573</c:v>
                </c:pt>
                <c:pt idx="162">
                  <c:v>513.32294183422573</c:v>
                </c:pt>
                <c:pt idx="163">
                  <c:v>513.32294183422573</c:v>
                </c:pt>
                <c:pt idx="164">
                  <c:v>513.32294183422573</c:v>
                </c:pt>
                <c:pt idx="165">
                  <c:v>513.32294183422573</c:v>
                </c:pt>
                <c:pt idx="166">
                  <c:v>513.32294183422573</c:v>
                </c:pt>
                <c:pt idx="167">
                  <c:v>513.32294183422573</c:v>
                </c:pt>
                <c:pt idx="168">
                  <c:v>513.32294183422573</c:v>
                </c:pt>
                <c:pt idx="169">
                  <c:v>513.32294183422573</c:v>
                </c:pt>
                <c:pt idx="170">
                  <c:v>513.32294183422573</c:v>
                </c:pt>
                <c:pt idx="171">
                  <c:v>513.32294183422573</c:v>
                </c:pt>
                <c:pt idx="172">
                  <c:v>513.32294183422573</c:v>
                </c:pt>
                <c:pt idx="173">
                  <c:v>513.32294183422573</c:v>
                </c:pt>
                <c:pt idx="174">
                  <c:v>513.32294183422573</c:v>
                </c:pt>
                <c:pt idx="175">
                  <c:v>513.32294183422573</c:v>
                </c:pt>
                <c:pt idx="176">
                  <c:v>513.32294183422573</c:v>
                </c:pt>
                <c:pt idx="177">
                  <c:v>513.32294183422573</c:v>
                </c:pt>
                <c:pt idx="178">
                  <c:v>513.32294183422573</c:v>
                </c:pt>
                <c:pt idx="179">
                  <c:v>513.32294183422573</c:v>
                </c:pt>
                <c:pt idx="180">
                  <c:v>513.32294183422573</c:v>
                </c:pt>
                <c:pt idx="181">
                  <c:v>513.32294183422573</c:v>
                </c:pt>
                <c:pt idx="182">
                  <c:v>513.32294183422573</c:v>
                </c:pt>
                <c:pt idx="183">
                  <c:v>513.32294183422573</c:v>
                </c:pt>
                <c:pt idx="184">
                  <c:v>513.32294183422573</c:v>
                </c:pt>
                <c:pt idx="185">
                  <c:v>513.32294183422573</c:v>
                </c:pt>
                <c:pt idx="186">
                  <c:v>513.32294183422573</c:v>
                </c:pt>
                <c:pt idx="187">
                  <c:v>513.32294183422573</c:v>
                </c:pt>
                <c:pt idx="188">
                  <c:v>513.32294183422573</c:v>
                </c:pt>
                <c:pt idx="189">
                  <c:v>513.32294183422573</c:v>
                </c:pt>
                <c:pt idx="190">
                  <c:v>513.32294183422573</c:v>
                </c:pt>
                <c:pt idx="191">
                  <c:v>513.32294183422573</c:v>
                </c:pt>
                <c:pt idx="192">
                  <c:v>513.32294183422573</c:v>
                </c:pt>
                <c:pt idx="193">
                  <c:v>513.32294183422573</c:v>
                </c:pt>
                <c:pt idx="194">
                  <c:v>513.32294183422573</c:v>
                </c:pt>
                <c:pt idx="195">
                  <c:v>513.32294183422573</c:v>
                </c:pt>
                <c:pt idx="196">
                  <c:v>513.32294183422573</c:v>
                </c:pt>
                <c:pt idx="197">
                  <c:v>513.32294183422573</c:v>
                </c:pt>
                <c:pt idx="198">
                  <c:v>513.32294183422573</c:v>
                </c:pt>
                <c:pt idx="199">
                  <c:v>513.32294183422573</c:v>
                </c:pt>
                <c:pt idx="200">
                  <c:v>513.32294183422573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581.22970611825792</c:v>
                </c:pt>
                <c:pt idx="62">
                  <c:v>604.04686109166141</c:v>
                </c:pt>
                <c:pt idx="63">
                  <c:v>626.84611947019459</c:v>
                </c:pt>
                <c:pt idx="64">
                  <c:v>649.62822304472218</c:v>
                </c:pt>
                <c:pt idx="65">
                  <c:v>672.39385739452041</c:v>
                </c:pt>
                <c:pt idx="66">
                  <c:v>630.10173942049835</c:v>
                </c:pt>
                <c:pt idx="67">
                  <c:v>651.07414284203026</c:v>
                </c:pt>
                <c:pt idx="68">
                  <c:v>672.03262340860624</c:v>
                </c:pt>
                <c:pt idx="69">
                  <c:v>692.97767598566679</c:v>
                </c:pt>
                <c:pt idx="70">
                  <c:v>713.90976311819725</c:v>
                </c:pt>
                <c:pt idx="71">
                  <c:v>670.58764753168236</c:v>
                </c:pt>
                <c:pt idx="72">
                  <c:v>690.45052166725316</c:v>
                </c:pt>
                <c:pt idx="73">
                  <c:v>710.3016883971892</c:v>
                </c:pt>
                <c:pt idx="74">
                  <c:v>730.1415206368207</c:v>
                </c:pt>
                <c:pt idx="75">
                  <c:v>749.97036940508963</c:v>
                </c:pt>
                <c:pt idx="76">
                  <c:v>705.61063085360013</c:v>
                </c:pt>
                <c:pt idx="77">
                  <c:v>724.37108110022984</c:v>
                </c:pt>
                <c:pt idx="78">
                  <c:v>743.12162419643892</c:v>
                </c:pt>
                <c:pt idx="79">
                  <c:v>761.86254506494288</c:v>
                </c:pt>
                <c:pt idx="80">
                  <c:v>780.5941134830756</c:v>
                </c:pt>
                <c:pt idx="81">
                  <c:v>736.63215463033009</c:v>
                </c:pt>
                <c:pt idx="82">
                  <c:v>753.93485060091427</c:v>
                </c:pt>
                <c:pt idx="83">
                  <c:v>771.22948202840132</c:v>
                </c:pt>
                <c:pt idx="84">
                  <c:v>788.51625505255117</c:v>
                </c:pt>
                <c:pt idx="85">
                  <c:v>805.79536604695249</c:v>
                </c:pt>
                <c:pt idx="86">
                  <c:v>762.94346417722738</c:v>
                </c:pt>
                <c:pt idx="87">
                  <c:v>779.51369572854662</c:v>
                </c:pt>
                <c:pt idx="88">
                  <c:v>796.07679765726959</c:v>
                </c:pt>
                <c:pt idx="89">
                  <c:v>812.6329390527917</c:v>
                </c:pt>
                <c:pt idx="90">
                  <c:v>829.18228155985844</c:v>
                </c:pt>
                <c:pt idx="91">
                  <c:v>788.87631401648412</c:v>
                </c:pt>
                <c:pt idx="92">
                  <c:v>804.3557281501412</c:v>
                </c:pt>
                <c:pt idx="93">
                  <c:v>819.82913151766832</c:v>
                </c:pt>
                <c:pt idx="94">
                  <c:v>835.29665344180148</c:v>
                </c:pt>
                <c:pt idx="95">
                  <c:v>850.75841807001746</c:v>
                </c:pt>
                <c:pt idx="96">
                  <c:v>811.55339965696749</c:v>
                </c:pt>
                <c:pt idx="97">
                  <c:v>826.30461657658509</c:v>
                </c:pt>
                <c:pt idx="98">
                  <c:v>841.05053427827136</c:v>
                </c:pt>
                <c:pt idx="99">
                  <c:v>855.79125867604716</c:v>
                </c:pt>
                <c:pt idx="100">
                  <c:v>870.52689174128739</c:v>
                </c:pt>
                <c:pt idx="101">
                  <c:v>832.41941451556841</c:v>
                </c:pt>
                <c:pt idx="102">
                  <c:v>846.44407919593243</c:v>
                </c:pt>
                <c:pt idx="103">
                  <c:v>860.46407906531829</c:v>
                </c:pt>
                <c:pt idx="104">
                  <c:v>874.47950077026132</c:v>
                </c:pt>
                <c:pt idx="105">
                  <c:v>888.490427956075</c:v>
                </c:pt>
                <c:pt idx="106">
                  <c:v>851.4774317939133</c:v>
                </c:pt>
                <c:pt idx="107">
                  <c:v>864.77700018720088</c:v>
                </c:pt>
                <c:pt idx="108">
                  <c:v>878.07247139987203</c:v>
                </c:pt>
                <c:pt idx="109">
                  <c:v>891.36391615659443</c:v>
                </c:pt>
                <c:pt idx="110">
                  <c:v>904.65140290281352</c:v>
                </c:pt>
                <c:pt idx="111">
                  <c:v>868.73013257971604</c:v>
                </c:pt>
                <c:pt idx="112">
                  <c:v>881.30589346878003</c:v>
                </c:pt>
                <c:pt idx="113">
                  <c:v>893.87806652905977</c:v>
                </c:pt>
                <c:pt idx="114">
                  <c:v>906.44670928964024</c:v>
                </c:pt>
                <c:pt idx="115">
                  <c:v>919.0118775555884</c:v>
                </c:pt>
                <c:pt idx="116">
                  <c:v>872.32357664941526</c:v>
                </c:pt>
                <c:pt idx="117">
                  <c:v>872.32357664941526</c:v>
                </c:pt>
                <c:pt idx="118">
                  <c:v>872.32357664941526</c:v>
                </c:pt>
                <c:pt idx="119">
                  <c:v>872.32357664941526</c:v>
                </c:pt>
                <c:pt idx="120">
                  <c:v>872.32357664941526</c:v>
                </c:pt>
                <c:pt idx="121">
                  <c:v>872.32357664941526</c:v>
                </c:pt>
                <c:pt idx="122">
                  <c:v>872.32357664941526</c:v>
                </c:pt>
                <c:pt idx="123">
                  <c:v>872.32357664941526</c:v>
                </c:pt>
                <c:pt idx="124">
                  <c:v>872.32357664941526</c:v>
                </c:pt>
                <c:pt idx="125">
                  <c:v>872.32357664941526</c:v>
                </c:pt>
                <c:pt idx="126">
                  <c:v>872.32357664941526</c:v>
                </c:pt>
                <c:pt idx="127">
                  <c:v>872.32357664941526</c:v>
                </c:pt>
                <c:pt idx="128">
                  <c:v>872.32357664941526</c:v>
                </c:pt>
                <c:pt idx="129">
                  <c:v>872.32357664941526</c:v>
                </c:pt>
                <c:pt idx="130">
                  <c:v>872.32357664941526</c:v>
                </c:pt>
                <c:pt idx="131">
                  <c:v>872.32357664941526</c:v>
                </c:pt>
                <c:pt idx="132">
                  <c:v>872.32357664941526</c:v>
                </c:pt>
                <c:pt idx="133">
                  <c:v>872.32357664941526</c:v>
                </c:pt>
                <c:pt idx="134">
                  <c:v>872.32357664941526</c:v>
                </c:pt>
                <c:pt idx="135">
                  <c:v>872.32357664941526</c:v>
                </c:pt>
                <c:pt idx="136">
                  <c:v>872.32357664941526</c:v>
                </c:pt>
                <c:pt idx="137">
                  <c:v>872.32357664941526</c:v>
                </c:pt>
                <c:pt idx="138">
                  <c:v>872.32357664941526</c:v>
                </c:pt>
                <c:pt idx="139">
                  <c:v>872.32357664941526</c:v>
                </c:pt>
                <c:pt idx="140">
                  <c:v>872.32357664941526</c:v>
                </c:pt>
                <c:pt idx="141">
                  <c:v>872.32357664941526</c:v>
                </c:pt>
                <c:pt idx="142">
                  <c:v>872.32357664941526</c:v>
                </c:pt>
                <c:pt idx="143">
                  <c:v>872.32357664941526</c:v>
                </c:pt>
                <c:pt idx="144">
                  <c:v>872.32357664941526</c:v>
                </c:pt>
                <c:pt idx="145">
                  <c:v>872.32357664941526</c:v>
                </c:pt>
                <c:pt idx="146">
                  <c:v>872.32357664941526</c:v>
                </c:pt>
                <c:pt idx="147">
                  <c:v>872.32357664941526</c:v>
                </c:pt>
                <c:pt idx="148">
                  <c:v>872.32357664941526</c:v>
                </c:pt>
                <c:pt idx="149">
                  <c:v>872.32357664941526</c:v>
                </c:pt>
                <c:pt idx="150">
                  <c:v>872.32357664941526</c:v>
                </c:pt>
                <c:pt idx="151">
                  <c:v>872.32357664941526</c:v>
                </c:pt>
                <c:pt idx="152">
                  <c:v>872.32357664941526</c:v>
                </c:pt>
                <c:pt idx="153">
                  <c:v>872.32357664941526</c:v>
                </c:pt>
                <c:pt idx="154">
                  <c:v>872.32357664941526</c:v>
                </c:pt>
                <c:pt idx="155">
                  <c:v>872.32357664941526</c:v>
                </c:pt>
                <c:pt idx="156">
                  <c:v>872.32357664941526</c:v>
                </c:pt>
                <c:pt idx="157">
                  <c:v>872.32357664941526</c:v>
                </c:pt>
                <c:pt idx="158">
                  <c:v>872.32357664941526</c:v>
                </c:pt>
                <c:pt idx="159">
                  <c:v>872.32357664941526</c:v>
                </c:pt>
                <c:pt idx="160">
                  <c:v>872.32357664941526</c:v>
                </c:pt>
                <c:pt idx="161">
                  <c:v>872.32357664941526</c:v>
                </c:pt>
                <c:pt idx="162">
                  <c:v>872.32357664941526</c:v>
                </c:pt>
                <c:pt idx="163">
                  <c:v>872.32357664941526</c:v>
                </c:pt>
                <c:pt idx="164">
                  <c:v>872.32357664941526</c:v>
                </c:pt>
                <c:pt idx="165">
                  <c:v>872.32357664941526</c:v>
                </c:pt>
                <c:pt idx="166">
                  <c:v>872.32357664941526</c:v>
                </c:pt>
                <c:pt idx="167">
                  <c:v>872.32357664941526</c:v>
                </c:pt>
                <c:pt idx="168">
                  <c:v>872.32357664941526</c:v>
                </c:pt>
                <c:pt idx="169">
                  <c:v>872.32357664941526</c:v>
                </c:pt>
                <c:pt idx="170">
                  <c:v>872.32357664941526</c:v>
                </c:pt>
                <c:pt idx="171">
                  <c:v>872.32357664941526</c:v>
                </c:pt>
                <c:pt idx="172">
                  <c:v>872.32357664941526</c:v>
                </c:pt>
                <c:pt idx="173">
                  <c:v>872.32357664941526</c:v>
                </c:pt>
                <c:pt idx="174">
                  <c:v>872.32357664941526</c:v>
                </c:pt>
                <c:pt idx="175">
                  <c:v>872.32357664941526</c:v>
                </c:pt>
                <c:pt idx="176">
                  <c:v>872.32357664941526</c:v>
                </c:pt>
                <c:pt idx="177">
                  <c:v>872.32357664941526</c:v>
                </c:pt>
                <c:pt idx="178">
                  <c:v>872.32357664941526</c:v>
                </c:pt>
                <c:pt idx="179">
                  <c:v>872.32357664941526</c:v>
                </c:pt>
                <c:pt idx="180">
                  <c:v>872.32357664941526</c:v>
                </c:pt>
                <c:pt idx="181">
                  <c:v>872.32357664941526</c:v>
                </c:pt>
                <c:pt idx="182">
                  <c:v>872.32357664941526</c:v>
                </c:pt>
                <c:pt idx="183">
                  <c:v>872.32357664941526</c:v>
                </c:pt>
                <c:pt idx="184">
                  <c:v>872.32357664941526</c:v>
                </c:pt>
                <c:pt idx="185">
                  <c:v>872.32357664941526</c:v>
                </c:pt>
                <c:pt idx="186">
                  <c:v>872.32357664941526</c:v>
                </c:pt>
                <c:pt idx="187">
                  <c:v>872.32357664941526</c:v>
                </c:pt>
                <c:pt idx="188">
                  <c:v>872.32357664941526</c:v>
                </c:pt>
                <c:pt idx="189">
                  <c:v>872.32357664941526</c:v>
                </c:pt>
                <c:pt idx="190">
                  <c:v>872.32357664941526</c:v>
                </c:pt>
                <c:pt idx="191">
                  <c:v>872.32357664941526</c:v>
                </c:pt>
                <c:pt idx="192">
                  <c:v>872.32357664941526</c:v>
                </c:pt>
                <c:pt idx="193">
                  <c:v>872.32357664941526</c:v>
                </c:pt>
                <c:pt idx="194">
                  <c:v>872.32357664941526</c:v>
                </c:pt>
                <c:pt idx="195">
                  <c:v>872.32357664941526</c:v>
                </c:pt>
                <c:pt idx="196">
                  <c:v>872.32357664941526</c:v>
                </c:pt>
                <c:pt idx="197">
                  <c:v>872.32357664941526</c:v>
                </c:pt>
                <c:pt idx="198">
                  <c:v>872.32357664941526</c:v>
                </c:pt>
                <c:pt idx="199">
                  <c:v>872.32357664941526</c:v>
                </c:pt>
                <c:pt idx="200">
                  <c:v>872.32357664941526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209.11889593919318</c:v>
                </c:pt>
                <c:pt idx="12">
                  <c:v>230.94237558413718</c:v>
                </c:pt>
                <c:pt idx="13">
                  <c:v>252.71872074054355</c:v>
                </c:pt>
                <c:pt idx="14">
                  <c:v>274.45256324043959</c:v>
                </c:pt>
                <c:pt idx="15">
                  <c:v>296.14774103899623</c:v>
                </c:pt>
                <c:pt idx="16">
                  <c:v>317.59837130995112</c:v>
                </c:pt>
                <c:pt idx="17">
                  <c:v>339.0169247922546</c:v>
                </c:pt>
                <c:pt idx="18">
                  <c:v>360.40571193829396</c:v>
                </c:pt>
                <c:pt idx="19">
                  <c:v>220.51126127527394</c:v>
                </c:pt>
                <c:pt idx="20">
                  <c:v>228.41463048777482</c:v>
                </c:pt>
                <c:pt idx="21">
                  <c:v>236.3117437149856</c:v>
                </c:pt>
                <c:pt idx="22">
                  <c:v>244.20283975997833</c:v>
                </c:pt>
                <c:pt idx="23">
                  <c:v>169.1259798341832</c:v>
                </c:pt>
                <c:pt idx="24">
                  <c:v>179.61979491259885</c:v>
                </c:pt>
                <c:pt idx="25">
                  <c:v>190.09925047577488</c:v>
                </c:pt>
                <c:pt idx="26">
                  <c:v>200.56525039888083</c:v>
                </c:pt>
                <c:pt idx="27">
                  <c:v>211.01859640956005</c:v>
                </c:pt>
                <c:pt idx="28">
                  <c:v>159.41349443625651</c:v>
                </c:pt>
                <c:pt idx="29">
                  <c:v>168.17125020839597</c:v>
                </c:pt>
                <c:pt idx="30">
                  <c:v>176.91825435063029</c:v>
                </c:pt>
                <c:pt idx="31">
                  <c:v>185.65511405728049</c:v>
                </c:pt>
                <c:pt idx="32">
                  <c:v>194.38237462342545</c:v>
                </c:pt>
                <c:pt idx="33">
                  <c:v>203.10052831260927</c:v>
                </c:pt>
                <c:pt idx="34">
                  <c:v>211.81002161977344</c:v>
                </c:pt>
                <c:pt idx="35">
                  <c:v>220.51126127527394</c:v>
                </c:pt>
                <c:pt idx="36">
                  <c:v>231.25829908950217</c:v>
                </c:pt>
                <c:pt idx="37">
                  <c:v>241.9939262728623</c:v>
                </c:pt>
                <c:pt idx="38">
                  <c:v>252.71872074054355</c:v>
                </c:pt>
                <c:pt idx="39">
                  <c:v>263.43320731240294</c:v>
                </c:pt>
                <c:pt idx="40">
                  <c:v>274.1378645989617</c:v>
                </c:pt>
                <c:pt idx="41">
                  <c:v>286.7195866319293</c:v>
                </c:pt>
                <c:pt idx="42">
                  <c:v>299.28895999218304</c:v>
                </c:pt>
                <c:pt idx="43">
                  <c:v>311.8465765190731</c:v>
                </c:pt>
                <c:pt idx="44">
                  <c:v>324.39297647857364</c:v>
                </c:pt>
                <c:pt idx="45">
                  <c:v>336.92865492077664</c:v>
                </c:pt>
                <c:pt idx="46">
                  <c:v>351.01904297525971</c:v>
                </c:pt>
                <c:pt idx="47">
                  <c:v>365.09703181844549</c:v>
                </c:pt>
                <c:pt idx="48">
                  <c:v>379.16316689919205</c:v>
                </c:pt>
                <c:pt idx="49">
                  <c:v>393.21794989343471</c:v>
                </c:pt>
                <c:pt idx="50">
                  <c:v>407.26184368889881</c:v>
                </c:pt>
                <c:pt idx="51">
                  <c:v>407.26184368889881</c:v>
                </c:pt>
                <c:pt idx="52">
                  <c:v>407.26184368889881</c:v>
                </c:pt>
                <c:pt idx="53">
                  <c:v>407.26184368889881</c:v>
                </c:pt>
                <c:pt idx="54">
                  <c:v>407.26184368889881</c:v>
                </c:pt>
                <c:pt idx="55">
                  <c:v>407.26184368889881</c:v>
                </c:pt>
                <c:pt idx="56">
                  <c:v>407.26184368889881</c:v>
                </c:pt>
                <c:pt idx="57">
                  <c:v>407.26184368889881</c:v>
                </c:pt>
                <c:pt idx="58">
                  <c:v>407.26184368889881</c:v>
                </c:pt>
                <c:pt idx="59">
                  <c:v>407.26184368889881</c:v>
                </c:pt>
                <c:pt idx="60">
                  <c:v>407.26184368889881</c:v>
                </c:pt>
                <c:pt idx="61">
                  <c:v>407.26184368889881</c:v>
                </c:pt>
                <c:pt idx="62">
                  <c:v>407.26184368889881</c:v>
                </c:pt>
                <c:pt idx="63">
                  <c:v>407.26184368889881</c:v>
                </c:pt>
                <c:pt idx="64">
                  <c:v>407.26184368889881</c:v>
                </c:pt>
                <c:pt idx="65">
                  <c:v>407.26184368889881</c:v>
                </c:pt>
                <c:pt idx="66">
                  <c:v>407.26184368889881</c:v>
                </c:pt>
                <c:pt idx="67">
                  <c:v>407.26184368889881</c:v>
                </c:pt>
                <c:pt idx="68">
                  <c:v>407.26184368889881</c:v>
                </c:pt>
                <c:pt idx="69">
                  <c:v>407.26184368889881</c:v>
                </c:pt>
                <c:pt idx="70">
                  <c:v>407.26184368889881</c:v>
                </c:pt>
                <c:pt idx="71">
                  <c:v>407.26184368889881</c:v>
                </c:pt>
                <c:pt idx="72">
                  <c:v>407.26184368889881</c:v>
                </c:pt>
                <c:pt idx="73">
                  <c:v>407.26184368889881</c:v>
                </c:pt>
                <c:pt idx="74">
                  <c:v>407.26184368889881</c:v>
                </c:pt>
                <c:pt idx="75">
                  <c:v>407.26184368889881</c:v>
                </c:pt>
                <c:pt idx="76">
                  <c:v>407.26184368889881</c:v>
                </c:pt>
                <c:pt idx="77">
                  <c:v>407.26184368889881</c:v>
                </c:pt>
                <c:pt idx="78">
                  <c:v>407.26184368889881</c:v>
                </c:pt>
                <c:pt idx="79">
                  <c:v>407.26184368889881</c:v>
                </c:pt>
                <c:pt idx="80">
                  <c:v>407.26184368889881</c:v>
                </c:pt>
                <c:pt idx="81">
                  <c:v>407.26184368889881</c:v>
                </c:pt>
                <c:pt idx="82">
                  <c:v>407.26184368889881</c:v>
                </c:pt>
                <c:pt idx="83">
                  <c:v>407.26184368889881</c:v>
                </c:pt>
                <c:pt idx="84">
                  <c:v>407.26184368889881</c:v>
                </c:pt>
                <c:pt idx="85">
                  <c:v>407.26184368889881</c:v>
                </c:pt>
                <c:pt idx="86">
                  <c:v>407.26184368889881</c:v>
                </c:pt>
                <c:pt idx="87">
                  <c:v>407.26184368889881</c:v>
                </c:pt>
                <c:pt idx="88">
                  <c:v>407.26184368889881</c:v>
                </c:pt>
                <c:pt idx="89">
                  <c:v>407.26184368889881</c:v>
                </c:pt>
                <c:pt idx="90">
                  <c:v>407.26184368889881</c:v>
                </c:pt>
                <c:pt idx="91">
                  <c:v>407.26184368889881</c:v>
                </c:pt>
                <c:pt idx="92">
                  <c:v>407.26184368889881</c:v>
                </c:pt>
                <c:pt idx="93">
                  <c:v>407.26184368889881</c:v>
                </c:pt>
                <c:pt idx="94">
                  <c:v>407.26184368889881</c:v>
                </c:pt>
                <c:pt idx="95">
                  <c:v>407.26184368889881</c:v>
                </c:pt>
                <c:pt idx="96">
                  <c:v>407.26184368889881</c:v>
                </c:pt>
                <c:pt idx="97">
                  <c:v>407.26184368889881</c:v>
                </c:pt>
                <c:pt idx="98">
                  <c:v>407.26184368889881</c:v>
                </c:pt>
                <c:pt idx="99">
                  <c:v>407.26184368889881</c:v>
                </c:pt>
                <c:pt idx="100">
                  <c:v>407.26184368889881</c:v>
                </c:pt>
                <c:pt idx="101">
                  <c:v>407.26184368889881</c:v>
                </c:pt>
                <c:pt idx="102">
                  <c:v>407.26184368889881</c:v>
                </c:pt>
                <c:pt idx="103">
                  <c:v>407.26184368889881</c:v>
                </c:pt>
                <c:pt idx="104">
                  <c:v>407.26184368889881</c:v>
                </c:pt>
                <c:pt idx="105">
                  <c:v>407.26184368889881</c:v>
                </c:pt>
                <c:pt idx="106">
                  <c:v>407.26184368889881</c:v>
                </c:pt>
                <c:pt idx="107">
                  <c:v>407.26184368889881</c:v>
                </c:pt>
                <c:pt idx="108">
                  <c:v>407.26184368889881</c:v>
                </c:pt>
                <c:pt idx="109">
                  <c:v>407.26184368889881</c:v>
                </c:pt>
                <c:pt idx="110">
                  <c:v>407.26184368889881</c:v>
                </c:pt>
                <c:pt idx="111">
                  <c:v>407.26184368889881</c:v>
                </c:pt>
                <c:pt idx="112">
                  <c:v>407.26184368889881</c:v>
                </c:pt>
                <c:pt idx="113">
                  <c:v>407.26184368889881</c:v>
                </c:pt>
                <c:pt idx="114">
                  <c:v>407.26184368889881</c:v>
                </c:pt>
                <c:pt idx="115">
                  <c:v>407.26184368889881</c:v>
                </c:pt>
                <c:pt idx="116">
                  <c:v>407.26184368889881</c:v>
                </c:pt>
                <c:pt idx="117">
                  <c:v>407.26184368889881</c:v>
                </c:pt>
                <c:pt idx="118">
                  <c:v>407.26184368889881</c:v>
                </c:pt>
                <c:pt idx="119">
                  <c:v>407.26184368889881</c:v>
                </c:pt>
                <c:pt idx="120">
                  <c:v>407.26184368889881</c:v>
                </c:pt>
                <c:pt idx="121">
                  <c:v>407.26184368889881</c:v>
                </c:pt>
                <c:pt idx="122">
                  <c:v>407.26184368889881</c:v>
                </c:pt>
                <c:pt idx="123">
                  <c:v>407.26184368889881</c:v>
                </c:pt>
                <c:pt idx="124">
                  <c:v>407.26184368889881</c:v>
                </c:pt>
                <c:pt idx="125">
                  <c:v>407.26184368889881</c:v>
                </c:pt>
                <c:pt idx="126">
                  <c:v>407.26184368889881</c:v>
                </c:pt>
                <c:pt idx="127">
                  <c:v>407.26184368889881</c:v>
                </c:pt>
                <c:pt idx="128">
                  <c:v>407.26184368889881</c:v>
                </c:pt>
                <c:pt idx="129">
                  <c:v>407.26184368889881</c:v>
                </c:pt>
                <c:pt idx="130">
                  <c:v>407.26184368889881</c:v>
                </c:pt>
                <c:pt idx="131">
                  <c:v>407.26184368889881</c:v>
                </c:pt>
                <c:pt idx="132">
                  <c:v>407.26184368889881</c:v>
                </c:pt>
                <c:pt idx="133">
                  <c:v>407.26184368889881</c:v>
                </c:pt>
                <c:pt idx="134">
                  <c:v>407.26184368889881</c:v>
                </c:pt>
                <c:pt idx="135">
                  <c:v>407.26184368889881</c:v>
                </c:pt>
                <c:pt idx="136">
                  <c:v>407.26184368889881</c:v>
                </c:pt>
                <c:pt idx="137">
                  <c:v>407.26184368889881</c:v>
                </c:pt>
                <c:pt idx="138">
                  <c:v>407.26184368889881</c:v>
                </c:pt>
                <c:pt idx="139">
                  <c:v>407.26184368889881</c:v>
                </c:pt>
                <c:pt idx="140">
                  <c:v>407.26184368889881</c:v>
                </c:pt>
                <c:pt idx="141">
                  <c:v>407.26184368889881</c:v>
                </c:pt>
                <c:pt idx="142">
                  <c:v>407.26184368889881</c:v>
                </c:pt>
                <c:pt idx="143">
                  <c:v>407.26184368889881</c:v>
                </c:pt>
                <c:pt idx="144">
                  <c:v>407.26184368889881</c:v>
                </c:pt>
                <c:pt idx="145">
                  <c:v>407.26184368889881</c:v>
                </c:pt>
                <c:pt idx="146">
                  <c:v>407.26184368889881</c:v>
                </c:pt>
                <c:pt idx="147">
                  <c:v>407.26184368889881</c:v>
                </c:pt>
                <c:pt idx="148">
                  <c:v>407.26184368889881</c:v>
                </c:pt>
                <c:pt idx="149">
                  <c:v>407.26184368889881</c:v>
                </c:pt>
                <c:pt idx="150">
                  <c:v>407.26184368889881</c:v>
                </c:pt>
                <c:pt idx="151">
                  <c:v>407.26184368889881</c:v>
                </c:pt>
                <c:pt idx="152">
                  <c:v>407.26184368889881</c:v>
                </c:pt>
                <c:pt idx="153">
                  <c:v>407.26184368889881</c:v>
                </c:pt>
                <c:pt idx="154">
                  <c:v>407.26184368889881</c:v>
                </c:pt>
                <c:pt idx="155">
                  <c:v>407.26184368889881</c:v>
                </c:pt>
                <c:pt idx="156">
                  <c:v>407.26184368889881</c:v>
                </c:pt>
                <c:pt idx="157">
                  <c:v>407.26184368889881</c:v>
                </c:pt>
                <c:pt idx="158">
                  <c:v>407.26184368889881</c:v>
                </c:pt>
                <c:pt idx="159">
                  <c:v>407.26184368889881</c:v>
                </c:pt>
                <c:pt idx="160">
                  <c:v>407.26184368889881</c:v>
                </c:pt>
                <c:pt idx="161">
                  <c:v>407.26184368889881</c:v>
                </c:pt>
                <c:pt idx="162">
                  <c:v>407.26184368889881</c:v>
                </c:pt>
                <c:pt idx="163">
                  <c:v>407.26184368889881</c:v>
                </c:pt>
                <c:pt idx="164">
                  <c:v>407.26184368889881</c:v>
                </c:pt>
                <c:pt idx="165">
                  <c:v>407.26184368889881</c:v>
                </c:pt>
                <c:pt idx="166">
                  <c:v>407.26184368889881</c:v>
                </c:pt>
                <c:pt idx="167">
                  <c:v>407.26184368889881</c:v>
                </c:pt>
                <c:pt idx="168">
                  <c:v>407.26184368889881</c:v>
                </c:pt>
                <c:pt idx="169">
                  <c:v>407.26184368889881</c:v>
                </c:pt>
                <c:pt idx="170">
                  <c:v>407.26184368889881</c:v>
                </c:pt>
                <c:pt idx="171">
                  <c:v>407.26184368889881</c:v>
                </c:pt>
                <c:pt idx="172">
                  <c:v>407.26184368889881</c:v>
                </c:pt>
                <c:pt idx="173">
                  <c:v>407.26184368889881</c:v>
                </c:pt>
                <c:pt idx="174">
                  <c:v>407.26184368889881</c:v>
                </c:pt>
                <c:pt idx="175">
                  <c:v>407.26184368889881</c:v>
                </c:pt>
                <c:pt idx="176">
                  <c:v>407.26184368889881</c:v>
                </c:pt>
                <c:pt idx="177">
                  <c:v>407.26184368889881</c:v>
                </c:pt>
                <c:pt idx="178">
                  <c:v>407.26184368889881</c:v>
                </c:pt>
                <c:pt idx="179">
                  <c:v>407.26184368889881</c:v>
                </c:pt>
                <c:pt idx="180">
                  <c:v>407.26184368889881</c:v>
                </c:pt>
                <c:pt idx="181">
                  <c:v>407.26184368889881</c:v>
                </c:pt>
                <c:pt idx="182">
                  <c:v>407.26184368889881</c:v>
                </c:pt>
                <c:pt idx="183">
                  <c:v>407.26184368889881</c:v>
                </c:pt>
                <c:pt idx="184">
                  <c:v>407.26184368889881</c:v>
                </c:pt>
                <c:pt idx="185">
                  <c:v>407.26184368889881</c:v>
                </c:pt>
                <c:pt idx="186">
                  <c:v>407.26184368889881</c:v>
                </c:pt>
                <c:pt idx="187">
                  <c:v>407.26184368889881</c:v>
                </c:pt>
                <c:pt idx="188">
                  <c:v>407.26184368889881</c:v>
                </c:pt>
                <c:pt idx="189">
                  <c:v>407.26184368889881</c:v>
                </c:pt>
                <c:pt idx="190">
                  <c:v>407.26184368889881</c:v>
                </c:pt>
                <c:pt idx="191">
                  <c:v>407.26184368889881</c:v>
                </c:pt>
                <c:pt idx="192">
                  <c:v>407.26184368889881</c:v>
                </c:pt>
                <c:pt idx="193">
                  <c:v>407.26184368889881</c:v>
                </c:pt>
                <c:pt idx="194">
                  <c:v>407.26184368889881</c:v>
                </c:pt>
                <c:pt idx="195">
                  <c:v>407.26184368889881</c:v>
                </c:pt>
                <c:pt idx="196">
                  <c:v>407.26184368889881</c:v>
                </c:pt>
                <c:pt idx="197">
                  <c:v>407.26184368889881</c:v>
                </c:pt>
                <c:pt idx="198">
                  <c:v>407.26184368889881</c:v>
                </c:pt>
                <c:pt idx="199">
                  <c:v>407.26184368889881</c:v>
                </c:pt>
                <c:pt idx="200">
                  <c:v>407.26184368889881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H40" sqref="H4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4.3099999999999996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6</v>
      </c>
      <c r="C9" s="264">
        <v>0.46511627909999997</v>
      </c>
      <c r="D9" s="33">
        <f t="shared" ref="D9:D18" si="0">C9*$C$5</f>
        <v>2.0046511629209998</v>
      </c>
      <c r="E9" s="265">
        <v>105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0.23255813950000001</v>
      </c>
      <c r="D10" s="33">
        <f t="shared" si="0"/>
        <v>1.002325581245</v>
      </c>
      <c r="E10" s="265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25</v>
      </c>
      <c r="C11" s="264">
        <v>0.18272425249999999</v>
      </c>
      <c r="D11" s="33">
        <f t="shared" si="0"/>
        <v>0.7875415282749999</v>
      </c>
      <c r="E11" s="265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8</v>
      </c>
      <c r="C12" s="264">
        <v>0.1196013289</v>
      </c>
      <c r="D12" s="33">
        <f t="shared" si="0"/>
        <v>0.5154817275589999</v>
      </c>
      <c r="E12" s="265">
        <v>50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4.3099999999999996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Charme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10</v>
      </c>
      <c r="B36" s="259">
        <v>69</v>
      </c>
      <c r="C36" s="259">
        <v>1</v>
      </c>
      <c r="D36" s="259">
        <v>10</v>
      </c>
      <c r="E36" s="260"/>
      <c r="F36" s="260"/>
      <c r="G36" s="260"/>
      <c r="H36" s="260">
        <v>1</v>
      </c>
      <c r="I36" s="49">
        <f>IFERROR(B36/A36,"")</f>
        <v>6.9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15</v>
      </c>
      <c r="B37" s="259">
        <v>122</v>
      </c>
      <c r="C37" s="259">
        <v>2</v>
      </c>
      <c r="D37" s="259">
        <v>18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12.6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20</v>
      </c>
      <c r="B38" s="259">
        <v>163</v>
      </c>
      <c r="C38" s="259">
        <v>3</v>
      </c>
      <c r="D38" s="259">
        <v>23</v>
      </c>
      <c r="E38" s="260"/>
      <c r="F38" s="260"/>
      <c r="G38" s="260"/>
      <c r="H38" s="260">
        <v>1</v>
      </c>
      <c r="I38" s="53">
        <f t="shared" si="1"/>
        <v>11.8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25</v>
      </c>
      <c r="B39" s="259">
        <v>193</v>
      </c>
      <c r="C39" s="259">
        <v>4</v>
      </c>
      <c r="D39" s="259">
        <v>27</v>
      </c>
      <c r="E39" s="260"/>
      <c r="F39" s="260"/>
      <c r="G39" s="260"/>
      <c r="H39" s="260">
        <v>1</v>
      </c>
      <c r="I39" s="49">
        <f t="shared" si="1"/>
        <v>10.6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30</v>
      </c>
      <c r="B40" s="259">
        <v>214</v>
      </c>
      <c r="C40" s="259">
        <v>5</v>
      </c>
      <c r="D40" s="259">
        <v>29</v>
      </c>
      <c r="E40" s="260"/>
      <c r="F40" s="260"/>
      <c r="G40" s="260"/>
      <c r="H40" s="260">
        <v>1</v>
      </c>
      <c r="I40" s="49">
        <f t="shared" si="1"/>
        <v>9.6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35</v>
      </c>
      <c r="B41" s="259">
        <v>229</v>
      </c>
      <c r="C41" s="259">
        <v>6</v>
      </c>
      <c r="D41" s="259">
        <v>30</v>
      </c>
      <c r="E41" s="260">
        <v>1</v>
      </c>
      <c r="F41" s="260"/>
      <c r="G41" s="260"/>
      <c r="H41" s="260"/>
      <c r="I41" s="53">
        <f t="shared" si="1"/>
        <v>8.8000000000000007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40</v>
      </c>
      <c r="B42" s="259">
        <v>240</v>
      </c>
      <c r="C42" s="259">
        <v>7</v>
      </c>
      <c r="D42" s="259">
        <v>31</v>
      </c>
      <c r="E42" s="260">
        <v>1</v>
      </c>
      <c r="F42" s="260"/>
      <c r="G42" s="260"/>
      <c r="H42" s="260"/>
      <c r="I42" s="53">
        <f t="shared" si="1"/>
        <v>8.1999999999999993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45</v>
      </c>
      <c r="B43" s="259">
        <v>247</v>
      </c>
      <c r="C43" s="259">
        <v>8</v>
      </c>
      <c r="D43" s="259">
        <v>31</v>
      </c>
      <c r="E43" s="260">
        <v>1</v>
      </c>
      <c r="F43" s="260"/>
      <c r="G43" s="260"/>
      <c r="H43" s="260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50</v>
      </c>
      <c r="B44" s="259">
        <v>254</v>
      </c>
      <c r="C44" s="259">
        <v>9</v>
      </c>
      <c r="D44" s="259">
        <v>31</v>
      </c>
      <c r="E44" s="260">
        <v>1</v>
      </c>
      <c r="F44" s="260"/>
      <c r="G44" s="260"/>
      <c r="H44" s="260"/>
      <c r="I44" s="49">
        <f t="shared" si="1"/>
        <v>7.6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55</v>
      </c>
      <c r="B45" s="261">
        <v>258</v>
      </c>
      <c r="C45" s="259">
        <v>10</v>
      </c>
      <c r="D45" s="261">
        <v>30</v>
      </c>
      <c r="E45" s="260">
        <v>1</v>
      </c>
      <c r="F45" s="260"/>
      <c r="G45" s="260"/>
      <c r="H45" s="260"/>
      <c r="I45" s="49">
        <f t="shared" si="1"/>
        <v>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60</v>
      </c>
      <c r="B46" s="262">
        <v>261</v>
      </c>
      <c r="C46" s="259">
        <v>11</v>
      </c>
      <c r="D46" s="262">
        <v>30</v>
      </c>
      <c r="E46" s="260">
        <v>1</v>
      </c>
      <c r="F46" s="260"/>
      <c r="G46" s="260"/>
      <c r="H46" s="260"/>
      <c r="I46" s="49">
        <f t="shared" si="1"/>
        <v>6.6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65</v>
      </c>
      <c r="B47" s="261">
        <v>264</v>
      </c>
      <c r="C47" s="259">
        <v>12</v>
      </c>
      <c r="D47" s="261">
        <v>29</v>
      </c>
      <c r="E47" s="260">
        <v>1</v>
      </c>
      <c r="F47" s="260"/>
      <c r="G47" s="260"/>
      <c r="H47" s="260"/>
      <c r="I47" s="49">
        <f t="shared" si="1"/>
        <v>6.6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70</v>
      </c>
      <c r="B48" s="261">
        <v>266</v>
      </c>
      <c r="C48" s="259">
        <v>13</v>
      </c>
      <c r="D48" s="261">
        <v>28</v>
      </c>
      <c r="E48" s="260">
        <v>1</v>
      </c>
      <c r="F48" s="260"/>
      <c r="G48" s="260"/>
      <c r="H48" s="260"/>
      <c r="I48" s="49">
        <f t="shared" si="1"/>
        <v>6.2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75</v>
      </c>
      <c r="B49" s="261">
        <v>267</v>
      </c>
      <c r="C49" s="259">
        <v>14</v>
      </c>
      <c r="D49" s="261">
        <v>27</v>
      </c>
      <c r="E49" s="260">
        <v>1</v>
      </c>
      <c r="F49" s="260"/>
      <c r="G49" s="260"/>
      <c r="H49" s="260"/>
      <c r="I49" s="49">
        <f t="shared" si="1"/>
        <v>5.8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80</v>
      </c>
      <c r="B50" s="261">
        <v>268</v>
      </c>
      <c r="C50" s="261">
        <v>15</v>
      </c>
      <c r="D50" s="261">
        <v>26</v>
      </c>
      <c r="E50" s="260">
        <v>1</v>
      </c>
      <c r="F50" s="260"/>
      <c r="G50" s="260"/>
      <c r="H50" s="260"/>
      <c r="I50" s="49">
        <f t="shared" si="1"/>
        <v>5.6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85</v>
      </c>
      <c r="B51" s="261">
        <v>269</v>
      </c>
      <c r="C51" s="261">
        <v>16</v>
      </c>
      <c r="D51" s="261">
        <v>25</v>
      </c>
      <c r="E51" s="260">
        <v>1</v>
      </c>
      <c r="F51" s="260"/>
      <c r="G51" s="260"/>
      <c r="H51" s="260"/>
      <c r="I51" s="49">
        <f t="shared" si="1"/>
        <v>5.4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90</v>
      </c>
      <c r="B52" s="261">
        <v>269</v>
      </c>
      <c r="C52" s="261">
        <v>17</v>
      </c>
      <c r="D52" s="261">
        <v>24</v>
      </c>
      <c r="E52" s="260">
        <v>1</v>
      </c>
      <c r="F52" s="260"/>
      <c r="G52" s="260"/>
      <c r="H52" s="260"/>
      <c r="I52" s="49">
        <f t="shared" si="1"/>
        <v>5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95</v>
      </c>
      <c r="B53" s="261">
        <v>270</v>
      </c>
      <c r="C53" s="261">
        <v>18</v>
      </c>
      <c r="D53" s="261">
        <v>23</v>
      </c>
      <c r="E53" s="260">
        <v>1</v>
      </c>
      <c r="F53" s="260"/>
      <c r="G53" s="260"/>
      <c r="H53" s="260"/>
      <c r="I53" s="49">
        <f t="shared" si="1"/>
        <v>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100</v>
      </c>
      <c r="B54" s="261">
        <v>270</v>
      </c>
      <c r="C54" s="261">
        <v>19</v>
      </c>
      <c r="D54" s="261">
        <v>22</v>
      </c>
      <c r="E54" s="260">
        <v>1</v>
      </c>
      <c r="F54" s="260"/>
      <c r="G54" s="260"/>
      <c r="H54" s="260"/>
      <c r="I54" s="49">
        <f t="shared" si="1"/>
        <v>4.5999999999999996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105</v>
      </c>
      <c r="B55" s="261">
        <v>270</v>
      </c>
      <c r="C55" s="261">
        <v>20</v>
      </c>
      <c r="D55" s="261">
        <v>21</v>
      </c>
      <c r="E55" s="260">
        <v>1</v>
      </c>
      <c r="F55" s="260"/>
      <c r="G55" s="260"/>
      <c r="H55" s="260"/>
      <c r="I55" s="49">
        <f t="shared" si="1"/>
        <v>4.4000000000000004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73</v>
      </c>
      <c r="C62" s="60">
        <v>1</v>
      </c>
      <c r="D62" s="60">
        <v>6</v>
      </c>
      <c r="E62" s="51"/>
      <c r="F62" s="51"/>
      <c r="G62" s="51"/>
      <c r="H62" s="51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103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121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147</v>
      </c>
      <c r="C65" s="60">
        <v>4</v>
      </c>
      <c r="D65" s="60">
        <v>28</v>
      </c>
      <c r="E65" s="51">
        <v>1</v>
      </c>
      <c r="F65" s="51"/>
      <c r="G65" s="51"/>
      <c r="H65" s="51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175</v>
      </c>
      <c r="C66" s="60">
        <v>5</v>
      </c>
      <c r="D66" s="60">
        <v>28</v>
      </c>
      <c r="E66" s="51">
        <v>1</v>
      </c>
      <c r="F66" s="51"/>
      <c r="G66" s="51"/>
      <c r="H66" s="51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204</v>
      </c>
      <c r="C67" s="60">
        <v>6</v>
      </c>
      <c r="D67" s="60">
        <v>28</v>
      </c>
      <c r="E67" s="51">
        <v>1</v>
      </c>
      <c r="F67" s="51"/>
      <c r="G67" s="51"/>
      <c r="H67" s="51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231</v>
      </c>
      <c r="C68" s="60">
        <v>7</v>
      </c>
      <c r="D68" s="60">
        <v>28</v>
      </c>
      <c r="E68" s="51">
        <v>1</v>
      </c>
      <c r="F68" s="51"/>
      <c r="G68" s="51"/>
      <c r="H68" s="51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55</v>
      </c>
      <c r="B69" s="60">
        <v>254</v>
      </c>
      <c r="C69" s="60">
        <v>8</v>
      </c>
      <c r="D69" s="60">
        <v>28</v>
      </c>
      <c r="E69" s="51">
        <v>1</v>
      </c>
      <c r="F69" s="51"/>
      <c r="G69" s="51"/>
      <c r="H69" s="51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60</v>
      </c>
      <c r="B70" s="60">
        <v>273</v>
      </c>
      <c r="C70" s="60">
        <v>9</v>
      </c>
      <c r="D70" s="60">
        <v>28</v>
      </c>
      <c r="E70" s="51">
        <v>1</v>
      </c>
      <c r="F70" s="51"/>
      <c r="G70" s="51"/>
      <c r="H70" s="51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65</v>
      </c>
      <c r="B71" s="60">
        <v>289</v>
      </c>
      <c r="C71" s="60">
        <v>10</v>
      </c>
      <c r="D71" s="60">
        <v>28</v>
      </c>
      <c r="E71" s="51">
        <v>1</v>
      </c>
      <c r="F71" s="51"/>
      <c r="G71" s="51"/>
      <c r="H71" s="51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70</v>
      </c>
      <c r="B72" s="60">
        <v>302</v>
      </c>
      <c r="C72" s="60">
        <v>11</v>
      </c>
      <c r="D72" s="60">
        <v>28</v>
      </c>
      <c r="E72" s="51">
        <v>1</v>
      </c>
      <c r="F72" s="51"/>
      <c r="G72" s="51"/>
      <c r="H72" s="51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75</v>
      </c>
      <c r="B73" s="60">
        <v>312</v>
      </c>
      <c r="C73" s="60">
        <v>12</v>
      </c>
      <c r="D73" s="60">
        <v>28</v>
      </c>
      <c r="E73" s="51">
        <v>1</v>
      </c>
      <c r="F73" s="51"/>
      <c r="G73" s="51"/>
      <c r="H73" s="51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80</v>
      </c>
      <c r="B74" s="60">
        <v>320</v>
      </c>
      <c r="C74" s="60">
        <v>13</v>
      </c>
      <c r="D74" s="60">
        <v>28</v>
      </c>
      <c r="E74" s="51">
        <v>1</v>
      </c>
      <c r="F74" s="51"/>
      <c r="G74" s="51"/>
      <c r="H74" s="51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85</v>
      </c>
      <c r="B75" s="60">
        <v>326</v>
      </c>
      <c r="C75" s="60">
        <v>14</v>
      </c>
      <c r="D75" s="60">
        <v>28</v>
      </c>
      <c r="E75" s="51">
        <v>1</v>
      </c>
      <c r="F75" s="51"/>
      <c r="G75" s="51"/>
      <c r="H75" s="51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90</v>
      </c>
      <c r="B76" s="50">
        <v>330</v>
      </c>
      <c r="C76" s="60">
        <v>15</v>
      </c>
      <c r="D76" s="60">
        <v>28</v>
      </c>
      <c r="E76" s="51">
        <v>1</v>
      </c>
      <c r="F76" s="51"/>
      <c r="G76" s="51"/>
      <c r="H76" s="51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95</v>
      </c>
      <c r="B77" s="50">
        <v>333</v>
      </c>
      <c r="C77" s="60">
        <v>16</v>
      </c>
      <c r="D77" s="60">
        <v>28</v>
      </c>
      <c r="E77" s="51">
        <v>1</v>
      </c>
      <c r="F77" s="51"/>
      <c r="G77" s="51"/>
      <c r="H77" s="51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100</v>
      </c>
      <c r="B78" s="50">
        <v>333</v>
      </c>
      <c r="C78" s="60">
        <v>17</v>
      </c>
      <c r="D78" s="60">
        <v>27</v>
      </c>
      <c r="E78" s="51">
        <v>1</v>
      </c>
      <c r="F78" s="51"/>
      <c r="G78" s="51"/>
      <c r="H78" s="51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105</v>
      </c>
      <c r="B79" s="50">
        <v>333</v>
      </c>
      <c r="C79" s="60">
        <v>18</v>
      </c>
      <c r="D79" s="60">
        <v>26</v>
      </c>
      <c r="E79" s="51">
        <v>1</v>
      </c>
      <c r="F79" s="51"/>
      <c r="G79" s="51"/>
      <c r="H79" s="51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>
        <v>110</v>
      </c>
      <c r="B80" s="50">
        <v>332</v>
      </c>
      <c r="C80" s="60">
        <v>19</v>
      </c>
      <c r="D80" s="60">
        <v>25</v>
      </c>
      <c r="E80" s="51">
        <v>1</v>
      </c>
      <c r="F80" s="51"/>
      <c r="G80" s="51"/>
      <c r="H80" s="51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>
        <v>115</v>
      </c>
      <c r="B81" s="50">
        <v>331</v>
      </c>
      <c r="C81" s="60">
        <v>20</v>
      </c>
      <c r="D81" s="60">
        <v>24</v>
      </c>
      <c r="E81" s="51">
        <v>1</v>
      </c>
      <c r="F81" s="51"/>
      <c r="G81" s="51"/>
      <c r="H81" s="51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Hêtre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20</v>
      </c>
      <c r="B88" s="261">
        <v>56</v>
      </c>
      <c r="C88" s="261"/>
      <c r="D88" s="261">
        <v>0</v>
      </c>
      <c r="E88" s="260"/>
      <c r="F88" s="260"/>
      <c r="G88" s="260"/>
      <c r="H88" s="260"/>
      <c r="I88" s="53">
        <f>IFERROR(B88/A88,"")</f>
        <v>2.8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25</v>
      </c>
      <c r="B89" s="261">
        <v>111</v>
      </c>
      <c r="C89" s="261">
        <v>1</v>
      </c>
      <c r="D89" s="261">
        <v>26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146</v>
      </c>
      <c r="C90" s="261">
        <v>2</v>
      </c>
      <c r="D90" s="261">
        <v>35</v>
      </c>
      <c r="E90" s="260"/>
      <c r="F90" s="260"/>
      <c r="G90" s="260"/>
      <c r="H90" s="260">
        <v>1</v>
      </c>
      <c r="I90" s="53">
        <f t="shared" si="3"/>
        <v>12.2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35</v>
      </c>
      <c r="B91" s="261">
        <v>175</v>
      </c>
      <c r="C91" s="261">
        <v>3</v>
      </c>
      <c r="D91" s="261">
        <v>35</v>
      </c>
      <c r="E91" s="260">
        <v>1</v>
      </c>
      <c r="F91" s="260"/>
      <c r="G91" s="260"/>
      <c r="H91" s="260"/>
      <c r="I91" s="53">
        <f t="shared" si="3"/>
        <v>12.8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40</v>
      </c>
      <c r="B92" s="261">
        <v>207</v>
      </c>
      <c r="C92" s="261">
        <v>4</v>
      </c>
      <c r="D92" s="261">
        <v>35</v>
      </c>
      <c r="E92" s="260">
        <v>1</v>
      </c>
      <c r="F92" s="260"/>
      <c r="G92" s="260"/>
      <c r="H92" s="260"/>
      <c r="I92" s="53">
        <f t="shared" si="3"/>
        <v>13.4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45</v>
      </c>
      <c r="B93" s="261">
        <v>241</v>
      </c>
      <c r="C93" s="261">
        <v>5</v>
      </c>
      <c r="D93" s="261">
        <v>35</v>
      </c>
      <c r="E93" s="260">
        <v>1</v>
      </c>
      <c r="F93" s="260"/>
      <c r="G93" s="260"/>
      <c r="H93" s="260"/>
      <c r="I93" s="53">
        <f t="shared" si="3"/>
        <v>13.8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50</v>
      </c>
      <c r="B94" s="261">
        <v>274</v>
      </c>
      <c r="C94" s="261">
        <v>6</v>
      </c>
      <c r="D94" s="261">
        <v>35</v>
      </c>
      <c r="E94" s="260">
        <v>1</v>
      </c>
      <c r="F94" s="260"/>
      <c r="G94" s="260"/>
      <c r="H94" s="260"/>
      <c r="I94" s="53">
        <f t="shared" si="3"/>
        <v>13.6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55</v>
      </c>
      <c r="B95" s="261">
        <v>306</v>
      </c>
      <c r="C95" s="261">
        <v>7</v>
      </c>
      <c r="D95" s="261">
        <v>35</v>
      </c>
      <c r="E95" s="260">
        <v>1</v>
      </c>
      <c r="F95" s="260"/>
      <c r="G95" s="260"/>
      <c r="H95" s="260"/>
      <c r="I95" s="53">
        <f t="shared" si="3"/>
        <v>13.4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60</v>
      </c>
      <c r="B96" s="261">
        <v>336</v>
      </c>
      <c r="C96" s="261">
        <v>8</v>
      </c>
      <c r="D96" s="261">
        <v>35</v>
      </c>
      <c r="E96" s="260">
        <v>1</v>
      </c>
      <c r="F96" s="260"/>
      <c r="G96" s="260"/>
      <c r="H96" s="260"/>
      <c r="I96" s="53">
        <f t="shared" si="3"/>
        <v>13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65</v>
      </c>
      <c r="B97" s="261">
        <v>364</v>
      </c>
      <c r="C97" s="261">
        <v>9</v>
      </c>
      <c r="D97" s="261">
        <v>35</v>
      </c>
      <c r="E97" s="260">
        <v>1</v>
      </c>
      <c r="F97" s="260"/>
      <c r="G97" s="260"/>
      <c r="H97" s="260"/>
      <c r="I97" s="53">
        <f t="shared" si="3"/>
        <v>12.6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70</v>
      </c>
      <c r="B98" s="261">
        <v>387</v>
      </c>
      <c r="C98" s="261">
        <v>10</v>
      </c>
      <c r="D98" s="261">
        <v>35</v>
      </c>
      <c r="E98" s="260">
        <v>1</v>
      </c>
      <c r="F98" s="260"/>
      <c r="G98" s="260"/>
      <c r="H98" s="260"/>
      <c r="I98" s="53">
        <f t="shared" si="3"/>
        <v>11.6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75</v>
      </c>
      <c r="B99" s="261">
        <v>407</v>
      </c>
      <c r="C99" s="261">
        <v>11</v>
      </c>
      <c r="D99" s="261">
        <v>35</v>
      </c>
      <c r="E99" s="260">
        <v>1</v>
      </c>
      <c r="F99" s="260"/>
      <c r="G99" s="260"/>
      <c r="H99" s="260"/>
      <c r="I99" s="53">
        <f t="shared" si="3"/>
        <v>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80</v>
      </c>
      <c r="B100" s="261">
        <v>424</v>
      </c>
      <c r="C100" s="261">
        <v>12</v>
      </c>
      <c r="D100" s="261">
        <v>34</v>
      </c>
      <c r="E100" s="260">
        <v>1</v>
      </c>
      <c r="F100" s="260"/>
      <c r="G100" s="260"/>
      <c r="H100" s="260"/>
      <c r="I100" s="53">
        <f t="shared" si="3"/>
        <v>10.4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85</v>
      </c>
      <c r="B101" s="261">
        <v>438</v>
      </c>
      <c r="C101" s="261">
        <v>13</v>
      </c>
      <c r="D101" s="261">
        <v>33</v>
      </c>
      <c r="E101" s="260">
        <v>1</v>
      </c>
      <c r="F101" s="260"/>
      <c r="G101" s="260"/>
      <c r="H101" s="260"/>
      <c r="I101" s="53">
        <f t="shared" si="3"/>
        <v>9.6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90</v>
      </c>
      <c r="B102" s="261">
        <v>451</v>
      </c>
      <c r="C102" s="261">
        <v>14</v>
      </c>
      <c r="D102" s="261">
        <v>31</v>
      </c>
      <c r="E102" s="260">
        <v>1</v>
      </c>
      <c r="F102" s="260"/>
      <c r="G102" s="260"/>
      <c r="H102" s="260"/>
      <c r="I102" s="53">
        <f t="shared" si="3"/>
        <v>9.1999999999999993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>
        <v>95</v>
      </c>
      <c r="B103" s="257">
        <v>463</v>
      </c>
      <c r="C103" s="256">
        <v>15</v>
      </c>
      <c r="D103" s="256">
        <v>30</v>
      </c>
      <c r="E103" s="255">
        <v>1</v>
      </c>
      <c r="F103" s="255"/>
      <c r="G103" s="255"/>
      <c r="H103" s="255"/>
      <c r="I103" s="53">
        <f t="shared" si="3"/>
        <v>8.6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>
        <v>100</v>
      </c>
      <c r="B104" s="257">
        <v>474</v>
      </c>
      <c r="C104" s="256">
        <v>16</v>
      </c>
      <c r="D104" s="256">
        <v>29</v>
      </c>
      <c r="E104" s="255">
        <v>1</v>
      </c>
      <c r="F104" s="255"/>
      <c r="G104" s="255"/>
      <c r="H104" s="255"/>
      <c r="I104" s="53">
        <f t="shared" si="3"/>
        <v>8.1999999999999993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>
        <v>105</v>
      </c>
      <c r="B105" s="257">
        <v>484</v>
      </c>
      <c r="C105" s="256">
        <v>17</v>
      </c>
      <c r="D105" s="256">
        <v>28</v>
      </c>
      <c r="E105" s="255">
        <v>1</v>
      </c>
      <c r="F105" s="255"/>
      <c r="G105" s="255"/>
      <c r="H105" s="255"/>
      <c r="I105" s="53">
        <f t="shared" si="3"/>
        <v>7.8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>
        <v>110</v>
      </c>
      <c r="B106" s="257">
        <v>493</v>
      </c>
      <c r="C106" s="256">
        <v>18</v>
      </c>
      <c r="D106" s="256">
        <v>27</v>
      </c>
      <c r="E106" s="255">
        <v>1</v>
      </c>
      <c r="F106" s="255"/>
      <c r="G106" s="255"/>
      <c r="H106" s="255"/>
      <c r="I106" s="53">
        <f t="shared" si="3"/>
        <v>7.4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>
        <v>115</v>
      </c>
      <c r="B107" s="257">
        <v>501</v>
      </c>
      <c r="C107" s="256">
        <v>19</v>
      </c>
      <c r="D107" s="258">
        <v>26</v>
      </c>
      <c r="E107" s="255">
        <v>1</v>
      </c>
      <c r="F107" s="255"/>
      <c r="G107" s="255"/>
      <c r="H107" s="255"/>
      <c r="I107" s="53">
        <f t="shared" si="3"/>
        <v>7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Châtaignier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115</v>
      </c>
      <c r="C114" s="261"/>
      <c r="D114" s="261"/>
      <c r="E114" s="260"/>
      <c r="F114" s="260"/>
      <c r="G114" s="260"/>
      <c r="H114" s="260"/>
      <c r="I114" s="53">
        <f>IFERROR(B114/A114,"")</f>
        <v>11.5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184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13.8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18</v>
      </c>
      <c r="B116" s="261">
        <v>225</v>
      </c>
      <c r="C116" s="261">
        <v>1</v>
      </c>
      <c r="D116" s="261">
        <v>94</v>
      </c>
      <c r="E116" s="260"/>
      <c r="F116" s="260"/>
      <c r="G116" s="260"/>
      <c r="H116" s="260">
        <v>1</v>
      </c>
      <c r="I116" s="53">
        <f t="shared" si="4"/>
        <v>13.666666666666666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22</v>
      </c>
      <c r="B117" s="261">
        <v>151</v>
      </c>
      <c r="C117" s="261">
        <v>2</v>
      </c>
      <c r="D117" s="261">
        <v>54</v>
      </c>
      <c r="E117" s="260"/>
      <c r="F117" s="260"/>
      <c r="G117" s="260"/>
      <c r="H117" s="260">
        <v>1</v>
      </c>
      <c r="I117" s="53">
        <f t="shared" si="4"/>
        <v>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27</v>
      </c>
      <c r="B118" s="261">
        <v>130</v>
      </c>
      <c r="C118" s="261">
        <v>3</v>
      </c>
      <c r="D118" s="261">
        <v>38</v>
      </c>
      <c r="E118" s="260"/>
      <c r="F118" s="260"/>
      <c r="G118" s="260"/>
      <c r="H118" s="260">
        <v>1</v>
      </c>
      <c r="I118" s="53">
        <f t="shared" si="4"/>
        <v>6.6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136</v>
      </c>
      <c r="C119" s="261"/>
      <c r="D119" s="261"/>
      <c r="E119" s="260"/>
      <c r="F119" s="260"/>
      <c r="G119" s="260"/>
      <c r="H119" s="260"/>
      <c r="I119" s="53">
        <f t="shared" si="4"/>
        <v>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170</v>
      </c>
      <c r="C120" s="261"/>
      <c r="D120" s="261"/>
      <c r="E120" s="260"/>
      <c r="F120" s="260"/>
      <c r="G120" s="260"/>
      <c r="H120" s="260"/>
      <c r="I120" s="53">
        <f t="shared" si="4"/>
        <v>6.8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210</v>
      </c>
      <c r="C121" s="261"/>
      <c r="D121" s="261"/>
      <c r="E121" s="260"/>
      <c r="F121" s="260"/>
      <c r="G121" s="260"/>
      <c r="H121" s="260"/>
      <c r="I121" s="53">
        <f t="shared" si="4"/>
        <v>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255</v>
      </c>
      <c r="C122" s="261"/>
      <c r="D122" s="261"/>
      <c r="E122" s="260"/>
      <c r="F122" s="260"/>
      <c r="G122" s="260"/>
      <c r="H122" s="260"/>
      <c r="I122" s="53">
        <f t="shared" si="4"/>
        <v>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Charme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Hêtre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Châtaignier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455.71329051283936</v>
      </c>
      <c r="T3" s="59">
        <f>IF('Données projet'!E9&gt;30,$R$33-$H$33,LOOKUP('Données projet'!$E$9,$A$3:$A$203,R3:R203)-LOOKUP('Données projet'!$E$9,$A$3:$A$203,$H$3:$H$203))</f>
        <v>479.3743231122258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439.19854273764042</v>
      </c>
      <c r="AO3" s="59">
        <f>IF('Données projet'!E10&gt;30,$AM$33-$H$33,LOOKUP('Données projet'!$E$10,$A$3:$A$203,AM3:AM203)-LOOKUP('Données projet'!$E$10,$A$3:$A$203,$H$3:$H$203))</f>
        <v>278.21741231699929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536.29215334041396</v>
      </c>
      <c r="BJ3" s="59">
        <f>IF('Données projet'!E11&gt;30,$BH$33-$H$33,LOOKUP('Données projet'!$E$11,$A$3:$A$203,BH3:BH203)-LOOKUP('Données projet'!$E$11,$A$3:$A$203,$H$3:$H$203))</f>
        <v>312.14361830038712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239.25212250019609</v>
      </c>
      <c r="CE3" s="59">
        <f>IF('Données projet'!E12&gt;30,$CC$33-$H$33,LOOKUP('Données projet'!$E$12,$A$3:$A$203,CC3:CC203)-LOOKUP('Données projet'!$E$12,$A$3:$A$203,$H$3:$H$203))</f>
        <v>213.58492101729695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6.9</v>
      </c>
      <c r="N4" s="13">
        <f>IF('Données projet'!$A$36&gt;35,N3+M4-V3,IF(A4&lt;'Données projet'!$A$36,$K$205^A4,IF(A4='Données projet'!$A$36,'Données projet'!$B$36,N3+M4-V3)))</f>
        <v>1.5271612967071428</v>
      </c>
      <c r="O4" s="13">
        <f>N4*VLOOKUP('Données projet'!$B$9,Paramètres!$A$1:$I$89,3,0)*VLOOKUP('Données projet'!$B$9,Paramètres!$A$1:$I$89,5,0)</f>
        <v>1.4532466899465171</v>
      </c>
      <c r="P4" s="13">
        <f>EXP(-1.0587+0.8836*LN(O4)+0.284)</f>
        <v>0.64120235365974165</v>
      </c>
      <c r="Q4" s="20">
        <f t="shared" ref="Q4:Q34" si="2">(O4+P4)*0.475*44/12</f>
        <v>3.6478320842809002</v>
      </c>
      <c r="R4" s="59">
        <f t="shared" si="0"/>
        <v>261.53672097316974</v>
      </c>
      <c r="S4" s="59">
        <f ca="1">AVERAGE(OFFSET($R$3,0,0,'Données projet'!$E$9+1,1))-AVERAGE(OFFSET($H$3,0,0,'Données projet'!$E$9+1,1))</f>
        <v>455.71329051283936</v>
      </c>
      <c r="T4" s="59">
        <f>$T$3</f>
        <v>479.3743231122258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9">
        <f t="shared" ref="AM4:AM67" si="5">AL4+(AD4+AE4)*44/12</f>
        <v>260.72987866106189</v>
      </c>
      <c r="AN4" s="59">
        <f ca="1">AVERAGE(OFFSET($AM$3,0,0,'Données projet'!$E$10+1,1))-AVERAGE(OFFSET($H$3,0,0,'Données projet'!$E$10+1,1))</f>
        <v>439.19854273764042</v>
      </c>
      <c r="AO4" s="59">
        <f>$AO$3</f>
        <v>278.21741231699929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2.8</v>
      </c>
      <c r="BD4" s="12">
        <f>IF('Données projet'!$A$88&gt;35,BD3+BC4-BL3,IF(A4&lt;'Données projet'!$A$88,$BA$205^A4,IF(A4='Données projet'!$A$88,'Données projet'!$B$88,BD3+BC4-BL3)))</f>
        <v>1.2229519710813024</v>
      </c>
      <c r="BE4" s="13">
        <f>BD4*VLOOKUP('Données projet'!$B$11,Paramètres!$A$1:$I$89,3,0)*VLOOKUP('Données projet'!$B$11,Paramètres!$A$1:$I$89,5,0)</f>
        <v>1.0492927911877574</v>
      </c>
      <c r="BF4" s="13">
        <f>EXP(-1.0587+0.8836*LN(BE4)+0.284)</f>
        <v>0.48085748368030745</v>
      </c>
      <c r="BG4" s="20">
        <f t="shared" ref="BG4:BG67" si="7">(BE4+BF4)*0.475*44/12</f>
        <v>2.6650117287285462</v>
      </c>
      <c r="BH4" s="59">
        <f t="shared" ref="BH4:BH67" si="8">BG4+(AY4+AZ4)*44/12</f>
        <v>260.55390061761739</v>
      </c>
      <c r="BI4" s="59">
        <f ca="1">AVERAGE(OFFSET($BH$3,0,0,'Données projet'!$E$11+1,1))-AVERAGE(OFFSET($H$3,0,0,'Données projet'!$E$11+1,1))</f>
        <v>536.29215334041396</v>
      </c>
      <c r="BJ4" s="59">
        <f>$BJ$3</f>
        <v>312.14361830038712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11.5</v>
      </c>
      <c r="BY4" s="12">
        <f>IF('Données projet'!$A$114&gt;35,BY3+BX4-CG3,IF(A4&lt;'Données projet'!$A$114,$BV$205^A4,IF(A4='Données projet'!$A$114,'Données projet'!$B$114,BY3+BX4-CG3)))</f>
        <v>1.6071994829923506</v>
      </c>
      <c r="BZ4" s="13">
        <f>BY4*VLOOKUP('Données projet'!$B$12,Paramètres!$A$1:$I$89,3,0)*VLOOKUP('Données projet'!$B$12,Paramètres!$A$1:$I$89,5,0)</f>
        <v>1.1783986609299915</v>
      </c>
      <c r="CA4" s="13">
        <f>EXP(-1.0587+0.8836*LN(BZ4)+0.284)</f>
        <v>0.53277751568396181</v>
      </c>
      <c r="CB4" s="20">
        <f t="shared" ref="CB4:CB67" si="10">(BZ4+CA4)*0.475*44/12</f>
        <v>2.9802985076026349</v>
      </c>
      <c r="CC4" s="59">
        <f t="shared" ref="CC4:CC67" si="11">CB4+(BT4+BU4)*44/12</f>
        <v>260.8691873964915</v>
      </c>
      <c r="CD4" s="59">
        <f ca="1">AVERAGE(OFFSET($CC$3,0,0,'Données projet'!$E$12+1,1))-AVERAGE(OFFSET($H$3,0,0,'Données projet'!$E$12+1,1))</f>
        <v>239.25212250019609</v>
      </c>
      <c r="CE4" s="59">
        <f>$CE$3</f>
        <v>213.58492101729695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6.9</v>
      </c>
      <c r="N5" s="13">
        <f>IF('Données projet'!$A$36&gt;35,N4+M5-V4,IF(A5&lt;'Données projet'!$A$36,$K$205^A5,IF(A5='Données projet'!$A$36,'Données projet'!$B$36,N4+M5-V4)))</f>
        <v>2.332221626160242</v>
      </c>
      <c r="O5" s="13">
        <f>N5*VLOOKUP('Données projet'!$B$9,Paramètres!$A$1:$I$89,3,0)*VLOOKUP('Données projet'!$B$9,Paramètres!$A$1:$I$89,5,0)</f>
        <v>2.219342099454086</v>
      </c>
      <c r="P5" s="13">
        <f t="shared" ref="P5:P68" si="33">EXP(-1.0587+0.8836*LN(O5)+0.284)</f>
        <v>0.93212855729563338</v>
      </c>
      <c r="Q5" s="20">
        <f t="shared" si="2"/>
        <v>5.4888113938390939</v>
      </c>
      <c r="R5" s="59">
        <f t="shared" si="0"/>
        <v>264.59992250495026</v>
      </c>
      <c r="S5" s="59">
        <f ca="1">AVERAGE(OFFSET($R$3,0,0,'Données projet'!$E$9+1,1))-AVERAGE(OFFSET($H$3,0,0,'Données projet'!$E$9+1,1))</f>
        <v>455.71329051283936</v>
      </c>
      <c r="T5" s="59">
        <f t="shared" ref="T5:T68" si="34">$T$3</f>
        <v>479.3743231122258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9">
        <f t="shared" si="5"/>
        <v>262.60472488787678</v>
      </c>
      <c r="AN5" s="59">
        <f ca="1">AVERAGE(OFFSET($AM$3,0,0,'Données projet'!$E$10+1,1))-AVERAGE(OFFSET($H$3,0,0,'Données projet'!$E$10+1,1))</f>
        <v>439.19854273764042</v>
      </c>
      <c r="AO5" s="59">
        <f t="shared" ref="AO5:AO68" si="36">$AO$3</f>
        <v>278.21741231699929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2.8</v>
      </c>
      <c r="BD5" s="12">
        <f>IF('Données projet'!$A$88&gt;35,BD4+BC5-BL4,IF(A5&lt;'Données projet'!$A$88,$BA$205^A5,IF(A5='Données projet'!$A$88,'Données projet'!$B$88,BD4+BC5-BL4)))</f>
        <v>1.4956115235716427</v>
      </c>
      <c r="BE5" s="13">
        <f>BD5*VLOOKUP('Données projet'!$B$11,Paramètres!$A$1:$I$89,3,0)*VLOOKUP('Données projet'!$B$11,Paramètres!$A$1:$I$89,5,0)</f>
        <v>1.2832346872244698</v>
      </c>
      <c r="BF5" s="13">
        <f t="shared" ref="BF5:BF68" si="37">EXP(-1.0587+0.8836*LN(BE5)+0.284)</f>
        <v>0.57444879990343678</v>
      </c>
      <c r="BG5" s="20">
        <f t="shared" si="7"/>
        <v>3.2354654067477706</v>
      </c>
      <c r="BH5" s="59">
        <f t="shared" si="8"/>
        <v>262.34657651785892</v>
      </c>
      <c r="BI5" s="59">
        <f ca="1">AVERAGE(OFFSET($BH$3,0,0,'Données projet'!$E$11+1,1))-AVERAGE(OFFSET($H$3,0,0,'Données projet'!$E$11+1,1))</f>
        <v>536.29215334041396</v>
      </c>
      <c r="BJ5" s="59">
        <f t="shared" ref="BJ5:BJ68" si="38">$BJ$3</f>
        <v>312.14361830038712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11.5</v>
      </c>
      <c r="BY5" s="12">
        <f>IF('Données projet'!$A$114&gt;35,BY4+BX5-CG4,IF(A5&lt;'Données projet'!$A$114,$BV$205^A5,IF(A5='Données projet'!$A$114,'Données projet'!$B$114,BY4+BX5-CG4)))</f>
        <v>2.5830901781308793</v>
      </c>
      <c r="BZ5" s="13">
        <f>BY5*VLOOKUP('Données projet'!$B$12,Paramètres!$A$1:$I$89,3,0)*VLOOKUP('Données projet'!$B$12,Paramètres!$A$1:$I$89,5,0)</f>
        <v>1.8939217186055606</v>
      </c>
      <c r="CA5" s="13">
        <f t="shared" ref="CA5:CA68" si="39">EXP(-1.0587+0.8836*LN(BZ5)+0.284)</f>
        <v>0.81026886193479808</v>
      </c>
      <c r="CB5" s="20">
        <f t="shared" si="10"/>
        <v>4.709798594441124</v>
      </c>
      <c r="CC5" s="59">
        <f t="shared" si="11"/>
        <v>263.82090970555225</v>
      </c>
      <c r="CD5" s="59">
        <f ca="1">AVERAGE(OFFSET($CC$3,0,0,'Données projet'!$E$12+1,1))-AVERAGE(OFFSET($H$3,0,0,'Données projet'!$E$12+1,1))</f>
        <v>239.25212250019609</v>
      </c>
      <c r="CE5" s="59">
        <f t="shared" ref="CE5:CE68" si="40">$CE$3</f>
        <v>213.58492101729695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6.9</v>
      </c>
      <c r="N6" s="13">
        <f>IF('Données projet'!$A$36&gt;35,N5+M6-V5,IF(A6&lt;'Données projet'!$A$36,$K$205^A6,IF(A6='Données projet'!$A$36,'Données projet'!$B$36,N5+M6-V5)))</f>
        <v>3.5616786028153165</v>
      </c>
      <c r="O6" s="13">
        <f>N6*VLOOKUP('Données projet'!$B$9,Paramètres!$A$1:$I$89,3,0)*VLOOKUP('Données projet'!$B$9,Paramètres!$A$1:$I$89,5,0)</f>
        <v>3.3892933584390552</v>
      </c>
      <c r="P6" s="13">
        <f t="shared" si="33"/>
        <v>1.3550537398481033</v>
      </c>
      <c r="Q6" s="20">
        <f t="shared" si="2"/>
        <v>8.2630711961834677</v>
      </c>
      <c r="R6" s="59">
        <f t="shared" si="0"/>
        <v>268.5964045295168</v>
      </c>
      <c r="S6" s="59">
        <f ca="1">AVERAGE(OFFSET($R$3,0,0,'Données projet'!$E$9+1,1))-AVERAGE(OFFSET($H$3,0,0,'Données projet'!$E$9+1,1))</f>
        <v>455.71329051283936</v>
      </c>
      <c r="T6" s="59">
        <f t="shared" si="34"/>
        <v>479.3743231122258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9">
        <f t="shared" si="5"/>
        <v>264.63006022433916</v>
      </c>
      <c r="AN6" s="59">
        <f ca="1">AVERAGE(OFFSET($AM$3,0,0,'Données projet'!$E$10+1,1))-AVERAGE(OFFSET($H$3,0,0,'Données projet'!$E$10+1,1))</f>
        <v>439.19854273764042</v>
      </c>
      <c r="AO6" s="59">
        <f t="shared" si="36"/>
        <v>278.21741231699929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2.8</v>
      </c>
      <c r="BD6" s="12">
        <f>IF('Données projet'!$A$88&gt;35,BD5+BC6-BL5,IF(A6&lt;'Données projet'!$A$88,$BA$205^A6,IF(A6='Données projet'!$A$88,'Données projet'!$B$88,BD5+BC6-BL5)))</f>
        <v>1.8290610607238502</v>
      </c>
      <c r="BE6" s="13">
        <f>BD6*VLOOKUP('Données projet'!$B$11,Paramètres!$A$1:$I$89,3,0)*VLOOKUP('Données projet'!$B$11,Paramètres!$A$1:$I$89,5,0)</f>
        <v>1.5693343901010637</v>
      </c>
      <c r="BF6" s="13">
        <f t="shared" si="37"/>
        <v>0.68625618797666377</v>
      </c>
      <c r="BG6" s="20">
        <f t="shared" si="7"/>
        <v>3.9284869234853752</v>
      </c>
      <c r="BH6" s="59">
        <f t="shared" si="8"/>
        <v>264.26182025681868</v>
      </c>
      <c r="BI6" s="59">
        <f ca="1">AVERAGE(OFFSET($BH$3,0,0,'Données projet'!$E$11+1,1))-AVERAGE(OFFSET($H$3,0,0,'Données projet'!$E$11+1,1))</f>
        <v>536.29215334041396</v>
      </c>
      <c r="BJ6" s="59">
        <f t="shared" si="38"/>
        <v>312.14361830038712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11.5</v>
      </c>
      <c r="BY6" s="12">
        <f>IF('Données projet'!$A$114&gt;35,BY5+BX6-CG5,IF(A6&lt;'Données projet'!$A$114,$BV$205^A6,IF(A6='Données projet'!$A$114,'Données projet'!$B$114,BY5+BX6-CG5)))</f>
        <v>4.1515411988145683</v>
      </c>
      <c r="BZ6" s="13">
        <f>BY6*VLOOKUP('Données projet'!$B$12,Paramètres!$A$1:$I$89,3,0)*VLOOKUP('Données projet'!$B$12,Paramètres!$A$1:$I$89,5,0)</f>
        <v>3.0439100069708416</v>
      </c>
      <c r="CA6" s="13">
        <f t="shared" si="39"/>
        <v>1.2322885431422059</v>
      </c>
      <c r="CB6" s="20">
        <f t="shared" si="10"/>
        <v>7.447712474780225</v>
      </c>
      <c r="CC6" s="59">
        <f t="shared" si="11"/>
        <v>267.78104580811356</v>
      </c>
      <c r="CD6" s="59">
        <f ca="1">AVERAGE(OFFSET($CC$3,0,0,'Données projet'!$E$12+1,1))-AVERAGE(OFFSET($H$3,0,0,'Données projet'!$E$12+1,1))</f>
        <v>239.25212250019609</v>
      </c>
      <c r="CE6" s="59">
        <f t="shared" si="40"/>
        <v>213.58492101729695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6.9</v>
      </c>
      <c r="N7" s="13">
        <f>IF('Données projet'!$A$36&gt;35,N6+M7-V6,IF(A7&lt;'Données projet'!$A$36,$K$205^A7,IF(A7='Données projet'!$A$36,'Données projet'!$B$36,N6+M7-V6)))</f>
        <v>5.4392577135295239</v>
      </c>
      <c r="O7" s="13">
        <f>N7*VLOOKUP('Données projet'!$B$9,Paramètres!$A$1:$I$89,3,0)*VLOOKUP('Données projet'!$B$9,Paramètres!$A$1:$I$89,5,0)</f>
        <v>5.1759976401946952</v>
      </c>
      <c r="P7" s="13">
        <f t="shared" si="33"/>
        <v>1.969868451626005</v>
      </c>
      <c r="Q7" s="20">
        <f t="shared" si="2"/>
        <v>12.445716776587718</v>
      </c>
      <c r="R7" s="59">
        <f t="shared" si="0"/>
        <v>274.00127233214329</v>
      </c>
      <c r="S7" s="59">
        <f ca="1">AVERAGE(OFFSET($R$3,0,0,'Données projet'!$E$9+1,1))-AVERAGE(OFFSET($H$3,0,0,'Données projet'!$E$9+1,1))</f>
        <v>455.71329051283936</v>
      </c>
      <c r="T7" s="59">
        <f t="shared" si="34"/>
        <v>479.3743231122258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9">
        <f t="shared" si="5"/>
        <v>266.84071003350698</v>
      </c>
      <c r="AN7" s="59">
        <f ca="1">AVERAGE(OFFSET($AM$3,0,0,'Données projet'!$E$10+1,1))-AVERAGE(OFFSET($H$3,0,0,'Données projet'!$E$10+1,1))</f>
        <v>439.19854273764042</v>
      </c>
      <c r="AO7" s="59">
        <f t="shared" si="36"/>
        <v>278.21741231699929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2.8</v>
      </c>
      <c r="BD7" s="12">
        <f>IF('Données projet'!$A$88&gt;35,BD6+BC7-BL6,IF(A7&lt;'Données projet'!$A$88,$BA$205^A7,IF(A7='Données projet'!$A$88,'Données projet'!$B$88,BD6+BC7-BL6)))</f>
        <v>2.2368538294402907</v>
      </c>
      <c r="BE7" s="13">
        <f>BD7*VLOOKUP('Données projet'!$B$11,Paramètres!$A$1:$I$89,3,0)*VLOOKUP('Données projet'!$B$11,Paramètres!$A$1:$I$89,5,0)</f>
        <v>1.9192205856597695</v>
      </c>
      <c r="BF7" s="13">
        <f t="shared" si="37"/>
        <v>0.8198251186449117</v>
      </c>
      <c r="BG7" s="20">
        <f t="shared" si="7"/>
        <v>4.770504601663986</v>
      </c>
      <c r="BH7" s="59">
        <f t="shared" si="8"/>
        <v>266.3260601572195</v>
      </c>
      <c r="BI7" s="59">
        <f ca="1">AVERAGE(OFFSET($BH$3,0,0,'Données projet'!$E$11+1,1))-AVERAGE(OFFSET($H$3,0,0,'Données projet'!$E$11+1,1))</f>
        <v>536.29215334041396</v>
      </c>
      <c r="BJ7" s="59">
        <f t="shared" si="38"/>
        <v>312.14361830038712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11.5</v>
      </c>
      <c r="BY7" s="12">
        <f>IF('Données projet'!$A$114&gt;35,BY6+BX7-CG6,IF(A7&lt;'Données projet'!$A$114,$BV$205^A7,IF(A7='Données projet'!$A$114,'Données projet'!$B$114,BY6+BX7-CG6)))</f>
        <v>6.6723548683562175</v>
      </c>
      <c r="BZ7" s="13">
        <f>BY7*VLOOKUP('Données projet'!$B$12,Paramètres!$A$1:$I$89,3,0)*VLOOKUP('Données projet'!$B$12,Paramètres!$A$1:$I$89,5,0)</f>
        <v>4.8921705894787788</v>
      </c>
      <c r="CA7" s="13">
        <f t="shared" si="39"/>
        <v>1.8741125629997808</v>
      </c>
      <c r="CB7" s="20">
        <f t="shared" si="10"/>
        <v>11.784609823900155</v>
      </c>
      <c r="CC7" s="59">
        <f t="shared" si="11"/>
        <v>273.3401653794557</v>
      </c>
      <c r="CD7" s="59">
        <f ca="1">AVERAGE(OFFSET($CC$3,0,0,'Données projet'!$E$12+1,1))-AVERAGE(OFFSET($H$3,0,0,'Données projet'!$E$12+1,1))</f>
        <v>239.25212250019609</v>
      </c>
      <c r="CE7" s="59">
        <f t="shared" si="40"/>
        <v>213.58492101729695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6.9</v>
      </c>
      <c r="N8" s="13">
        <f>IF('Données projet'!$A$36&gt;35,N7+M8-V7,IF(A8&lt;'Données projet'!$A$36,$K$205^A8,IF(A8='Données projet'!$A$36,'Données projet'!$B$36,N7+M8-V7)))</f>
        <v>8.3066238629180766</v>
      </c>
      <c r="O8" s="13">
        <f>N8*VLOOKUP('Données projet'!$B$9,Paramètres!$A$1:$I$89,3,0)*VLOOKUP('Données projet'!$B$9,Paramètres!$A$1:$I$89,5,0)</f>
        <v>7.9045832679528427</v>
      </c>
      <c r="P8" s="13">
        <f t="shared" si="33"/>
        <v>2.8636367714437734</v>
      </c>
      <c r="Q8" s="20">
        <f t="shared" si="2"/>
        <v>18.754649901949108</v>
      </c>
      <c r="R8" s="59">
        <f t="shared" si="0"/>
        <v>281.53242767972688</v>
      </c>
      <c r="S8" s="59">
        <f ca="1">AVERAGE(OFFSET($R$3,0,0,'Données projet'!$E$9+1,1))-AVERAGE(OFFSET($H$3,0,0,'Données projet'!$E$9+1,1))</f>
        <v>455.71329051283936</v>
      </c>
      <c r="T8" s="59">
        <f t="shared" si="34"/>
        <v>479.3743231122258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9">
        <f t="shared" si="5"/>
        <v>269.27958561684324</v>
      </c>
      <c r="AN8" s="59">
        <f ca="1">AVERAGE(OFFSET($AM$3,0,0,'Données projet'!$E$10+1,1))-AVERAGE(OFFSET($H$3,0,0,'Données projet'!$E$10+1,1))</f>
        <v>439.19854273764042</v>
      </c>
      <c r="AO8" s="59">
        <f t="shared" si="36"/>
        <v>278.21741231699929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2.8</v>
      </c>
      <c r="BD8" s="12">
        <f>IF('Données projet'!$A$88&gt;35,BD7+BC8-BL7,IF(A8&lt;'Données projet'!$A$88,$BA$205^A8,IF(A8='Données projet'!$A$88,'Données projet'!$B$88,BD7+BC8-BL7)))</f>
        <v>2.735564799734763</v>
      </c>
      <c r="BE8" s="13">
        <f>BD8*VLOOKUP('Données projet'!$B$11,Paramètres!$A$1:$I$89,3,0)*VLOOKUP('Données projet'!$B$11,Paramètres!$A$1:$I$89,5,0)</f>
        <v>2.3471145981724271</v>
      </c>
      <c r="BF8" s="13">
        <f t="shared" si="37"/>
        <v>0.97939113254888255</v>
      </c>
      <c r="BG8" s="20">
        <f t="shared" si="7"/>
        <v>5.7936641476729482</v>
      </c>
      <c r="BH8" s="59">
        <f t="shared" si="8"/>
        <v>268.5714419254507</v>
      </c>
      <c r="BI8" s="59">
        <f ca="1">AVERAGE(OFFSET($BH$3,0,0,'Données projet'!$E$11+1,1))-AVERAGE(OFFSET($H$3,0,0,'Données projet'!$E$11+1,1))</f>
        <v>536.29215334041396</v>
      </c>
      <c r="BJ8" s="59">
        <f t="shared" si="38"/>
        <v>312.14361830038712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11.5</v>
      </c>
      <c r="BY8" s="12">
        <f>IF('Données projet'!$A$114&gt;35,BY7+BX8-CG7,IF(A8&lt;'Données projet'!$A$114,$BV$205^A8,IF(A8='Données projet'!$A$114,'Données projet'!$B$114,BY7+BX8-CG7)))</f>
        <v>10.723805294763606</v>
      </c>
      <c r="BZ8" s="13">
        <f>BY8*VLOOKUP('Données projet'!$B$12,Paramètres!$A$1:$I$89,3,0)*VLOOKUP('Données projet'!$B$12,Paramètres!$A$1:$I$89,5,0)</f>
        <v>7.8626940421206752</v>
      </c>
      <c r="CA8" s="13">
        <f t="shared" si="39"/>
        <v>2.8502236090239195</v>
      </c>
      <c r="CB8" s="20">
        <f t="shared" si="10"/>
        <v>18.658331575743503</v>
      </c>
      <c r="CC8" s="59">
        <f t="shared" si="11"/>
        <v>281.43610935352126</v>
      </c>
      <c r="CD8" s="59">
        <f ca="1">AVERAGE(OFFSET($CC$3,0,0,'Données projet'!$E$12+1,1))-AVERAGE(OFFSET($H$3,0,0,'Données projet'!$E$12+1,1))</f>
        <v>239.25212250019609</v>
      </c>
      <c r="CE8" s="59">
        <f t="shared" si="40"/>
        <v>213.58492101729695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6.9</v>
      </c>
      <c r="N9" s="13">
        <f>IF('Données projet'!$A$36&gt;35,N8+M9-V8,IF(A9&lt;'Données projet'!$A$36,$K$205^A9,IF(A9='Données projet'!$A$36,'Données projet'!$B$36,N8+M9-V8)))</f>
        <v>12.685554469752466</v>
      </c>
      <c r="O9" s="13">
        <f>N9*VLOOKUP('Données projet'!$B$9,Paramètres!$A$1:$I$89,3,0)*VLOOKUP('Données projet'!$B$9,Paramètres!$A$1:$I$89,5,0)</f>
        <v>12.071573633416447</v>
      </c>
      <c r="P9" s="13">
        <f t="shared" si="33"/>
        <v>4.1629254745391631</v>
      </c>
      <c r="Q9" s="20">
        <f t="shared" si="2"/>
        <v>28.275085946356018</v>
      </c>
      <c r="R9" s="59">
        <f t="shared" si="0"/>
        <v>292.275085946356</v>
      </c>
      <c r="S9" s="59">
        <f ca="1">AVERAGE(OFFSET($R$3,0,0,'Données projet'!$E$9+1,1))-AVERAGE(OFFSET($H$3,0,0,'Données projet'!$E$9+1,1))</f>
        <v>455.71329051283936</v>
      </c>
      <c r="T9" s="59">
        <f t="shared" si="34"/>
        <v>479.3743231122258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9">
        <f t="shared" si="5"/>
        <v>271.99956744330279</v>
      </c>
      <c r="AN9" s="59">
        <f ca="1">AVERAGE(OFFSET($AM$3,0,0,'Données projet'!$E$10+1,1))-AVERAGE(OFFSET($H$3,0,0,'Données projet'!$E$10+1,1))</f>
        <v>439.19854273764042</v>
      </c>
      <c r="AO9" s="59">
        <f t="shared" si="36"/>
        <v>278.21741231699929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2.8</v>
      </c>
      <c r="BD9" s="12">
        <f>IF('Données projet'!$A$88&gt;35,BD8+BC9-BL8,IF(A9&lt;'Données projet'!$A$88,$BA$205^A9,IF(A9='Données projet'!$A$88,'Données projet'!$B$88,BD8+BC9-BL8)))</f>
        <v>3.3454643638562565</v>
      </c>
      <c r="BE9" s="13">
        <f>BD9*VLOOKUP('Données projet'!$B$11,Paramètres!$A$1:$I$89,3,0)*VLOOKUP('Données projet'!$B$11,Paramètres!$A$1:$I$89,5,0)</f>
        <v>2.8704084241886685</v>
      </c>
      <c r="BF9" s="13">
        <f t="shared" si="37"/>
        <v>1.170014151433729</v>
      </c>
      <c r="BG9" s="20">
        <f t="shared" si="7"/>
        <v>7.0370693192090075</v>
      </c>
      <c r="BH9" s="59">
        <f t="shared" si="8"/>
        <v>271.03706931920902</v>
      </c>
      <c r="BI9" s="59">
        <f ca="1">AVERAGE(OFFSET($BH$3,0,0,'Données projet'!$E$11+1,1))-AVERAGE(OFFSET($H$3,0,0,'Données projet'!$E$11+1,1))</f>
        <v>536.29215334041396</v>
      </c>
      <c r="BJ9" s="59">
        <f t="shared" si="38"/>
        <v>312.14361830038712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11.5</v>
      </c>
      <c r="BY9" s="12">
        <f>IF('Données projet'!$A$114&gt;35,BY8+BX9-CG8,IF(A9&lt;'Données projet'!$A$114,$BV$205^A9,IF(A9='Données projet'!$A$114,'Données projet'!$B$114,BY8+BX9-CG8)))</f>
        <v>17.235294325454703</v>
      </c>
      <c r="BZ9" s="13">
        <f>BY9*VLOOKUP('Données projet'!$B$12,Paramètres!$A$1:$I$89,3,0)*VLOOKUP('Données projet'!$B$12,Paramètres!$A$1:$I$89,5,0)</f>
        <v>12.636917799423388</v>
      </c>
      <c r="CA9" s="13">
        <f t="shared" si="39"/>
        <v>4.3347314253281013</v>
      </c>
      <c r="CB9" s="20">
        <f t="shared" si="10"/>
        <v>29.558955733108835</v>
      </c>
      <c r="CC9" s="59">
        <f t="shared" si="11"/>
        <v>293.55895573310886</v>
      </c>
      <c r="CD9" s="59">
        <f ca="1">AVERAGE(OFFSET($CC$3,0,0,'Données projet'!$E$12+1,1))-AVERAGE(OFFSET($H$3,0,0,'Données projet'!$E$12+1,1))</f>
        <v>239.25212250019609</v>
      </c>
      <c r="CE9" s="59">
        <f t="shared" si="40"/>
        <v>213.58492101729695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6.9</v>
      </c>
      <c r="N10" s="13">
        <f>IF('Données projet'!$A$36&gt;35,N9+M10-V9,IF(A10&lt;'Données projet'!$A$36,$K$205^A10,IF(A10='Données projet'!$A$36,'Données projet'!$B$36,N9+M10-V9)))</f>
        <v>19.372887813476268</v>
      </c>
      <c r="O10" s="13">
        <f>N10*VLOOKUP('Données projet'!$B$9,Paramètres!$A$1:$I$89,3,0)*VLOOKUP('Données projet'!$B$9,Paramètres!$A$1:$I$89,5,0)</f>
        <v>18.435240043304017</v>
      </c>
      <c r="P10" s="13">
        <f t="shared" si="33"/>
        <v>6.0517271880922969</v>
      </c>
      <c r="Q10" s="20">
        <f t="shared" si="2"/>
        <v>42.648134594681913</v>
      </c>
      <c r="R10" s="59">
        <f t="shared" si="0"/>
        <v>307.87035681690412</v>
      </c>
      <c r="S10" s="59">
        <f ca="1">AVERAGE(OFFSET($R$3,0,0,'Données projet'!$E$9+1,1))-AVERAGE(OFFSET($H$3,0,0,'Données projet'!$E$9+1,1))</f>
        <v>455.71329051283936</v>
      </c>
      <c r="T10" s="59">
        <f t="shared" si="34"/>
        <v>479.3743231122258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9">
        <f t="shared" si="5"/>
        <v>275.06582823164507</v>
      </c>
      <c r="AN10" s="59">
        <f ca="1">AVERAGE(OFFSET($AM$3,0,0,'Données projet'!$E$10+1,1))-AVERAGE(OFFSET($H$3,0,0,'Données projet'!$E$10+1,1))</f>
        <v>439.19854273764042</v>
      </c>
      <c r="AO10" s="59">
        <f t="shared" si="36"/>
        <v>278.21741231699929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2.8</v>
      </c>
      <c r="BD10" s="12">
        <f>IF('Données projet'!$A$88&gt;35,BD9+BC10-BL9,IF(A10&lt;'Données projet'!$A$88,$BA$205^A10,IF(A10='Données projet'!$A$88,'Données projet'!$B$88,BD9+BC10-BL9)))</f>
        <v>4.091342237960264</v>
      </c>
      <c r="BE10" s="13">
        <f>BD10*VLOOKUP('Données projet'!$B$11,Paramètres!$A$1:$I$89,3,0)*VLOOKUP('Données projet'!$B$11,Paramètres!$A$1:$I$89,5,0)</f>
        <v>3.510371640169907</v>
      </c>
      <c r="BF10" s="13">
        <f t="shared" si="37"/>
        <v>1.3977389309136552</v>
      </c>
      <c r="BG10" s="20">
        <f t="shared" si="7"/>
        <v>8.5482925779705372</v>
      </c>
      <c r="BH10" s="59">
        <f t="shared" si="8"/>
        <v>273.77051480019276</v>
      </c>
      <c r="BI10" s="59">
        <f ca="1">AVERAGE(OFFSET($BH$3,0,0,'Données projet'!$E$11+1,1))-AVERAGE(OFFSET($H$3,0,0,'Données projet'!$E$11+1,1))</f>
        <v>536.29215334041396</v>
      </c>
      <c r="BJ10" s="59">
        <f t="shared" si="38"/>
        <v>312.14361830038712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11.5</v>
      </c>
      <c r="BY10" s="12">
        <f>IF('Données projet'!$A$114&gt;35,BY9+BX10-CG9,IF(A10&lt;'Données projet'!$A$114,$BV$205^A10,IF(A10='Données projet'!$A$114,'Données projet'!$B$114,BY9+BX10-CG9)))</f>
        <v>27.700556129091794</v>
      </c>
      <c r="BZ10" s="13">
        <f>BY10*VLOOKUP('Données projet'!$B$12,Paramètres!$A$1:$I$89,3,0)*VLOOKUP('Données projet'!$B$12,Paramètres!$A$1:$I$89,5,0)</f>
        <v>20.310047753850103</v>
      </c>
      <c r="CA10" s="13">
        <f t="shared" si="39"/>
        <v>6.5924289133797958</v>
      </c>
      <c r="CB10" s="20">
        <f t="shared" si="10"/>
        <v>46.855146862092077</v>
      </c>
      <c r="CC10" s="59">
        <f t="shared" si="11"/>
        <v>312.07736908431428</v>
      </c>
      <c r="CD10" s="59">
        <f ca="1">AVERAGE(OFFSET($CC$3,0,0,'Données projet'!$E$12+1,1))-AVERAGE(OFFSET($H$3,0,0,'Données projet'!$E$12+1,1))</f>
        <v>239.25212250019609</v>
      </c>
      <c r="CE10" s="59">
        <f t="shared" si="40"/>
        <v>213.58492101729695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6.9</v>
      </c>
      <c r="N11" s="13">
        <f>IF('Données projet'!$A$36&gt;35,N10+M11-V10,IF(A11&lt;'Données projet'!$A$36,$K$205^A11,IF(A11='Données projet'!$A$36,'Données projet'!$B$36,N10+M11-V10)))</f>
        <v>29.585524474190425</v>
      </c>
      <c r="O11" s="13">
        <f>N11*VLOOKUP('Données projet'!$B$9,Paramètres!$A$1:$I$89,3,0)*VLOOKUP('Données projet'!$B$9,Paramètres!$A$1:$I$89,5,0)</f>
        <v>28.153585089639613</v>
      </c>
      <c r="P11" s="13">
        <f t="shared" si="33"/>
        <v>8.7975156372814265</v>
      </c>
      <c r="Q11" s="20">
        <f t="shared" si="2"/>
        <v>64.356500432720807</v>
      </c>
      <c r="R11" s="59">
        <f t="shared" si="0"/>
        <v>330.80094487716525</v>
      </c>
      <c r="S11" s="59">
        <f ca="1">AVERAGE(OFFSET($R$3,0,0,'Données projet'!$E$9+1,1))-AVERAGE(OFFSET($H$3,0,0,'Données projet'!$E$9+1,1))</f>
        <v>455.71329051283936</v>
      </c>
      <c r="T11" s="59">
        <f t="shared" si="34"/>
        <v>479.3743231122258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9">
        <f t="shared" si="5"/>
        <v>278.55869888669031</v>
      </c>
      <c r="AN11" s="59">
        <f ca="1">AVERAGE(OFFSET($AM$3,0,0,'Données projet'!$E$10+1,1))-AVERAGE(OFFSET($H$3,0,0,'Données projet'!$E$10+1,1))</f>
        <v>439.19854273764042</v>
      </c>
      <c r="AO11" s="59">
        <f t="shared" si="36"/>
        <v>278.21741231699929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2.8</v>
      </c>
      <c r="BD11" s="12">
        <f>IF('Données projet'!$A$88&gt;35,BD10+BC11-BL10,IF(A11&lt;'Données projet'!$A$88,$BA$205^A11,IF(A11='Données projet'!$A$88,'Données projet'!$B$88,BD10+BC11-BL10)))</f>
        <v>5.0035150542816931</v>
      </c>
      <c r="BE11" s="13">
        <f>BD11*VLOOKUP('Données projet'!$B$11,Paramètres!$A$1:$I$89,3,0)*VLOOKUP('Données projet'!$B$11,Paramètres!$A$1:$I$89,5,0)</f>
        <v>4.293015916573693</v>
      </c>
      <c r="BF11" s="13">
        <f t="shared" si="37"/>
        <v>1.669786742833518</v>
      </c>
      <c r="BG11" s="20">
        <f t="shared" si="7"/>
        <v>10.385214631800892</v>
      </c>
      <c r="BH11" s="59">
        <f t="shared" si="8"/>
        <v>276.82965907624532</v>
      </c>
      <c r="BI11" s="59">
        <f ca="1">AVERAGE(OFFSET($BH$3,0,0,'Données projet'!$E$11+1,1))-AVERAGE(OFFSET($H$3,0,0,'Données projet'!$E$11+1,1))</f>
        <v>536.29215334041396</v>
      </c>
      <c r="BJ11" s="59">
        <f t="shared" si="38"/>
        <v>312.14361830038712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11.5</v>
      </c>
      <c r="BY11" s="12">
        <f>IF('Données projet'!$A$114&gt;35,BY10+BX11-CG10,IF(A11&lt;'Données projet'!$A$114,$BV$205^A11,IF(A11='Données projet'!$A$114,'Données projet'!$B$114,BY10+BX11-CG10)))</f>
        <v>44.520319489276915</v>
      </c>
      <c r="BZ11" s="13">
        <f>BY11*VLOOKUP('Données projet'!$B$12,Paramètres!$A$1:$I$89,3,0)*VLOOKUP('Données projet'!$B$12,Paramètres!$A$1:$I$89,5,0)</f>
        <v>32.642298249537831</v>
      </c>
      <c r="CA11" s="13">
        <f t="shared" si="39"/>
        <v>10.026023463420534</v>
      </c>
      <c r="CB11" s="20">
        <f t="shared" si="10"/>
        <v>74.31399365006915</v>
      </c>
      <c r="CC11" s="59">
        <f t="shared" si="11"/>
        <v>340.75843809451362</v>
      </c>
      <c r="CD11" s="59">
        <f ca="1">AVERAGE(OFFSET($CC$3,0,0,'Données projet'!$E$12+1,1))-AVERAGE(OFFSET($H$3,0,0,'Données projet'!$E$12+1,1))</f>
        <v>239.25212250019609</v>
      </c>
      <c r="CE11" s="59">
        <f t="shared" si="40"/>
        <v>213.58492101729695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6.9</v>
      </c>
      <c r="N12" s="13">
        <f>IF('Données projet'!$A$36&gt;35,N11+M12-V11,IF(A12&lt;'Données projet'!$A$36,$K$205^A12,IF(A12='Données projet'!$A$36,'Données projet'!$B$36,N11+M12-V11)))</f>
        <v>45.181867919765558</v>
      </c>
      <c r="O12" s="13">
        <f>N12*VLOOKUP('Données projet'!$B$9,Paramètres!$A$1:$I$89,3,0)*VLOOKUP('Données projet'!$B$9,Paramètres!$A$1:$I$89,5,0)</f>
        <v>42.995065512448903</v>
      </c>
      <c r="P12" s="13">
        <f t="shared" si="33"/>
        <v>12.789122672367037</v>
      </c>
      <c r="Q12" s="20">
        <f t="shared" si="2"/>
        <v>97.157461088554427</v>
      </c>
      <c r="R12" s="59">
        <f t="shared" si="0"/>
        <v>364.82412775522113</v>
      </c>
      <c r="S12" s="59">
        <f ca="1">AVERAGE(OFFSET($R$3,0,0,'Données projet'!$E$9+1,1))-AVERAGE(OFFSET($H$3,0,0,'Données projet'!$E$9+1,1))</f>
        <v>455.71329051283936</v>
      </c>
      <c r="T12" s="59">
        <f t="shared" si="34"/>
        <v>479.3743231122258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9">
        <f t="shared" si="5"/>
        <v>282.5772044671009</v>
      </c>
      <c r="AN12" s="59">
        <f ca="1">AVERAGE(OFFSET($AM$3,0,0,'Données projet'!$E$10+1,1))-AVERAGE(OFFSET($H$3,0,0,'Données projet'!$E$10+1,1))</f>
        <v>439.19854273764042</v>
      </c>
      <c r="AO12" s="59">
        <f t="shared" si="36"/>
        <v>278.21741231699929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2.8</v>
      </c>
      <c r="BD12" s="12">
        <f>IF('Données projet'!$A$88&gt;35,BD11+BC12-BL11,IF(A12&lt;'Données projet'!$A$88,$BA$205^A12,IF(A12='Données projet'!$A$88,'Données projet'!$B$88,BD11+BC12-BL11)))</f>
        <v>6.1190585979687659</v>
      </c>
      <c r="BE12" s="13">
        <f>BD12*VLOOKUP('Données projet'!$B$11,Paramètres!$A$1:$I$89,3,0)*VLOOKUP('Données projet'!$B$11,Paramètres!$A$1:$I$89,5,0)</f>
        <v>5.250152277057202</v>
      </c>
      <c r="BF12" s="13">
        <f t="shared" si="37"/>
        <v>1.9947843655753528</v>
      </c>
      <c r="BG12" s="20">
        <f t="shared" si="7"/>
        <v>12.618264652585031</v>
      </c>
      <c r="BH12" s="59">
        <f t="shared" si="8"/>
        <v>280.28493131925171</v>
      </c>
      <c r="BI12" s="59">
        <f ca="1">AVERAGE(OFFSET($BH$3,0,0,'Données projet'!$E$11+1,1))-AVERAGE(OFFSET($H$3,0,0,'Données projet'!$E$11+1,1))</f>
        <v>536.29215334041396</v>
      </c>
      <c r="BJ12" s="59">
        <f t="shared" si="38"/>
        <v>312.14361830038712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11.5</v>
      </c>
      <c r="BY12" s="12">
        <f>IF('Données projet'!$A$114&gt;35,BY11+BX12-CG11,IF(A12&lt;'Données projet'!$A$114,$BV$205^A12,IF(A12='Données projet'!$A$114,'Données projet'!$B$114,BY11+BX12-CG11)))</f>
        <v>71.553034465820133</v>
      </c>
      <c r="BZ12" s="13">
        <f>BY12*VLOOKUP('Données projet'!$B$12,Paramètres!$A$1:$I$89,3,0)*VLOOKUP('Données projet'!$B$12,Paramètres!$A$1:$I$89,5,0)</f>
        <v>52.462684870339316</v>
      </c>
      <c r="CA12" s="13">
        <f t="shared" si="39"/>
        <v>15.247968208658939</v>
      </c>
      <c r="CB12" s="20">
        <f t="shared" si="10"/>
        <v>117.92938744592196</v>
      </c>
      <c r="CC12" s="59">
        <f t="shared" si="11"/>
        <v>385.59605411258866</v>
      </c>
      <c r="CD12" s="59">
        <f ca="1">AVERAGE(OFFSET($CC$3,0,0,'Données projet'!$E$12+1,1))-AVERAGE(OFFSET($H$3,0,0,'Données projet'!$E$12+1,1))</f>
        <v>239.25212250019609</v>
      </c>
      <c r="CE12" s="59">
        <f t="shared" si="40"/>
        <v>213.58492101729695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69</v>
      </c>
      <c r="L13" s="12">
        <f>VLOOKUP(A13,'Données projet'!$A$35:$I$55,9,0)</f>
        <v>6.9</v>
      </c>
      <c r="M13" s="12">
        <f t="array" ref="M13">INDEX(L:L,MIN(IF(ISNUMBER(L13:L209),ROW(L13:L209),"")))</f>
        <v>6.9</v>
      </c>
      <c r="N13" s="13">
        <f>IF('Données projet'!$A$36&gt;35,N12+M13-V12,IF(A13&lt;'Données projet'!$A$36,$K$205^A13,IF(A13='Données projet'!$A$36,'Données projet'!$B$36,N12+M13-V12)))</f>
        <v>69</v>
      </c>
      <c r="O13" s="13">
        <f>N13*VLOOKUP('Données projet'!$B$9,Paramètres!$A$1:$I$89,3,0)*VLOOKUP('Données projet'!$B$9,Paramètres!$A$1:$I$89,5,0)</f>
        <v>65.660399999999996</v>
      </c>
      <c r="P13" s="13">
        <f t="shared" si="33"/>
        <v>18.591800852927584</v>
      </c>
      <c r="Q13" s="20">
        <f t="shared" si="2"/>
        <v>146.73924981884886</v>
      </c>
      <c r="R13" s="59">
        <f t="shared" si="0"/>
        <v>415.62813870773772</v>
      </c>
      <c r="S13" s="59">
        <f ca="1">AVERAGE(OFFSET($R$3,0,0,'Données projet'!$E$9+1,1))-AVERAGE(OFFSET($H$3,0,0,'Données projet'!$E$9+1,1))</f>
        <v>455.71329051283936</v>
      </c>
      <c r="T13" s="59">
        <f t="shared" si="34"/>
        <v>479.3743231122258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10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9">
        <f t="shared" si="5"/>
        <v>287.2434272262301</v>
      </c>
      <c r="AN13" s="59">
        <f ca="1">AVERAGE(OFFSET($AM$3,0,0,'Données projet'!$E$10+1,1))-AVERAGE(OFFSET($H$3,0,0,'Données projet'!$E$10+1,1))</f>
        <v>439.19854273764042</v>
      </c>
      <c r="AO13" s="59">
        <f t="shared" si="36"/>
        <v>278.21741231699929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2.8</v>
      </c>
      <c r="BD13" s="12">
        <f>IF('Données projet'!$A$88&gt;35,BD12+BC13-BL12,IF(A13&lt;'Données projet'!$A$88,$BA$205^A13,IF(A13='Données projet'!$A$88,'Données projet'!$B$88,BD12+BC13-BL12)))</f>
        <v>7.4833147735478933</v>
      </c>
      <c r="BE13" s="13">
        <f>BD13*VLOOKUP('Données projet'!$B$11,Paramètres!$A$1:$I$89,3,0)*VLOOKUP('Données projet'!$B$11,Paramètres!$A$1:$I$89,5,0)</f>
        <v>6.4206840757040933</v>
      </c>
      <c r="BF13" s="13">
        <f t="shared" si="37"/>
        <v>2.3830376437122043</v>
      </c>
      <c r="BG13" s="20">
        <f t="shared" si="7"/>
        <v>15.33314866131672</v>
      </c>
      <c r="BH13" s="59">
        <f t="shared" si="8"/>
        <v>284.22203755020558</v>
      </c>
      <c r="BI13" s="59">
        <f ca="1">AVERAGE(OFFSET($BH$3,0,0,'Données projet'!$E$11+1,1))-AVERAGE(OFFSET($H$3,0,0,'Données projet'!$E$11+1,1))</f>
        <v>536.29215334041396</v>
      </c>
      <c r="BJ13" s="59">
        <f t="shared" si="38"/>
        <v>312.14361830038712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115</v>
      </c>
      <c r="BW13" s="12">
        <f>VLOOKUP(A13,'Données projet'!$A$113:$I$133,9,0)</f>
        <v>11.5</v>
      </c>
      <c r="BX13" s="12">
        <f t="array" ref="BX13">INDEX(BW:BW,MIN(IF(ISNUMBER(BW13:BW209),ROW(BW13:BW209),"")))</f>
        <v>11.5</v>
      </c>
      <c r="BY13" s="12">
        <f>IF('Données projet'!$A$114&gt;35,BY12+BX13-CG12,IF(A13&lt;'Données projet'!$A$114,$BV$205^A13,IF(A13='Données projet'!$A$114,'Données projet'!$B$114,BY12+BX13-CG12)))</f>
        <v>115</v>
      </c>
      <c r="BZ13" s="13">
        <f>BY13*VLOOKUP('Données projet'!$B$12,Paramètres!$A$1:$I$89,3,0)*VLOOKUP('Données projet'!$B$12,Paramètres!$A$1:$I$89,5,0)</f>
        <v>84.317999999999998</v>
      </c>
      <c r="CA13" s="13">
        <f t="shared" si="39"/>
        <v>23.189705803157239</v>
      </c>
      <c r="CB13" s="20">
        <f t="shared" si="10"/>
        <v>187.24258760716552</v>
      </c>
      <c r="CC13" s="59">
        <f t="shared" si="11"/>
        <v>456.13147649605435</v>
      </c>
      <c r="CD13" s="59">
        <f ca="1">AVERAGE(OFFSET($CC$3,0,0,'Données projet'!$E$12+1,1))-AVERAGE(OFFSET($H$3,0,0,'Données projet'!$E$12+1,1))</f>
        <v>239.25212250019609</v>
      </c>
      <c r="CE13" s="59">
        <f t="shared" si="40"/>
        <v>213.58492101729695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12.6</v>
      </c>
      <c r="N14" s="13">
        <f>IF('Données projet'!$A$36&gt;35,N13+M14-V13,IF(A14&lt;'Données projet'!$A$36,$K$205^A14,IF(A14='Données projet'!$A$36,'Données projet'!$B$36,N13+M14-V13)))</f>
        <v>71.599999999999994</v>
      </c>
      <c r="O14" s="13">
        <f>N14*VLOOKUP('Données projet'!$B$9,Paramètres!$A$1:$I$89,3,0)*VLOOKUP('Données projet'!$B$9,Paramètres!$A$1:$I$89,5,0)</f>
        <v>68.134559999999993</v>
      </c>
      <c r="P14" s="13">
        <f t="shared" si="33"/>
        <v>19.209477346952927</v>
      </c>
      <c r="Q14" s="20">
        <f t="shared" si="2"/>
        <v>152.12419837927632</v>
      </c>
      <c r="R14" s="59">
        <f t="shared" si="0"/>
        <v>422.23530949038746</v>
      </c>
      <c r="S14" s="59">
        <f ca="1">AVERAGE(OFFSET($R$3,0,0,'Données projet'!$E$9+1,1))-AVERAGE(OFFSET($H$3,0,0,'Données projet'!$E$9+1,1))</f>
        <v>455.71329051283936</v>
      </c>
      <c r="T14" s="59">
        <f t="shared" si="34"/>
        <v>479.3743231122258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9">
        <f t="shared" si="5"/>
        <v>292.70789065900522</v>
      </c>
      <c r="AN14" s="59">
        <f ca="1">AVERAGE(OFFSET($AM$3,0,0,'Données projet'!$E$10+1,1))-AVERAGE(OFFSET($H$3,0,0,'Données projet'!$E$10+1,1))</f>
        <v>439.19854273764042</v>
      </c>
      <c r="AO14" s="59">
        <f t="shared" si="36"/>
        <v>278.21741231699929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2.8</v>
      </c>
      <c r="BD14" s="12">
        <f>IF('Données projet'!$A$88&gt;35,BD13+BC14-BL13,IF(A14&lt;'Données projet'!$A$88,$BA$205^A14,IF(A14='Données projet'!$A$88,'Données projet'!$B$88,BD13+BC14-BL13)))</f>
        <v>9.1517345525322273</v>
      </c>
      <c r="BE14" s="13">
        <f>BD14*VLOOKUP('Données projet'!$B$11,Paramètres!$A$1:$I$89,3,0)*VLOOKUP('Données projet'!$B$11,Paramètres!$A$1:$I$89,5,0)</f>
        <v>7.8521882460726511</v>
      </c>
      <c r="BF14" s="13">
        <f t="shared" si="37"/>
        <v>2.8468582917289242</v>
      </c>
      <c r="BG14" s="20">
        <f t="shared" si="7"/>
        <v>18.634172720004408</v>
      </c>
      <c r="BH14" s="59">
        <f t="shared" si="8"/>
        <v>288.74528383111556</v>
      </c>
      <c r="BI14" s="59">
        <f ca="1">AVERAGE(OFFSET($BH$3,0,0,'Données projet'!$E$11+1,1))-AVERAGE(OFFSET($H$3,0,0,'Données projet'!$E$11+1,1))</f>
        <v>536.29215334041396</v>
      </c>
      <c r="BJ14" s="59">
        <f t="shared" si="38"/>
        <v>312.14361830038712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13.8</v>
      </c>
      <c r="BY14" s="12">
        <f>IF('Données projet'!$A$114&gt;35,BY13+BX14-CG13,IF(A14&lt;'Données projet'!$A$114,$BV$205^A14,IF(A14='Données projet'!$A$114,'Données projet'!$B$114,BY13+BX14-CG13)))</f>
        <v>128.80000000000001</v>
      </c>
      <c r="BZ14" s="13">
        <f>BY14*VLOOKUP('Données projet'!$B$12,Paramètres!$A$1:$I$89,3,0)*VLOOKUP('Données projet'!$B$12,Paramètres!$A$1:$I$89,5,0)</f>
        <v>94.436160000000001</v>
      </c>
      <c r="CA14" s="13">
        <f t="shared" si="39"/>
        <v>25.632105611020013</v>
      </c>
      <c r="CB14" s="20">
        <f t="shared" si="10"/>
        <v>209.11889593919318</v>
      </c>
      <c r="CC14" s="59">
        <f t="shared" si="11"/>
        <v>479.23000705030432</v>
      </c>
      <c r="CD14" s="59">
        <f ca="1">AVERAGE(OFFSET($CC$3,0,0,'Données projet'!$E$12+1,1))-AVERAGE(OFFSET($H$3,0,0,'Données projet'!$E$12+1,1))</f>
        <v>239.25212250019609</v>
      </c>
      <c r="CE14" s="59">
        <f t="shared" si="40"/>
        <v>213.58492101729695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12.6</v>
      </c>
      <c r="N15" s="13">
        <f>IF('Données projet'!$A$36&gt;35,N14+M15-V14,IF(A15&lt;'Données projet'!$A$36,$K$205^A15,IF(A15='Données projet'!$A$36,'Données projet'!$B$36,N14+M15-V14)))</f>
        <v>84.199999999999989</v>
      </c>
      <c r="O15" s="13">
        <f>N15*VLOOKUP('Données projet'!$B$9,Paramètres!$A$1:$I$89,3,0)*VLOOKUP('Données projet'!$B$9,Paramètres!$A$1:$I$89,5,0)</f>
        <v>80.124719999999996</v>
      </c>
      <c r="P15" s="13">
        <f t="shared" si="33"/>
        <v>22.167676051748288</v>
      </c>
      <c r="Q15" s="20">
        <f t="shared" si="2"/>
        <v>178.15925645679491</v>
      </c>
      <c r="R15" s="59">
        <f t="shared" si="0"/>
        <v>449.49258979012825</v>
      </c>
      <c r="S15" s="59">
        <f ca="1">AVERAGE(OFFSET($R$3,0,0,'Données projet'!$E$9+1,1))-AVERAGE(OFFSET($H$3,0,0,'Données projet'!$E$9+1,1))</f>
        <v>455.71329051283936</v>
      </c>
      <c r="T15" s="59">
        <f t="shared" si="34"/>
        <v>479.3743231122258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9">
        <f t="shared" si="5"/>
        <v>299.15620406350808</v>
      </c>
      <c r="AN15" s="59">
        <f ca="1">AVERAGE(OFFSET($AM$3,0,0,'Données projet'!$E$10+1,1))-AVERAGE(OFFSET($H$3,0,0,'Données projet'!$E$10+1,1))</f>
        <v>439.19854273764042</v>
      </c>
      <c r="AO15" s="59">
        <f t="shared" si="36"/>
        <v>278.21741231699929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2.8</v>
      </c>
      <c r="BD15" s="12">
        <f>IF('Données projet'!$A$88&gt;35,BD14+BC15-BL14,IF(A15&lt;'Données projet'!$A$88,$BA$205^A15,IF(A15='Données projet'!$A$88,'Données projet'!$B$88,BD14+BC15-BL14)))</f>
        <v>11.19213180983215</v>
      </c>
      <c r="BE15" s="13">
        <f>BD15*VLOOKUP('Données projet'!$B$11,Paramètres!$A$1:$I$89,3,0)*VLOOKUP('Données projet'!$B$11,Paramètres!$A$1:$I$89,5,0)</f>
        <v>9.6028490928359851</v>
      </c>
      <c r="BF15" s="13">
        <f t="shared" si="37"/>
        <v>3.4009543049268385</v>
      </c>
      <c r="BG15" s="20">
        <f t="shared" si="7"/>
        <v>22.64829091777025</v>
      </c>
      <c r="BH15" s="59">
        <f t="shared" si="8"/>
        <v>293.98162425110354</v>
      </c>
      <c r="BI15" s="59">
        <f ca="1">AVERAGE(OFFSET($BH$3,0,0,'Données projet'!$E$11+1,1))-AVERAGE(OFFSET($H$3,0,0,'Données projet'!$E$11+1,1))</f>
        <v>536.29215334041396</v>
      </c>
      <c r="BJ15" s="59">
        <f t="shared" si="38"/>
        <v>312.14361830038712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13.8</v>
      </c>
      <c r="BY15" s="12">
        <f>IF('Données projet'!$A$114&gt;35,BY14+BX15-CG14,IF(A15&lt;'Données projet'!$A$114,$BV$205^A15,IF(A15='Données projet'!$A$114,'Données projet'!$B$114,BY14+BX15-CG14)))</f>
        <v>142.60000000000002</v>
      </c>
      <c r="BZ15" s="13">
        <f>BY15*VLOOKUP('Données projet'!$B$12,Paramètres!$A$1:$I$89,3,0)*VLOOKUP('Données projet'!$B$12,Paramètres!$A$1:$I$89,5,0)</f>
        <v>104.55432000000002</v>
      </c>
      <c r="CA15" s="13">
        <f t="shared" si="39"/>
        <v>28.044173158356262</v>
      </c>
      <c r="CB15" s="20">
        <f t="shared" si="10"/>
        <v>230.94237558413718</v>
      </c>
      <c r="CC15" s="59">
        <f t="shared" si="11"/>
        <v>502.27570891747052</v>
      </c>
      <c r="CD15" s="59">
        <f ca="1">AVERAGE(OFFSET($CC$3,0,0,'Données projet'!$E$12+1,1))-AVERAGE(OFFSET($H$3,0,0,'Données projet'!$E$12+1,1))</f>
        <v>239.25212250019609</v>
      </c>
      <c r="CE15" s="59">
        <f t="shared" si="40"/>
        <v>213.58492101729695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12.6</v>
      </c>
      <c r="N16" s="13">
        <f>IF('Données projet'!$A$36&gt;35,N15+M16-V15,IF(A16&lt;'Données projet'!$A$36,$K$205^A16,IF(A16='Données projet'!$A$36,'Données projet'!$B$36,N15+M16-V15)))</f>
        <v>96.799999999999983</v>
      </c>
      <c r="O16" s="13">
        <f>N16*VLOOKUP('Données projet'!$B$9,Paramètres!$A$1:$I$89,3,0)*VLOOKUP('Données projet'!$B$9,Paramètres!$A$1:$I$89,5,0)</f>
        <v>92.114879999999985</v>
      </c>
      <c r="P16" s="13">
        <f t="shared" si="33"/>
        <v>25.074591582004967</v>
      </c>
      <c r="Q16" s="20">
        <f t="shared" si="2"/>
        <v>204.10499633865859</v>
      </c>
      <c r="R16" s="59">
        <f t="shared" si="0"/>
        <v>476.66055189421411</v>
      </c>
      <c r="S16" s="59">
        <f ca="1">AVERAGE(OFFSET($R$3,0,0,'Données projet'!$E$9+1,1))-AVERAGE(OFFSET($H$3,0,0,'Données projet'!$E$9+1,1))</f>
        <v>455.71329051283936</v>
      </c>
      <c r="T16" s="59">
        <f t="shared" si="34"/>
        <v>479.3743231122258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9">
        <f t="shared" si="5"/>
        <v>306.81726343399242</v>
      </c>
      <c r="AN16" s="59">
        <f ca="1">AVERAGE(OFFSET($AM$3,0,0,'Données projet'!$E$10+1,1))-AVERAGE(OFFSET($H$3,0,0,'Données projet'!$E$10+1,1))</f>
        <v>439.19854273764042</v>
      </c>
      <c r="AO16" s="59">
        <f t="shared" si="36"/>
        <v>278.21741231699929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2.8</v>
      </c>
      <c r="BD16" s="12">
        <f>IF('Données projet'!$A$88&gt;35,BD15+BC16-BL15,IF(A16&lt;'Données projet'!$A$88,$BA$205^A16,IF(A16='Données projet'!$A$88,'Données projet'!$B$88,BD15+BC16-BL15)))</f>
        <v>13.687439657435972</v>
      </c>
      <c r="BE16" s="13">
        <f>BD16*VLOOKUP('Données projet'!$B$11,Paramètres!$A$1:$I$89,3,0)*VLOOKUP('Données projet'!$B$11,Paramètres!$A$1:$I$89,5,0)</f>
        <v>11.743823226080066</v>
      </c>
      <c r="BF16" s="13">
        <f t="shared" si="37"/>
        <v>4.0628963576462231</v>
      </c>
      <c r="BG16" s="20">
        <f t="shared" si="7"/>
        <v>27.530036608323286</v>
      </c>
      <c r="BH16" s="59">
        <f t="shared" si="8"/>
        <v>300.0855921638788</v>
      </c>
      <c r="BI16" s="59">
        <f ca="1">AVERAGE(OFFSET($BH$3,0,0,'Données projet'!$E$11+1,1))-AVERAGE(OFFSET($H$3,0,0,'Données projet'!$E$11+1,1))</f>
        <v>536.29215334041396</v>
      </c>
      <c r="BJ16" s="59">
        <f t="shared" si="38"/>
        <v>312.14361830038712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13.8</v>
      </c>
      <c r="BY16" s="12">
        <f>IF('Données projet'!$A$114&gt;35,BY15+BX16-CG15,IF(A16&lt;'Données projet'!$A$114,$BV$205^A16,IF(A16='Données projet'!$A$114,'Données projet'!$B$114,BY15+BX16-CG15)))</f>
        <v>156.40000000000003</v>
      </c>
      <c r="BZ16" s="13">
        <f>BY16*VLOOKUP('Données projet'!$B$12,Paramètres!$A$1:$I$89,3,0)*VLOOKUP('Données projet'!$B$12,Paramètres!$A$1:$I$89,5,0)</f>
        <v>114.67248000000002</v>
      </c>
      <c r="CA16" s="13">
        <f t="shared" si="39"/>
        <v>30.42917784146039</v>
      </c>
      <c r="CB16" s="20">
        <f t="shared" si="10"/>
        <v>252.71872074054355</v>
      </c>
      <c r="CC16" s="59">
        <f t="shared" si="11"/>
        <v>525.27427629609906</v>
      </c>
      <c r="CD16" s="59">
        <f ca="1">AVERAGE(OFFSET($CC$3,0,0,'Données projet'!$E$12+1,1))-AVERAGE(OFFSET($H$3,0,0,'Données projet'!$E$12+1,1))</f>
        <v>239.25212250019609</v>
      </c>
      <c r="CE16" s="59">
        <f t="shared" si="40"/>
        <v>213.58492101729695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12.6</v>
      </c>
      <c r="N17" s="13">
        <f>IF('Données projet'!$A$36&gt;35,N16+M17-V16,IF(A17&lt;'Données projet'!$A$36,$K$205^A17,IF(A17='Données projet'!$A$36,'Données projet'!$B$36,N16+M17-V16)))</f>
        <v>109.39999999999998</v>
      </c>
      <c r="O17" s="13">
        <f>N17*VLOOKUP('Données projet'!$B$9,Paramètres!$A$1:$I$89,3,0)*VLOOKUP('Données projet'!$B$9,Paramètres!$A$1:$I$89,5,0)</f>
        <v>104.10503999999997</v>
      </c>
      <c r="P17" s="13">
        <f t="shared" si="33"/>
        <v>27.937665159461211</v>
      </c>
      <c r="Q17" s="20">
        <f t="shared" si="2"/>
        <v>229.97437815272824</v>
      </c>
      <c r="R17" s="59">
        <f t="shared" si="0"/>
        <v>503.75215593050598</v>
      </c>
      <c r="S17" s="59">
        <f ca="1">AVERAGE(OFFSET($R$3,0,0,'Données projet'!$E$9+1,1))-AVERAGE(OFFSET($H$3,0,0,'Données projet'!$E$9+1,1))</f>
        <v>455.71329051283936</v>
      </c>
      <c r="T17" s="59">
        <f t="shared" si="34"/>
        <v>479.3743231122258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9">
        <f t="shared" si="5"/>
        <v>315.9733740744461</v>
      </c>
      <c r="AN17" s="59">
        <f ca="1">AVERAGE(OFFSET($AM$3,0,0,'Données projet'!$E$10+1,1))-AVERAGE(OFFSET($H$3,0,0,'Données projet'!$E$10+1,1))</f>
        <v>439.19854273764042</v>
      </c>
      <c r="AO17" s="59">
        <f t="shared" si="36"/>
        <v>278.21741231699929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2.8</v>
      </c>
      <c r="BD17" s="12">
        <f>IF('Données projet'!$A$88&gt;35,BD16+BC17-BL16,IF(A17&lt;'Données projet'!$A$88,$BA$205^A17,IF(A17='Données projet'!$A$88,'Données projet'!$B$88,BD16+BC17-BL16)))</f>
        <v>16.739081308117708</v>
      </c>
      <c r="BE17" s="13">
        <f>BD17*VLOOKUP('Données projet'!$B$11,Paramètres!$A$1:$I$89,3,0)*VLOOKUP('Données projet'!$B$11,Paramètres!$A$1:$I$89,5,0)</f>
        <v>14.362131762364994</v>
      </c>
      <c r="BF17" s="13">
        <f t="shared" si="37"/>
        <v>4.8536749785381312</v>
      </c>
      <c r="BG17" s="20">
        <f t="shared" si="7"/>
        <v>33.46753007373961</v>
      </c>
      <c r="BH17" s="59">
        <f t="shared" si="8"/>
        <v>307.2453078515174</v>
      </c>
      <c r="BI17" s="59">
        <f ca="1">AVERAGE(OFFSET($BH$3,0,0,'Données projet'!$E$11+1,1))-AVERAGE(OFFSET($H$3,0,0,'Données projet'!$E$11+1,1))</f>
        <v>536.29215334041396</v>
      </c>
      <c r="BJ17" s="59">
        <f t="shared" si="38"/>
        <v>312.14361830038712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13.8</v>
      </c>
      <c r="BY17" s="12">
        <f>IF('Données projet'!$A$114&gt;35,BY16+BX17-CG16,IF(A17&lt;'Données projet'!$A$114,$BV$205^A17,IF(A17='Données projet'!$A$114,'Données projet'!$B$114,BY16+BX17-CG16)))</f>
        <v>170.20000000000005</v>
      </c>
      <c r="BZ17" s="13">
        <f>BY17*VLOOKUP('Données projet'!$B$12,Paramètres!$A$1:$I$89,3,0)*VLOOKUP('Données projet'!$B$12,Paramètres!$A$1:$I$89,5,0)</f>
        <v>124.79064000000002</v>
      </c>
      <c r="CA17" s="13">
        <f t="shared" si="39"/>
        <v>32.789779085419845</v>
      </c>
      <c r="CB17" s="20">
        <f t="shared" si="10"/>
        <v>274.45256324043959</v>
      </c>
      <c r="CC17" s="59">
        <f t="shared" si="11"/>
        <v>548.23034101821736</v>
      </c>
      <c r="CD17" s="59">
        <f ca="1">AVERAGE(OFFSET($CC$3,0,0,'Données projet'!$E$12+1,1))-AVERAGE(OFFSET($H$3,0,0,'Données projet'!$E$12+1,1))</f>
        <v>239.25212250019609</v>
      </c>
      <c r="CE17" s="59">
        <f t="shared" si="40"/>
        <v>213.58492101729695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122</v>
      </c>
      <c r="L18" s="12">
        <f>VLOOKUP(A18,'Données projet'!$A$35:$I$55,9,0)</f>
        <v>12.6</v>
      </c>
      <c r="M18" s="12">
        <f t="array" ref="M18">INDEX(L:L,MIN(IF(ISNUMBER(L18:L214),ROW(L18:L214),"")))</f>
        <v>12.6</v>
      </c>
      <c r="N18" s="13">
        <f>IF('Données projet'!$A$36&gt;35,N17+M18-V17,IF(A18&lt;'Données projet'!$A$36,$K$205^A18,IF(A18='Données projet'!$A$36,'Données projet'!$B$36,N17+M18-V17)))</f>
        <v>121.99999999999997</v>
      </c>
      <c r="O18" s="13">
        <f>N18*VLOOKUP('Données projet'!$B$9,Paramètres!$A$1:$I$89,3,0)*VLOOKUP('Données projet'!$B$9,Paramètres!$A$1:$I$89,5,0)</f>
        <v>116.09519999999999</v>
      </c>
      <c r="P18" s="13">
        <f t="shared" si="33"/>
        <v>30.762522798718759</v>
      </c>
      <c r="Q18" s="20">
        <f t="shared" si="2"/>
        <v>255.77720054110179</v>
      </c>
      <c r="R18" s="59">
        <f t="shared" si="0"/>
        <v>530.77720054110182</v>
      </c>
      <c r="S18" s="59">
        <f ca="1">AVERAGE(OFFSET($R$3,0,0,'Données projet'!$E$9+1,1))-AVERAGE(OFFSET($H$3,0,0,'Données projet'!$E$9+1,1))</f>
        <v>455.71329051283936</v>
      </c>
      <c r="T18" s="59">
        <f t="shared" si="34"/>
        <v>479.3743231122258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18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9">
        <f t="shared" si="5"/>
        <v>326.97274628871452</v>
      </c>
      <c r="AN18" s="59">
        <f ca="1">AVERAGE(OFFSET($AM$3,0,0,'Données projet'!$E$10+1,1))-AVERAGE(OFFSET($H$3,0,0,'Données projet'!$E$10+1,1))</f>
        <v>439.19854273764042</v>
      </c>
      <c r="AO18" s="59">
        <f t="shared" si="36"/>
        <v>278.21741231699929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2.8</v>
      </c>
      <c r="BD18" s="12">
        <f>IF('Données projet'!$A$88&gt;35,BD17+BC18-BL17,IF(A18&lt;'Données projet'!$A$88,$BA$205^A18,IF(A18='Données projet'!$A$88,'Données projet'!$B$88,BD17+BC18-BL17)))</f>
        <v>20.471092479852732</v>
      </c>
      <c r="BE18" s="13">
        <f>BD18*VLOOKUP('Données projet'!$B$11,Paramètres!$A$1:$I$89,3,0)*VLOOKUP('Données projet'!$B$11,Paramètres!$A$1:$I$89,5,0)</f>
        <v>17.564197347713648</v>
      </c>
      <c r="BF18" s="13">
        <f t="shared" si="37"/>
        <v>5.7983661712048189</v>
      </c>
      <c r="BG18" s="20">
        <f t="shared" si="7"/>
        <v>40.689798128782996</v>
      </c>
      <c r="BH18" s="59">
        <f t="shared" si="8"/>
        <v>315.68979812878297</v>
      </c>
      <c r="BI18" s="59">
        <f ca="1">AVERAGE(OFFSET($BH$3,0,0,'Données projet'!$E$11+1,1))-AVERAGE(OFFSET($H$3,0,0,'Données projet'!$E$11+1,1))</f>
        <v>536.29215334041396</v>
      </c>
      <c r="BJ18" s="59">
        <f t="shared" si="38"/>
        <v>312.14361830038712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184</v>
      </c>
      <c r="BW18" s="12">
        <f>VLOOKUP(A18,'Données projet'!$A$113:$I$133,9,0)</f>
        <v>13.8</v>
      </c>
      <c r="BX18" s="12">
        <f t="array" ref="BX18">INDEX(BW:BW,MIN(IF(ISNUMBER(BW18:BW214),ROW(BW18:BW214),"")))</f>
        <v>13.8</v>
      </c>
      <c r="BY18" s="12">
        <f>IF('Données projet'!$A$114&gt;35,BY17+BX18-CG17,IF(A18&lt;'Données projet'!$A$114,$BV$205^A18,IF(A18='Données projet'!$A$114,'Données projet'!$B$114,BY17+BX18-CG17)))</f>
        <v>184.00000000000006</v>
      </c>
      <c r="BZ18" s="13">
        <f>BY18*VLOOKUP('Données projet'!$B$12,Paramètres!$A$1:$I$89,3,0)*VLOOKUP('Données projet'!$B$12,Paramètres!$A$1:$I$89,5,0)</f>
        <v>134.90880000000004</v>
      </c>
      <c r="CA18" s="13">
        <f t="shared" si="39"/>
        <v>35.128180500859067</v>
      </c>
      <c r="CB18" s="20">
        <f t="shared" si="10"/>
        <v>296.14774103899623</v>
      </c>
      <c r="CC18" s="59">
        <f t="shared" si="11"/>
        <v>571.14774103899617</v>
      </c>
      <c r="CD18" s="59">
        <f ca="1">AVERAGE(OFFSET($CC$3,0,0,'Données projet'!$E$12+1,1))-AVERAGE(OFFSET($H$3,0,0,'Données projet'!$E$12+1,1))</f>
        <v>239.25212250019609</v>
      </c>
      <c r="CE18" s="59">
        <f t="shared" si="40"/>
        <v>213.58492101729695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</v>
      </c>
      <c r="N19" s="13">
        <f>IF('Données projet'!$A$36&gt;35,N18+M19-V18,IF(A19&lt;'Données projet'!$A$36,$K$205^A19,IF(A19='Données projet'!$A$36,'Données projet'!$B$36,N18+M19-V18)))</f>
        <v>115.79999999999998</v>
      </c>
      <c r="O19" s="13">
        <f>N19*VLOOKUP('Données projet'!$B$9,Paramètres!$A$1:$I$89,3,0)*VLOOKUP('Données projet'!$B$9,Paramètres!$A$1:$I$89,5,0)</f>
        <v>110.19528</v>
      </c>
      <c r="P19" s="13">
        <f t="shared" si="33"/>
        <v>29.376989313083563</v>
      </c>
      <c r="Q19" s="20">
        <f t="shared" si="2"/>
        <v>243.08836905362054</v>
      </c>
      <c r="R19" s="59">
        <f t="shared" si="0"/>
        <v>519.31059127584274</v>
      </c>
      <c r="S19" s="59">
        <f ca="1">AVERAGE(OFFSET($R$3,0,0,'Données projet'!$E$9+1,1))-AVERAGE(OFFSET($H$3,0,0,'Données projet'!$E$9+1,1))</f>
        <v>455.71329051283936</v>
      </c>
      <c r="T19" s="59">
        <f t="shared" si="34"/>
        <v>479.3743231122258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9">
        <f t="shared" si="5"/>
        <v>340.24492173474681</v>
      </c>
      <c r="AN19" s="59">
        <f ca="1">AVERAGE(OFFSET($AM$3,0,0,'Données projet'!$E$10+1,1))-AVERAGE(OFFSET($H$3,0,0,'Données projet'!$E$10+1,1))</f>
        <v>439.19854273764042</v>
      </c>
      <c r="AO19" s="59">
        <f t="shared" si="36"/>
        <v>278.21741231699929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2.8</v>
      </c>
      <c r="BD19" s="12">
        <f>IF('Données projet'!$A$88&gt;35,BD18+BC19-BL18,IF(A19&lt;'Données projet'!$A$88,$BA$205^A19,IF(A19='Données projet'!$A$88,'Données projet'!$B$88,BD18+BC19-BL18)))</f>
        <v>25.035162898423533</v>
      </c>
      <c r="BE19" s="13">
        <f>BD19*VLOOKUP('Données projet'!$B$11,Paramètres!$A$1:$I$89,3,0)*VLOOKUP('Données projet'!$B$11,Paramètres!$A$1:$I$89,5,0)</f>
        <v>21.480169766847393</v>
      </c>
      <c r="BF19" s="13">
        <f t="shared" si="37"/>
        <v>6.9269265873873334</v>
      </c>
      <c r="BG19" s="20">
        <f t="shared" si="7"/>
        <v>49.475692816958805</v>
      </c>
      <c r="BH19" s="59">
        <f t="shared" si="8"/>
        <v>325.69791503918105</v>
      </c>
      <c r="BI19" s="59">
        <f ca="1">AVERAGE(OFFSET($BH$3,0,0,'Données projet'!$E$11+1,1))-AVERAGE(OFFSET($H$3,0,0,'Données projet'!$E$11+1,1))</f>
        <v>536.29215334041396</v>
      </c>
      <c r="BJ19" s="59">
        <f t="shared" si="38"/>
        <v>312.14361830038712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13.666666666666666</v>
      </c>
      <c r="BY19" s="12">
        <f>IF('Données projet'!$A$114&gt;35,BY18+BX19-CG18,IF(A19&lt;'Données projet'!$A$114,$BV$205^A19,IF(A19='Données projet'!$A$114,'Données projet'!$B$114,BY18+BX19-CG18)))</f>
        <v>197.66666666666671</v>
      </c>
      <c r="BZ19" s="13">
        <f>BY19*VLOOKUP('Données projet'!$B$12,Paramètres!$A$1:$I$89,3,0)*VLOOKUP('Données projet'!$B$12,Paramètres!$A$1:$I$89,5,0)</f>
        <v>144.92920000000004</v>
      </c>
      <c r="CA19" s="13">
        <f t="shared" si="39"/>
        <v>37.423931852603523</v>
      </c>
      <c r="CB19" s="20">
        <f t="shared" si="10"/>
        <v>317.59837130995112</v>
      </c>
      <c r="CC19" s="59">
        <f t="shared" si="11"/>
        <v>593.82059353217335</v>
      </c>
      <c r="CD19" s="59">
        <f ca="1">AVERAGE(OFFSET($CC$3,0,0,'Données projet'!$E$12+1,1))-AVERAGE(OFFSET($H$3,0,0,'Données projet'!$E$12+1,1))</f>
        <v>239.25212250019609</v>
      </c>
      <c r="CE19" s="59">
        <f t="shared" si="40"/>
        <v>213.58492101729695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</v>
      </c>
      <c r="N20" s="13">
        <f>IF('Données projet'!$A$36&gt;35,N19+M20-V19,IF(A20&lt;'Données projet'!$A$36,$K$205^A20,IF(A20='Données projet'!$A$36,'Données projet'!$B$36,N19+M20-V19)))</f>
        <v>127.59999999999998</v>
      </c>
      <c r="O20" s="13">
        <f>N20*VLOOKUP('Données projet'!$B$9,Paramètres!$A$1:$I$89,3,0)*VLOOKUP('Données projet'!$B$9,Paramètres!$A$1:$I$89,5,0)</f>
        <v>121.42415999999999</v>
      </c>
      <c r="P20" s="13">
        <f t="shared" si="33"/>
        <v>32.006932803624935</v>
      </c>
      <c r="Q20" s="20">
        <f t="shared" si="2"/>
        <v>267.2258199663134</v>
      </c>
      <c r="R20" s="59">
        <f t="shared" si="0"/>
        <v>544.67026441075791</v>
      </c>
      <c r="S20" s="59">
        <f ca="1">AVERAGE(OFFSET($R$3,0,0,'Données projet'!$E$9+1,1))-AVERAGE(OFFSET($H$3,0,0,'Données projet'!$E$9+1,1))</f>
        <v>455.71329051283936</v>
      </c>
      <c r="T20" s="59">
        <f t="shared" si="34"/>
        <v>479.3743231122258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9">
        <f t="shared" si="5"/>
        <v>356.31981931185817</v>
      </c>
      <c r="AN20" s="59">
        <f ca="1">AVERAGE(OFFSET($AM$3,0,0,'Données projet'!$E$10+1,1))-AVERAGE(OFFSET($H$3,0,0,'Données projet'!$E$10+1,1))</f>
        <v>439.19854273764042</v>
      </c>
      <c r="AO20" s="59">
        <f t="shared" si="36"/>
        <v>278.21741231699929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2.8</v>
      </c>
      <c r="BD20" s="12">
        <f>IF('Données projet'!$A$88&gt;35,BD19+BC20-BL19,IF(A20&lt;'Données projet'!$A$88,$BA$205^A20,IF(A20='Données projet'!$A$88,'Données projet'!$B$88,BD19+BC20-BL19)))</f>
        <v>30.61680181296855</v>
      </c>
      <c r="BE20" s="13">
        <f>BD20*VLOOKUP('Données projet'!$B$11,Paramètres!$A$1:$I$89,3,0)*VLOOKUP('Données projet'!$B$11,Paramètres!$A$1:$I$89,5,0)</f>
        <v>26.26921595552702</v>
      </c>
      <c r="BF20" s="13">
        <f t="shared" si="37"/>
        <v>8.2751434680579159</v>
      </c>
      <c r="BG20" s="20">
        <f t="shared" si="7"/>
        <v>60.164759329410423</v>
      </c>
      <c r="BH20" s="59">
        <f t="shared" si="8"/>
        <v>337.60920377385486</v>
      </c>
      <c r="BI20" s="59">
        <f ca="1">AVERAGE(OFFSET($BH$3,0,0,'Données projet'!$E$11+1,1))-AVERAGE(OFFSET($H$3,0,0,'Données projet'!$E$11+1,1))</f>
        <v>536.29215334041396</v>
      </c>
      <c r="BJ20" s="59">
        <f t="shared" si="38"/>
        <v>312.14361830038712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13.666666666666666</v>
      </c>
      <c r="BY20" s="12">
        <f>IF('Données projet'!$A$114&gt;35,BY19+BX20-CG19,IF(A20&lt;'Données projet'!$A$114,$BV$205^A20,IF(A20='Données projet'!$A$114,'Données projet'!$B$114,BY19+BX20-CG19)))</f>
        <v>211.33333333333337</v>
      </c>
      <c r="BZ20" s="13">
        <f>BY20*VLOOKUP('Données projet'!$B$12,Paramètres!$A$1:$I$89,3,0)*VLOOKUP('Données projet'!$B$12,Paramètres!$A$1:$I$89,5,0)</f>
        <v>154.94960000000003</v>
      </c>
      <c r="CA20" s="13">
        <f t="shared" si="39"/>
        <v>39.701265909428457</v>
      </c>
      <c r="CB20" s="20">
        <f t="shared" si="10"/>
        <v>339.0169247922546</v>
      </c>
      <c r="CC20" s="59">
        <f t="shared" si="11"/>
        <v>616.46136923669906</v>
      </c>
      <c r="CD20" s="59">
        <f ca="1">AVERAGE(OFFSET($CC$3,0,0,'Données projet'!$E$12+1,1))-AVERAGE(OFFSET($H$3,0,0,'Données projet'!$E$12+1,1))</f>
        <v>239.25212250019609</v>
      </c>
      <c r="CE20" s="59">
        <f t="shared" si="40"/>
        <v>213.58492101729695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11.8</v>
      </c>
      <c r="N21" s="13">
        <f>IF('Données projet'!$A$36&gt;35,N20+M21-V20,IF(A21&lt;'Données projet'!$A$36,$K$205^A21,IF(A21='Données projet'!$A$36,'Données projet'!$B$36,N20+M21-V20)))</f>
        <v>139.39999999999998</v>
      </c>
      <c r="O21" s="13">
        <f>N21*VLOOKUP('Données projet'!$B$9,Paramètres!$A$1:$I$89,3,0)*VLOOKUP('Données projet'!$B$9,Paramètres!$A$1:$I$89,5,0)</f>
        <v>132.65303999999998</v>
      </c>
      <c r="P21" s="13">
        <f t="shared" si="33"/>
        <v>34.60867631689176</v>
      </c>
      <c r="Q21" s="20">
        <f t="shared" si="2"/>
        <v>291.31415591858644</v>
      </c>
      <c r="R21" s="59">
        <f t="shared" si="0"/>
        <v>569.98082258525312</v>
      </c>
      <c r="S21" s="59">
        <f ca="1">AVERAGE(OFFSET($R$3,0,0,'Données projet'!$E$9+1,1))-AVERAGE(OFFSET($H$3,0,0,'Données projet'!$E$9+1,1))</f>
        <v>455.71329051283936</v>
      </c>
      <c r="T21" s="59">
        <f t="shared" si="34"/>
        <v>479.3743231122258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9">
        <f t="shared" si="5"/>
        <v>375.85125169782572</v>
      </c>
      <c r="AN21" s="59">
        <f ca="1">AVERAGE(OFFSET($AM$3,0,0,'Données projet'!$E$10+1,1))-AVERAGE(OFFSET($H$3,0,0,'Données projet'!$E$10+1,1))</f>
        <v>439.19854273764042</v>
      </c>
      <c r="AO21" s="59">
        <f t="shared" si="36"/>
        <v>278.21741231699929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2.8</v>
      </c>
      <c r="BD21" s="12">
        <f>IF('Données projet'!$A$88&gt;35,BD20+BC21-BL20,IF(A21&lt;'Données projet'!$A$88,$BA$205^A21,IF(A21='Données projet'!$A$88,'Données projet'!$B$88,BD20+BC21-BL20)))</f>
        <v>37.442878125375486</v>
      </c>
      <c r="BE21" s="13">
        <f>BD21*VLOOKUP('Données projet'!$B$11,Paramètres!$A$1:$I$89,3,0)*VLOOKUP('Données projet'!$B$11,Paramètres!$A$1:$I$89,5,0)</f>
        <v>32.125989431572172</v>
      </c>
      <c r="BF21" s="13">
        <f t="shared" si="37"/>
        <v>9.8857694755459775</v>
      </c>
      <c r="BG21" s="20">
        <f t="shared" si="7"/>
        <v>73.170480096564106</v>
      </c>
      <c r="BH21" s="59">
        <f t="shared" si="8"/>
        <v>351.83714676323081</v>
      </c>
      <c r="BI21" s="59">
        <f ca="1">AVERAGE(OFFSET($BH$3,0,0,'Données projet'!$E$11+1,1))-AVERAGE(OFFSET($H$3,0,0,'Données projet'!$E$11+1,1))</f>
        <v>536.29215334041396</v>
      </c>
      <c r="BJ21" s="59">
        <f t="shared" si="38"/>
        <v>312.14361830038712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225</v>
      </c>
      <c r="BW21" s="12">
        <f>VLOOKUP(A21,'Données projet'!$A$113:$I$133,9,0)</f>
        <v>13.666666666666666</v>
      </c>
      <c r="BX21" s="12">
        <f t="array" ref="BX21">INDEX(BW:BW,MIN(IF(ISNUMBER(BW21:BW217),ROW(BW21:BW217),"")))</f>
        <v>13.666666666666666</v>
      </c>
      <c r="BY21" s="12">
        <f>IF('Données projet'!$A$114&gt;35,BY20+BX21-CG20,IF(A21&lt;'Données projet'!$A$114,$BV$205^A21,IF(A21='Données projet'!$A$114,'Données projet'!$B$114,BY20+BX21-CG20)))</f>
        <v>225.00000000000003</v>
      </c>
      <c r="BZ21" s="13">
        <f>BY21*VLOOKUP('Données projet'!$B$12,Paramètres!$A$1:$I$89,3,0)*VLOOKUP('Données projet'!$B$12,Paramètres!$A$1:$I$89,5,0)</f>
        <v>164.97000000000003</v>
      </c>
      <c r="CA21" s="13">
        <f t="shared" si="39"/>
        <v>41.961509246867301</v>
      </c>
      <c r="CB21" s="20">
        <f t="shared" si="10"/>
        <v>360.40571193829396</v>
      </c>
      <c r="CC21" s="59">
        <f t="shared" si="11"/>
        <v>639.0723786049607</v>
      </c>
      <c r="CD21" s="59">
        <f ca="1">AVERAGE(OFFSET($CC$3,0,0,'Données projet'!$E$12+1,1))-AVERAGE(OFFSET($H$3,0,0,'Données projet'!$E$12+1,1))</f>
        <v>239.25212250019609</v>
      </c>
      <c r="CE21" s="59">
        <f t="shared" si="40"/>
        <v>213.58492101729695</v>
      </c>
      <c r="CF21" s="15">
        <f>IF(ISNA(VLOOKUP(A21,'Données projet'!$A$113:$I$133,3,0)),0,VLOOKUP(A21,'Données projet'!$A$113:$I$133,3,0))</f>
        <v>1</v>
      </c>
      <c r="CG21" s="15">
        <f>IF(ISNA(VLOOKUP(A21,'Données projet'!$A$113:$I$133,4,0)),0,VLOOKUP(A21,'Données projet'!$A$113:$I$133,4,0))</f>
        <v>94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11.8</v>
      </c>
      <c r="N22" s="13">
        <f>IF('Données projet'!$A$36&gt;35,N21+M22-V21,IF(A22&lt;'Données projet'!$A$36,$K$205^A22,IF(A22='Données projet'!$A$36,'Données projet'!$B$36,N21+M22-V21)))</f>
        <v>151.19999999999999</v>
      </c>
      <c r="O22" s="13">
        <f>N22*VLOOKUP('Données projet'!$B$9,Paramètres!$A$1:$I$89,3,0)*VLOOKUP('Données projet'!$B$9,Paramètres!$A$1:$I$89,5,0)</f>
        <v>143.88191999999998</v>
      </c>
      <c r="P22" s="13">
        <f t="shared" si="33"/>
        <v>37.184878335388632</v>
      </c>
      <c r="Q22" s="20">
        <f t="shared" si="2"/>
        <v>315.35800710080184</v>
      </c>
      <c r="R22" s="59">
        <f t="shared" si="0"/>
        <v>595.24689598969076</v>
      </c>
      <c r="S22" s="59">
        <f ca="1">AVERAGE(OFFSET($R$3,0,0,'Données projet'!$E$9+1,1))-AVERAGE(OFFSET($H$3,0,0,'Données projet'!$E$9+1,1))</f>
        <v>455.71329051283936</v>
      </c>
      <c r="T22" s="59">
        <f t="shared" si="34"/>
        <v>479.3743231122258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9">
        <f t="shared" si="5"/>
        <v>399.64596418363215</v>
      </c>
      <c r="AN22" s="59">
        <f ca="1">AVERAGE(OFFSET($AM$3,0,0,'Données projet'!$E$10+1,1))-AVERAGE(OFFSET($H$3,0,0,'Données projet'!$E$10+1,1))</f>
        <v>439.19854273764042</v>
      </c>
      <c r="AO22" s="59">
        <f t="shared" si="36"/>
        <v>278.21741231699929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2.8</v>
      </c>
      <c r="BD22" s="12">
        <f>IF('Données projet'!$A$88&gt;35,BD21+BC22-BL21,IF(A22&lt;'Données projet'!$A$88,$BA$205^A22,IF(A22='Données projet'!$A$88,'Données projet'!$B$88,BD21+BC22-BL21)))</f>
        <v>45.79084160638493</v>
      </c>
      <c r="BE22" s="13">
        <f>BD22*VLOOKUP('Données projet'!$B$11,Paramètres!$A$1:$I$89,3,0)*VLOOKUP('Données projet'!$B$11,Paramètres!$A$1:$I$89,5,0)</f>
        <v>39.28854209827827</v>
      </c>
      <c r="BF22" s="13">
        <f t="shared" si="37"/>
        <v>11.809878402817876</v>
      </c>
      <c r="BG22" s="20">
        <f t="shared" si="7"/>
        <v>88.99641570607578</v>
      </c>
      <c r="BH22" s="59">
        <f t="shared" si="8"/>
        <v>368.88530459496462</v>
      </c>
      <c r="BI22" s="59">
        <f ca="1">AVERAGE(OFFSET($BH$3,0,0,'Données projet'!$E$11+1,1))-AVERAGE(OFFSET($H$3,0,0,'Données projet'!$E$11+1,1))</f>
        <v>536.29215334041396</v>
      </c>
      <c r="BJ22" s="59">
        <f t="shared" si="38"/>
        <v>312.14361830038712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</v>
      </c>
      <c r="BY22" s="12">
        <f>IF('Données projet'!$A$114&gt;35,BY21+BX22-CG21,IF(A22&lt;'Données projet'!$A$114,$BV$205^A22,IF(A22='Données projet'!$A$114,'Données projet'!$B$114,BY21+BX22-CG21)))</f>
        <v>136.00000000000003</v>
      </c>
      <c r="BZ22" s="13">
        <f>BY22*VLOOKUP('Données projet'!$B$12,Paramètres!$A$1:$I$89,3,0)*VLOOKUP('Données projet'!$B$12,Paramètres!$A$1:$I$89,5,0)</f>
        <v>99.71520000000001</v>
      </c>
      <c r="CA22" s="13">
        <f t="shared" si="39"/>
        <v>26.894136617382181</v>
      </c>
      <c r="CB22" s="20">
        <f t="shared" si="10"/>
        <v>220.51126127527394</v>
      </c>
      <c r="CC22" s="59">
        <f t="shared" si="11"/>
        <v>500.40015016416282</v>
      </c>
      <c r="CD22" s="59">
        <f ca="1">AVERAGE(OFFSET($CC$3,0,0,'Données projet'!$E$12+1,1))-AVERAGE(OFFSET($H$3,0,0,'Données projet'!$E$12+1,1))</f>
        <v>239.25212250019609</v>
      </c>
      <c r="CE22" s="59">
        <f t="shared" si="40"/>
        <v>213.58492101729695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163</v>
      </c>
      <c r="L23" s="12">
        <f>VLOOKUP(A23,'Données projet'!$A$35:$I$55,9,0)</f>
        <v>11.8</v>
      </c>
      <c r="M23" s="12">
        <f t="array" ref="M23">INDEX(L:L,MIN(IF(ISNUMBER(L23:L219),ROW(L23:L219),"")))</f>
        <v>11.8</v>
      </c>
      <c r="N23" s="13">
        <f>IF('Données projet'!$A$36&gt;35,N22+M23-V22,IF(A23&lt;'Données projet'!$A$36,$K$205^A23,IF(A23='Données projet'!$A$36,'Données projet'!$B$36,N22+M23-V22)))</f>
        <v>163</v>
      </c>
      <c r="O23" s="13">
        <f>N23*VLOOKUP('Données projet'!$B$9,Paramètres!$A$1:$I$89,3,0)*VLOOKUP('Données projet'!$B$9,Paramètres!$A$1:$I$89,5,0)</f>
        <v>155.11079999999998</v>
      </c>
      <c r="P23" s="13">
        <f t="shared" si="33"/>
        <v>39.737758807485029</v>
      </c>
      <c r="Q23" s="20">
        <f t="shared" si="2"/>
        <v>339.36123992303641</v>
      </c>
      <c r="R23" s="59">
        <f t="shared" si="0"/>
        <v>620.47235103414755</v>
      </c>
      <c r="S23" s="59">
        <f ca="1">AVERAGE(OFFSET($R$3,0,0,'Données projet'!$E$9+1,1))-AVERAGE(OFFSET($H$3,0,0,'Données projet'!$E$9+1,1))</f>
        <v>455.71329051283936</v>
      </c>
      <c r="T23" s="59">
        <f t="shared" si="34"/>
        <v>479.3743231122258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9">
        <f t="shared" si="5"/>
        <v>428.69949531545831</v>
      </c>
      <c r="AN23" s="59">
        <f ca="1">AVERAGE(OFFSET($AM$3,0,0,'Données projet'!$E$10+1,1))-AVERAGE(OFFSET($H$3,0,0,'Données projet'!$E$10+1,1))</f>
        <v>439.19854273764042</v>
      </c>
      <c r="AO23" s="59">
        <f t="shared" si="36"/>
        <v>278.21741231699929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56</v>
      </c>
      <c r="BB23" s="12">
        <f>VLOOKUP(A23,'Données projet'!$A$87:$I$107,9,0)</f>
        <v>2.8</v>
      </c>
      <c r="BC23" s="12">
        <f t="array" ref="BC23">INDEX(BB:BB,MIN(IF(ISNUMBER(BB23:BB219),ROW(BB23:BB219),"")))</f>
        <v>2.8</v>
      </c>
      <c r="BD23" s="12">
        <f>IF('Données projet'!$A$88&gt;35,BD22+BC23-BL22,IF(A23&lt;'Données projet'!$A$88,$BA$205^A23,IF(A23='Données projet'!$A$88,'Données projet'!$B$88,BD22+BC23-BL22)))</f>
        <v>56</v>
      </c>
      <c r="BE23" s="13">
        <f>BD23*VLOOKUP('Données projet'!$B$11,Paramètres!$A$1:$I$89,3,0)*VLOOKUP('Données projet'!$B$11,Paramètres!$A$1:$I$89,5,0)</f>
        <v>48.048000000000009</v>
      </c>
      <c r="BF23" s="13">
        <f t="shared" si="37"/>
        <v>14.108484750160622</v>
      </c>
      <c r="BG23" s="20">
        <f t="shared" si="7"/>
        <v>108.25587760652975</v>
      </c>
      <c r="BH23" s="59">
        <f t="shared" si="8"/>
        <v>389.36698871764088</v>
      </c>
      <c r="BI23" s="59">
        <f ca="1">AVERAGE(OFFSET($BH$3,0,0,'Données projet'!$E$11+1,1))-AVERAGE(OFFSET($H$3,0,0,'Données projet'!$E$11+1,1))</f>
        <v>536.29215334041396</v>
      </c>
      <c r="BJ23" s="59">
        <f t="shared" si="38"/>
        <v>312.14361830038712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</v>
      </c>
      <c r="BY23" s="12">
        <f>IF('Données projet'!$A$114&gt;35,BY22+BX23-CG22,IF(A23&lt;'Données projet'!$A$114,$BV$205^A23,IF(A23='Données projet'!$A$114,'Données projet'!$B$114,BY22+BX23-CG22)))</f>
        <v>141.00000000000003</v>
      </c>
      <c r="BZ23" s="13">
        <f>BY23*VLOOKUP('Données projet'!$B$12,Paramètres!$A$1:$I$89,3,0)*VLOOKUP('Données projet'!$B$12,Paramètres!$A$1:$I$89,5,0)</f>
        <v>103.38120000000002</v>
      </c>
      <c r="CA23" s="13">
        <f t="shared" si="39"/>
        <v>27.765956260923325</v>
      </c>
      <c r="CB23" s="20">
        <f t="shared" si="10"/>
        <v>228.41463048777482</v>
      </c>
      <c r="CC23" s="59">
        <f t="shared" si="11"/>
        <v>509.52574159888593</v>
      </c>
      <c r="CD23" s="59">
        <f ca="1">AVERAGE(OFFSET($CC$3,0,0,'Données projet'!$E$12+1,1))-AVERAGE(OFFSET($H$3,0,0,'Données projet'!$E$12+1,1))</f>
        <v>239.25212250019609</v>
      </c>
      <c r="CE23" s="59">
        <f t="shared" si="40"/>
        <v>213.58492101729695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10.6</v>
      </c>
      <c r="N24" s="13">
        <f>IF('Données projet'!$A$36&gt;35,N23+M24-V23,IF(A24&lt;'Données projet'!$A$36,$K$205^A24,IF(A24='Données projet'!$A$36,'Données projet'!$B$36,N23+M24-V23)))</f>
        <v>150.6</v>
      </c>
      <c r="O24" s="13">
        <f>N24*VLOOKUP('Données projet'!$B$9,Paramètres!$A$1:$I$89,3,0)*VLOOKUP('Données projet'!$B$9,Paramètres!$A$1:$I$89,5,0)</f>
        <v>143.31095999999999</v>
      </c>
      <c r="P24" s="13">
        <f t="shared" si="33"/>
        <v>37.054465009884886</v>
      </c>
      <c r="Q24" s="20">
        <f t="shared" si="2"/>
        <v>314.13644855888282</v>
      </c>
      <c r="R24" s="59">
        <f t="shared" si="0"/>
        <v>596.46978189221613</v>
      </c>
      <c r="S24" s="59">
        <f ca="1">AVERAGE(OFFSET($R$3,0,0,'Données projet'!$E$9+1,1))-AVERAGE(OFFSET($H$3,0,0,'Données projet'!$E$9+1,1))</f>
        <v>455.71329051283936</v>
      </c>
      <c r="T24" s="59">
        <f t="shared" si="34"/>
        <v>479.3743231122258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67.136160000000004</v>
      </c>
      <c r="AK24" s="13">
        <f t="shared" si="35"/>
        <v>18.960545405756019</v>
      </c>
      <c r="AL24" s="20">
        <f t="shared" si="4"/>
        <v>149.95176191502506</v>
      </c>
      <c r="AM24" s="59">
        <f t="shared" si="5"/>
        <v>432.2850952483584</v>
      </c>
      <c r="AN24" s="59">
        <f ca="1">AVERAGE(OFFSET($AM$3,0,0,'Données projet'!$E$10+1,1))-AVERAGE(OFFSET($H$3,0,0,'Données projet'!$E$10+1,1))</f>
        <v>439.19854273764042</v>
      </c>
      <c r="AO24" s="59">
        <f t="shared" si="36"/>
        <v>278.21741231699929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11</v>
      </c>
      <c r="BD24" s="12">
        <f>IF('Données projet'!$A$88&gt;35,BD23+BC24-BL23,IF(A24&lt;'Données projet'!$A$88,$BA$205^A24,IF(A24='Données projet'!$A$88,'Données projet'!$B$88,BD23+BC24-BL23)))</f>
        <v>67</v>
      </c>
      <c r="BE24" s="13">
        <f>BD24*VLOOKUP('Données projet'!$B$11,Paramètres!$A$1:$I$89,3,0)*VLOOKUP('Données projet'!$B$11,Paramètres!$A$1:$I$89,5,0)</f>
        <v>57.486000000000004</v>
      </c>
      <c r="BF24" s="13">
        <f t="shared" si="37"/>
        <v>16.531076211754396</v>
      </c>
      <c r="BG24" s="20">
        <f t="shared" si="7"/>
        <v>128.9130744021389</v>
      </c>
      <c r="BH24" s="59">
        <f t="shared" si="8"/>
        <v>411.24640773547219</v>
      </c>
      <c r="BI24" s="59">
        <f ca="1">AVERAGE(OFFSET($BH$3,0,0,'Données projet'!$E$11+1,1))-AVERAGE(OFFSET($H$3,0,0,'Données projet'!$E$11+1,1))</f>
        <v>536.29215334041396</v>
      </c>
      <c r="BJ24" s="59">
        <f t="shared" si="38"/>
        <v>312.14361830038712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</v>
      </c>
      <c r="BY24" s="12">
        <f>IF('Données projet'!$A$114&gt;35,BY23+BX24-CG23,IF(A24&lt;'Données projet'!$A$114,$BV$205^A24,IF(A24='Données projet'!$A$114,'Données projet'!$B$114,BY23+BX24-CG23)))</f>
        <v>146.00000000000003</v>
      </c>
      <c r="BZ24" s="13">
        <f>BY24*VLOOKUP('Données projet'!$B$12,Paramètres!$A$1:$I$89,3,0)*VLOOKUP('Données projet'!$B$12,Paramètres!$A$1:$I$89,5,0)</f>
        <v>107.0472</v>
      </c>
      <c r="CA24" s="13">
        <f t="shared" si="39"/>
        <v>28.634183951187907</v>
      </c>
      <c r="CB24" s="20">
        <f t="shared" si="10"/>
        <v>236.3117437149856</v>
      </c>
      <c r="CC24" s="59">
        <f t="shared" si="11"/>
        <v>518.64507704831885</v>
      </c>
      <c r="CD24" s="59">
        <f ca="1">AVERAGE(OFFSET($CC$3,0,0,'Données projet'!$E$12+1,1))-AVERAGE(OFFSET($H$3,0,0,'Données projet'!$E$12+1,1))</f>
        <v>239.25212250019609</v>
      </c>
      <c r="CE24" s="59">
        <f t="shared" si="40"/>
        <v>213.58492101729695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10.6</v>
      </c>
      <c r="N25" s="13">
        <f>IF('Données projet'!$A$36&gt;35,N24+M25-V24,IF(A25&lt;'Données projet'!$A$36,$K$205^A25,IF(A25='Données projet'!$A$36,'Données projet'!$B$36,N24+M25-V24)))</f>
        <v>161.19999999999999</v>
      </c>
      <c r="O25" s="13">
        <f>N25*VLOOKUP('Données projet'!$B$9,Paramètres!$A$1:$I$89,3,0)*VLOOKUP('Données projet'!$B$9,Paramètres!$A$1:$I$89,5,0)</f>
        <v>153.39792</v>
      </c>
      <c r="P25" s="13">
        <f t="shared" si="33"/>
        <v>39.349765565193408</v>
      </c>
      <c r="Q25" s="20">
        <f t="shared" si="2"/>
        <v>335.70221902604521</v>
      </c>
      <c r="R25" s="59">
        <f t="shared" si="0"/>
        <v>619.25777458160076</v>
      </c>
      <c r="S25" s="59">
        <f ca="1">AVERAGE(OFFSET($R$3,0,0,'Données projet'!$E$9+1,1))-AVERAGE(OFFSET($H$3,0,0,'Données projet'!$E$9+1,1))</f>
        <v>455.71329051283936</v>
      </c>
      <c r="T25" s="59">
        <f t="shared" si="34"/>
        <v>479.3743231122258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73.650720000000007</v>
      </c>
      <c r="AK25" s="13">
        <f t="shared" si="35"/>
        <v>20.577360172493922</v>
      </c>
      <c r="AL25" s="20">
        <f t="shared" si="4"/>
        <v>164.11390630042692</v>
      </c>
      <c r="AM25" s="59">
        <f t="shared" si="5"/>
        <v>447.66946185598249</v>
      </c>
      <c r="AN25" s="59">
        <f ca="1">AVERAGE(OFFSET($AM$3,0,0,'Données projet'!$E$10+1,1))-AVERAGE(OFFSET($H$3,0,0,'Données projet'!$E$10+1,1))</f>
        <v>439.19854273764042</v>
      </c>
      <c r="AO25" s="59">
        <f t="shared" si="36"/>
        <v>278.21741231699929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11</v>
      </c>
      <c r="BD25" s="12">
        <f>IF('Données projet'!$A$88&gt;35,BD24+BC25-BL24,IF(A25&lt;'Données projet'!$A$88,$BA$205^A25,IF(A25='Données projet'!$A$88,'Données projet'!$B$88,BD24+BC25-BL24)))</f>
        <v>78</v>
      </c>
      <c r="BE25" s="13">
        <f>BD25*VLOOKUP('Données projet'!$B$11,Paramètres!$A$1:$I$89,3,0)*VLOOKUP('Données projet'!$B$11,Paramètres!$A$1:$I$89,5,0)</f>
        <v>66.924000000000007</v>
      </c>
      <c r="BF25" s="13">
        <f t="shared" si="37"/>
        <v>18.90759204786767</v>
      </c>
      <c r="BG25" s="20">
        <f t="shared" si="7"/>
        <v>149.49002281670286</v>
      </c>
      <c r="BH25" s="59">
        <f t="shared" si="8"/>
        <v>433.04557837225843</v>
      </c>
      <c r="BI25" s="59">
        <f ca="1">AVERAGE(OFFSET($BH$3,0,0,'Données projet'!$E$11+1,1))-AVERAGE(OFFSET($H$3,0,0,'Données projet'!$E$11+1,1))</f>
        <v>536.29215334041396</v>
      </c>
      <c r="BJ25" s="59">
        <f t="shared" si="38"/>
        <v>312.14361830038712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>
        <f>VLOOKUP(A25,'Données projet'!$A$113:$I$133,2,0)</f>
        <v>151</v>
      </c>
      <c r="BW25" s="12">
        <f>VLOOKUP(A25,'Données projet'!$A$113:$I$133,9,0)</f>
        <v>5</v>
      </c>
      <c r="BX25" s="12">
        <f t="array" ref="BX25">INDEX(BW:BW,MIN(IF(ISNUMBER(BW25:BW221),ROW(BW25:BW221),"")))</f>
        <v>5</v>
      </c>
      <c r="BY25" s="12">
        <f>IF('Données projet'!$A$114&gt;35,BY24+BX25-CG24,IF(A25&lt;'Données projet'!$A$114,$BV$205^A25,IF(A25='Données projet'!$A$114,'Données projet'!$B$114,BY24+BX25-CG24)))</f>
        <v>151.00000000000003</v>
      </c>
      <c r="BZ25" s="13">
        <f>BY25*VLOOKUP('Données projet'!$B$12,Paramètres!$A$1:$I$89,3,0)*VLOOKUP('Données projet'!$B$12,Paramètres!$A$1:$I$89,5,0)</f>
        <v>110.71320000000003</v>
      </c>
      <c r="CA25" s="13">
        <f t="shared" si="39"/>
        <v>29.498956799987518</v>
      </c>
      <c r="CB25" s="20">
        <f t="shared" si="10"/>
        <v>244.20283975997833</v>
      </c>
      <c r="CC25" s="59">
        <f t="shared" si="11"/>
        <v>527.7583953155339</v>
      </c>
      <c r="CD25" s="59">
        <f ca="1">AVERAGE(OFFSET($CC$3,0,0,'Données projet'!$E$12+1,1))-AVERAGE(OFFSET($H$3,0,0,'Données projet'!$E$12+1,1))</f>
        <v>239.25212250019609</v>
      </c>
      <c r="CE25" s="59">
        <f t="shared" si="40"/>
        <v>213.58492101729695</v>
      </c>
      <c r="CF25" s="15">
        <f>IF(ISNA(VLOOKUP(A25,'Données projet'!$A$113:$I$133,3,0)),0,VLOOKUP(A25,'Données projet'!$A$113:$I$133,3,0))</f>
        <v>2</v>
      </c>
      <c r="CG25" s="15">
        <f>IF(ISNA(VLOOKUP(A25,'Données projet'!$A$113:$I$133,4,0)),0,VLOOKUP(A25,'Données projet'!$A$113:$I$133,4,0))</f>
        <v>54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10.6</v>
      </c>
      <c r="N26" s="13">
        <f>IF('Données projet'!$A$36&gt;35,N25+M26-V25,IF(A26&lt;'Données projet'!$A$36,$K$205^A26,IF(A26='Données projet'!$A$36,'Données projet'!$B$36,N25+M26-V25)))</f>
        <v>171.79999999999998</v>
      </c>
      <c r="O26" s="13">
        <f>N26*VLOOKUP('Données projet'!$B$9,Paramètres!$A$1:$I$89,3,0)*VLOOKUP('Données projet'!$B$9,Paramètres!$A$1:$I$89,5,0)</f>
        <v>163.48487999999998</v>
      </c>
      <c r="P26" s="13">
        <f t="shared" si="33"/>
        <v>41.627551418005716</v>
      </c>
      <c r="Q26" s="20">
        <f t="shared" si="2"/>
        <v>357.23748471969321</v>
      </c>
      <c r="R26" s="59">
        <f t="shared" si="0"/>
        <v>642.01526249747099</v>
      </c>
      <c r="S26" s="59">
        <f ca="1">AVERAGE(OFFSET($R$3,0,0,'Données projet'!$E$9+1,1))-AVERAGE(OFFSET($H$3,0,0,'Données projet'!$E$9+1,1))</f>
        <v>455.71329051283936</v>
      </c>
      <c r="T26" s="59">
        <f t="shared" si="34"/>
        <v>479.3743231122258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80.165279999999996</v>
      </c>
      <c r="AK26" s="13">
        <f t="shared" si="35"/>
        <v>22.177591092468788</v>
      </c>
      <c r="AL26" s="20">
        <f t="shared" si="4"/>
        <v>178.24716715271646</v>
      </c>
      <c r="AM26" s="59">
        <f t="shared" si="5"/>
        <v>463.02494493049426</v>
      </c>
      <c r="AN26" s="59">
        <f ca="1">AVERAGE(OFFSET($AM$3,0,0,'Données projet'!$E$10+1,1))-AVERAGE(OFFSET($H$3,0,0,'Données projet'!$E$10+1,1))</f>
        <v>439.19854273764042</v>
      </c>
      <c r="AO26" s="59">
        <f t="shared" si="36"/>
        <v>278.21741231699929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</v>
      </c>
      <c r="BD26" s="12">
        <f>IF('Données projet'!$A$88&gt;35,BD25+BC26-BL25,IF(A26&lt;'Données projet'!$A$88,$BA$205^A26,IF(A26='Données projet'!$A$88,'Données projet'!$B$88,BD25+BC26-BL25)))</f>
        <v>89</v>
      </c>
      <c r="BE26" s="13">
        <f>BD26*VLOOKUP('Données projet'!$B$11,Paramètres!$A$1:$I$89,3,0)*VLOOKUP('Données projet'!$B$11,Paramètres!$A$1:$I$89,5,0)</f>
        <v>76.362000000000009</v>
      </c>
      <c r="BF26" s="13">
        <f t="shared" si="37"/>
        <v>21.245279172340783</v>
      </c>
      <c r="BG26" s="20">
        <f t="shared" si="7"/>
        <v>169.99934455849356</v>
      </c>
      <c r="BH26" s="59">
        <f t="shared" si="8"/>
        <v>454.7771223362713</v>
      </c>
      <c r="BI26" s="59">
        <f ca="1">AVERAGE(OFFSET($BH$3,0,0,'Données projet'!$E$11+1,1))-AVERAGE(OFFSET($H$3,0,0,'Données projet'!$E$11+1,1))</f>
        <v>536.29215334041396</v>
      </c>
      <c r="BJ26" s="59">
        <f t="shared" si="38"/>
        <v>312.14361830038712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6.6</v>
      </c>
      <c r="BY26" s="12">
        <f>IF('Données projet'!$A$114&gt;35,BY25+BX26-CG25,IF(A26&lt;'Données projet'!$A$114,$BV$205^A26,IF(A26='Données projet'!$A$114,'Données projet'!$B$114,BY25+BX26-CG25)))</f>
        <v>103.60000000000002</v>
      </c>
      <c r="BZ26" s="13">
        <f>BY26*VLOOKUP('Données projet'!$B$12,Paramètres!$A$1:$I$89,3,0)*VLOOKUP('Données projet'!$B$12,Paramètres!$A$1:$I$89,5,0)</f>
        <v>75.959520000000012</v>
      </c>
      <c r="CA26" s="13">
        <f t="shared" si="39"/>
        <v>21.146305742114752</v>
      </c>
      <c r="CB26" s="20">
        <f t="shared" si="10"/>
        <v>169.1259798341832</v>
      </c>
      <c r="CC26" s="59">
        <f t="shared" si="11"/>
        <v>453.90375761196094</v>
      </c>
      <c r="CD26" s="59">
        <f ca="1">AVERAGE(OFFSET($CC$3,0,0,'Données projet'!$E$12+1,1))-AVERAGE(OFFSET($H$3,0,0,'Données projet'!$E$12+1,1))</f>
        <v>239.25212250019609</v>
      </c>
      <c r="CE26" s="59">
        <f t="shared" si="40"/>
        <v>213.58492101729695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10.6</v>
      </c>
      <c r="N27" s="13">
        <f>IF('Données projet'!$A$36&gt;35,N26+M27-V26,IF(A27&lt;'Données projet'!$A$36,$K$205^A27,IF(A27='Données projet'!$A$36,'Données projet'!$B$36,N26+M27-V26)))</f>
        <v>182.39999999999998</v>
      </c>
      <c r="O27" s="13">
        <f>N27*VLOOKUP('Données projet'!$B$9,Paramètres!$A$1:$I$89,3,0)*VLOOKUP('Données projet'!$B$9,Paramètres!$A$1:$I$89,5,0)</f>
        <v>173.57183999999998</v>
      </c>
      <c r="P27" s="13">
        <f t="shared" si="33"/>
        <v>43.889026259091224</v>
      </c>
      <c r="Q27" s="20">
        <f t="shared" si="2"/>
        <v>378.74434206791716</v>
      </c>
      <c r="R27" s="59">
        <f t="shared" si="0"/>
        <v>664.74434206791716</v>
      </c>
      <c r="S27" s="59">
        <f ca="1">AVERAGE(OFFSET($R$3,0,0,'Données projet'!$E$9+1,1))-AVERAGE(OFFSET($H$3,0,0,'Données projet'!$E$9+1,1))</f>
        <v>455.71329051283936</v>
      </c>
      <c r="T27" s="59">
        <f t="shared" si="34"/>
        <v>479.3743231122258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86.679839999999999</v>
      </c>
      <c r="AK27" s="13">
        <f t="shared" si="35"/>
        <v>23.762739053789723</v>
      </c>
      <c r="AL27" s="20">
        <f t="shared" si="4"/>
        <v>192.35415851868379</v>
      </c>
      <c r="AM27" s="59">
        <f t="shared" si="5"/>
        <v>478.35415851868379</v>
      </c>
      <c r="AN27" s="59">
        <f ca="1">AVERAGE(OFFSET($AM$3,0,0,'Données projet'!$E$10+1,1))-AVERAGE(OFFSET($H$3,0,0,'Données projet'!$E$10+1,1))</f>
        <v>439.19854273764042</v>
      </c>
      <c r="AO27" s="59">
        <f t="shared" si="36"/>
        <v>278.21741231699929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</v>
      </c>
      <c r="BD27" s="12">
        <f>IF('Données projet'!$A$88&gt;35,BD26+BC27-BL26,IF(A27&lt;'Données projet'!$A$88,$BA$205^A27,IF(A27='Données projet'!$A$88,'Données projet'!$B$88,BD26+BC27-BL26)))</f>
        <v>100</v>
      </c>
      <c r="BE27" s="13">
        <f>BD27*VLOOKUP('Données projet'!$B$11,Paramètres!$A$1:$I$89,3,0)*VLOOKUP('Données projet'!$B$11,Paramètres!$A$1:$I$89,5,0)</f>
        <v>85.800000000000011</v>
      </c>
      <c r="BF27" s="13">
        <f t="shared" si="37"/>
        <v>23.549485995669766</v>
      </c>
      <c r="BG27" s="20">
        <f t="shared" si="7"/>
        <v>190.45035477579154</v>
      </c>
      <c r="BH27" s="59">
        <f t="shared" si="8"/>
        <v>476.45035477579154</v>
      </c>
      <c r="BI27" s="59">
        <f ca="1">AVERAGE(OFFSET($BH$3,0,0,'Données projet'!$E$11+1,1))-AVERAGE(OFFSET($H$3,0,0,'Données projet'!$E$11+1,1))</f>
        <v>536.29215334041396</v>
      </c>
      <c r="BJ27" s="59">
        <f t="shared" si="38"/>
        <v>312.14361830038712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6.6</v>
      </c>
      <c r="BY27" s="12">
        <f>IF('Données projet'!$A$114&gt;35,BY26+BX27-CG26,IF(A27&lt;'Données projet'!$A$114,$BV$205^A27,IF(A27='Données projet'!$A$114,'Données projet'!$B$114,BY26+BX27-CG26)))</f>
        <v>110.20000000000002</v>
      </c>
      <c r="BZ27" s="13">
        <f>BY27*VLOOKUP('Données projet'!$B$12,Paramètres!$A$1:$I$89,3,0)*VLOOKUP('Données projet'!$B$12,Paramètres!$A$1:$I$89,5,0)</f>
        <v>80.798640000000006</v>
      </c>
      <c r="CA27" s="13">
        <f t="shared" si="39"/>
        <v>22.332342724937131</v>
      </c>
      <c r="CB27" s="20">
        <f t="shared" si="10"/>
        <v>179.61979491259885</v>
      </c>
      <c r="CC27" s="59">
        <f t="shared" si="11"/>
        <v>465.61979491259888</v>
      </c>
      <c r="CD27" s="59">
        <f ca="1">AVERAGE(OFFSET($CC$3,0,0,'Données projet'!$E$12+1,1))-AVERAGE(OFFSET($H$3,0,0,'Données projet'!$E$12+1,1))</f>
        <v>239.25212250019609</v>
      </c>
      <c r="CE27" s="59">
        <f t="shared" si="40"/>
        <v>213.58492101729695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193</v>
      </c>
      <c r="L28" s="12">
        <f>VLOOKUP(A28,'Données projet'!$A$35:$I$55,9,0)</f>
        <v>10.6</v>
      </c>
      <c r="M28" s="12">
        <f t="array" ref="M28">INDEX(L:L,MIN(IF(ISNUMBER(L28:L224),ROW(L28:L224),"")))</f>
        <v>10.6</v>
      </c>
      <c r="N28" s="13">
        <f>IF('Données projet'!$A$36&gt;35,N27+M28-V27,IF(A28&lt;'Données projet'!$A$36,$K$205^A28,IF(A28='Données projet'!$A$36,'Données projet'!$B$36,N27+M28-V27)))</f>
        <v>192.99999999999997</v>
      </c>
      <c r="O28" s="13">
        <f>N28*VLOOKUP('Données projet'!$B$9,Paramètres!$A$1:$I$89,3,0)*VLOOKUP('Données projet'!$B$9,Paramètres!$A$1:$I$89,5,0)</f>
        <v>183.65879999999996</v>
      </c>
      <c r="P28" s="13">
        <f t="shared" si="33"/>
        <v>46.135245973879186</v>
      </c>
      <c r="Q28" s="20">
        <f t="shared" si="2"/>
        <v>400.22463007117284</v>
      </c>
      <c r="R28" s="59">
        <f t="shared" si="0"/>
        <v>687.44685229339507</v>
      </c>
      <c r="S28" s="59">
        <f ca="1">AVERAGE(OFFSET($R$3,0,0,'Données projet'!$E$9+1,1))-AVERAGE(OFFSET($H$3,0,0,'Données projet'!$E$9+1,1))</f>
        <v>455.71329051283936</v>
      </c>
      <c r="T28" s="59">
        <f t="shared" si="34"/>
        <v>479.3743231122258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27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93.194400000000002</v>
      </c>
      <c r="AK28" s="13">
        <f t="shared" si="35"/>
        <v>25.33406653691528</v>
      </c>
      <c r="AL28" s="20">
        <f t="shared" si="4"/>
        <v>206.43707921846078</v>
      </c>
      <c r="AM28" s="59">
        <f t="shared" si="5"/>
        <v>493.65930144068301</v>
      </c>
      <c r="AN28" s="59">
        <f ca="1">AVERAGE(OFFSET($AM$3,0,0,'Données projet'!$E$10+1,1))-AVERAGE(OFFSET($H$3,0,0,'Données projet'!$E$10+1,1))</f>
        <v>439.19854273764042</v>
      </c>
      <c r="AO28" s="59">
        <f t="shared" si="36"/>
        <v>278.21741231699929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111</v>
      </c>
      <c r="BB28" s="12">
        <f>VLOOKUP(A28,'Données projet'!$A$87:$I$107,9,0)</f>
        <v>11</v>
      </c>
      <c r="BC28" s="12">
        <f t="array" ref="BC28">INDEX(BB:BB,MIN(IF(ISNUMBER(BB28:BB224),ROW(BB28:BB224),"")))</f>
        <v>11</v>
      </c>
      <c r="BD28" s="12">
        <f>IF('Données projet'!$A$88&gt;35,BD27+BC28-BL27,IF(A28&lt;'Données projet'!$A$88,$BA$205^A28,IF(A28='Données projet'!$A$88,'Données projet'!$B$88,BD27+BC28-BL27)))</f>
        <v>111</v>
      </c>
      <c r="BE28" s="13">
        <f>BD28*VLOOKUP('Données projet'!$B$11,Paramètres!$A$1:$I$89,3,0)*VLOOKUP('Données projet'!$B$11,Paramètres!$A$1:$I$89,5,0)</f>
        <v>95.238000000000014</v>
      </c>
      <c r="BF28" s="13">
        <f t="shared" si="37"/>
        <v>25.824315354051141</v>
      </c>
      <c r="BG28" s="20">
        <f t="shared" si="7"/>
        <v>210.85019924163907</v>
      </c>
      <c r="BH28" s="59">
        <f t="shared" si="8"/>
        <v>498.0724214638613</v>
      </c>
      <c r="BI28" s="59">
        <f ca="1">AVERAGE(OFFSET($BH$3,0,0,'Données projet'!$E$11+1,1))-AVERAGE(OFFSET($H$3,0,0,'Données projet'!$E$11+1,1))</f>
        <v>536.29215334041396</v>
      </c>
      <c r="BJ28" s="59">
        <f t="shared" si="38"/>
        <v>312.14361830038712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26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6.6</v>
      </c>
      <c r="BY28" s="12">
        <f>IF('Données projet'!$A$114&gt;35,BY27+BX28-CG27,IF(A28&lt;'Données projet'!$A$114,$BV$205^A28,IF(A28='Données projet'!$A$114,'Données projet'!$B$114,BY27+BX28-CG27)))</f>
        <v>116.80000000000001</v>
      </c>
      <c r="BZ28" s="13">
        <f>BY28*VLOOKUP('Données projet'!$B$12,Paramètres!$A$1:$I$89,3,0)*VLOOKUP('Données projet'!$B$12,Paramètres!$A$1:$I$89,5,0)</f>
        <v>85.63776</v>
      </c>
      <c r="CA28" s="13">
        <f t="shared" si="39"/>
        <v>23.510135010014299</v>
      </c>
      <c r="CB28" s="20">
        <f t="shared" si="10"/>
        <v>190.09925047577488</v>
      </c>
      <c r="CC28" s="59">
        <f t="shared" si="11"/>
        <v>477.32147269799714</v>
      </c>
      <c r="CD28" s="59">
        <f ca="1">AVERAGE(OFFSET($CC$3,0,0,'Données projet'!$E$12+1,1))-AVERAGE(OFFSET($H$3,0,0,'Données projet'!$E$12+1,1))</f>
        <v>239.25212250019609</v>
      </c>
      <c r="CE28" s="59">
        <f t="shared" si="40"/>
        <v>213.58492101729695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9.6</v>
      </c>
      <c r="N29" s="13">
        <f>IF('Données projet'!$A$36&gt;35,N28+M29-V28,IF(A29&lt;'Données projet'!$A$36,$K$205^A29,IF(A29='Données projet'!$A$36,'Données projet'!$B$36,N28+M29-V28)))</f>
        <v>175.59999999999997</v>
      </c>
      <c r="O29" s="13">
        <f>N29*VLOOKUP('Données projet'!$B$9,Paramètres!$A$1:$I$89,3,0)*VLOOKUP('Données projet'!$B$9,Paramètres!$A$1:$I$89,5,0)</f>
        <v>167.10095999999996</v>
      </c>
      <c r="P29" s="13">
        <f t="shared" si="33"/>
        <v>42.440086521434345</v>
      </c>
      <c r="Q29" s="20">
        <f t="shared" si="2"/>
        <v>364.95065602483146</v>
      </c>
      <c r="R29" s="59">
        <f t="shared" si="0"/>
        <v>653.39510046927592</v>
      </c>
      <c r="S29" s="59">
        <f ca="1">AVERAGE(OFFSET($R$3,0,0,'Données projet'!$E$9+1,1))-AVERAGE(OFFSET($H$3,0,0,'Données projet'!$E$9+1,1))</f>
        <v>455.71329051283936</v>
      </c>
      <c r="T29" s="59">
        <f t="shared" si="34"/>
        <v>479.3743231122258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76.184160000000006</v>
      </c>
      <c r="AK29" s="13">
        <f t="shared" si="35"/>
        <v>21.201554232857223</v>
      </c>
      <c r="AL29" s="20">
        <f t="shared" si="4"/>
        <v>169.613452288893</v>
      </c>
      <c r="AM29" s="59">
        <f t="shared" si="5"/>
        <v>458.05789673333743</v>
      </c>
      <c r="AN29" s="59">
        <f ca="1">AVERAGE(OFFSET($AM$3,0,0,'Données projet'!$E$10+1,1))-AVERAGE(OFFSET($H$3,0,0,'Données projet'!$E$10+1,1))</f>
        <v>439.19854273764042</v>
      </c>
      <c r="AO29" s="59">
        <f t="shared" si="36"/>
        <v>278.21741231699929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12.2</v>
      </c>
      <c r="BD29" s="12">
        <f>IF('Données projet'!$A$88&gt;35,BD28+BC29-BL28,IF(A29&lt;'Données projet'!$A$88,$BA$205^A29,IF(A29='Données projet'!$A$88,'Données projet'!$B$88,BD28+BC29-BL28)))</f>
        <v>97.2</v>
      </c>
      <c r="BE29" s="13">
        <f>BD29*VLOOKUP('Données projet'!$B$11,Paramètres!$A$1:$I$89,3,0)*VLOOKUP('Données projet'!$B$11,Paramètres!$A$1:$I$89,5,0)</f>
        <v>83.397600000000011</v>
      </c>
      <c r="BF29" s="13">
        <f t="shared" si="37"/>
        <v>22.965893371329315</v>
      </c>
      <c r="BG29" s="20">
        <f t="shared" si="7"/>
        <v>185.24975095506522</v>
      </c>
      <c r="BH29" s="59">
        <f t="shared" si="8"/>
        <v>473.69419539950968</v>
      </c>
      <c r="BI29" s="59">
        <f ca="1">AVERAGE(OFFSET($BH$3,0,0,'Données projet'!$E$11+1,1))-AVERAGE(OFFSET($H$3,0,0,'Données projet'!$E$11+1,1))</f>
        <v>536.29215334041396</v>
      </c>
      <c r="BJ29" s="59">
        <f t="shared" si="38"/>
        <v>312.14361830038712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6.6</v>
      </c>
      <c r="BY29" s="12">
        <f>IF('Données projet'!$A$114&gt;35,BY28+BX29-CG28,IF(A29&lt;'Données projet'!$A$114,$BV$205^A29,IF(A29='Données projet'!$A$114,'Données projet'!$B$114,BY28+BX29-CG28)))</f>
        <v>123.4</v>
      </c>
      <c r="BZ29" s="13">
        <f>BY29*VLOOKUP('Données projet'!$B$12,Paramètres!$A$1:$I$89,3,0)*VLOOKUP('Données projet'!$B$12,Paramètres!$A$1:$I$89,5,0)</f>
        <v>90.476879999999994</v>
      </c>
      <c r="CA29" s="13">
        <f t="shared" si="39"/>
        <v>24.680201568735427</v>
      </c>
      <c r="CB29" s="20">
        <f t="shared" si="10"/>
        <v>200.56525039888083</v>
      </c>
      <c r="CC29" s="59">
        <f t="shared" si="11"/>
        <v>489.00969484332529</v>
      </c>
      <c r="CD29" s="59">
        <f ca="1">AVERAGE(OFFSET($CC$3,0,0,'Données projet'!$E$12+1,1))-AVERAGE(OFFSET($H$3,0,0,'Données projet'!$E$12+1,1))</f>
        <v>239.25212250019609</v>
      </c>
      <c r="CE29" s="59">
        <f t="shared" si="40"/>
        <v>213.58492101729695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9.6</v>
      </c>
      <c r="N30" s="13">
        <f>IF('Données projet'!$A$36&gt;35,N29+M30-V29,IF(A30&lt;'Données projet'!$A$36,$K$205^A30,IF(A30='Données projet'!$A$36,'Données projet'!$B$36,N29+M30-V29)))</f>
        <v>185.19999999999996</v>
      </c>
      <c r="O30" s="13">
        <f>N30*VLOOKUP('Données projet'!$B$9,Paramètres!$A$1:$I$89,3,0)*VLOOKUP('Données projet'!$B$9,Paramètres!$A$1:$I$89,5,0)</f>
        <v>176.23631999999998</v>
      </c>
      <c r="P30" s="13">
        <f t="shared" si="33"/>
        <v>44.483809700571747</v>
      </c>
      <c r="Q30" s="20">
        <f t="shared" si="2"/>
        <v>384.42089256182908</v>
      </c>
      <c r="R30" s="59">
        <f t="shared" si="0"/>
        <v>674.08755922849582</v>
      </c>
      <c r="S30" s="59">
        <f ca="1">AVERAGE(OFFSET($R$3,0,0,'Données projet'!$E$9+1,1))-AVERAGE(OFFSET($H$3,0,0,'Données projet'!$E$9+1,1))</f>
        <v>455.71329051283936</v>
      </c>
      <c r="T30" s="59">
        <f t="shared" si="34"/>
        <v>479.3743231122258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84.508320000000026</v>
      </c>
      <c r="AK30" s="13">
        <f t="shared" si="35"/>
        <v>23.235950088324714</v>
      </c>
      <c r="AL30" s="20">
        <f t="shared" si="4"/>
        <v>187.65460373716556</v>
      </c>
      <c r="AM30" s="59">
        <f t="shared" si="5"/>
        <v>477.32127040383227</v>
      </c>
      <c r="AN30" s="59">
        <f ca="1">AVERAGE(OFFSET($AM$3,0,0,'Données projet'!$E$10+1,1))-AVERAGE(OFFSET($H$3,0,0,'Données projet'!$E$10+1,1))</f>
        <v>439.19854273764042</v>
      </c>
      <c r="AO30" s="59">
        <f t="shared" si="36"/>
        <v>278.21741231699929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12.2</v>
      </c>
      <c r="BD30" s="12">
        <f>IF('Données projet'!$A$88&gt;35,BD29+BC30-BL29,IF(A30&lt;'Données projet'!$A$88,$BA$205^A30,IF(A30='Données projet'!$A$88,'Données projet'!$B$88,BD29+BC30-BL29)))</f>
        <v>109.4</v>
      </c>
      <c r="BE30" s="13">
        <f>BD30*VLOOKUP('Données projet'!$B$11,Paramètres!$A$1:$I$89,3,0)*VLOOKUP('Données projet'!$B$11,Paramètres!$A$1:$I$89,5,0)</f>
        <v>93.865200000000016</v>
      </c>
      <c r="BF30" s="13">
        <f t="shared" si="37"/>
        <v>25.495124560846406</v>
      </c>
      <c r="BG30" s="20">
        <f t="shared" si="7"/>
        <v>207.88589861014086</v>
      </c>
      <c r="BH30" s="59">
        <f t="shared" si="8"/>
        <v>497.55256527680751</v>
      </c>
      <c r="BI30" s="59">
        <f ca="1">AVERAGE(OFFSET($BH$3,0,0,'Données projet'!$E$11+1,1))-AVERAGE(OFFSET($H$3,0,0,'Données projet'!$E$11+1,1))</f>
        <v>536.29215334041396</v>
      </c>
      <c r="BJ30" s="59">
        <f t="shared" si="38"/>
        <v>312.14361830038712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>
        <f>VLOOKUP(A30,'Données projet'!$A$113:$I$133,2,0)</f>
        <v>130</v>
      </c>
      <c r="BW30" s="12">
        <f>VLOOKUP(A30,'Données projet'!$A$113:$I$133,9,0)</f>
        <v>6.6</v>
      </c>
      <c r="BX30" s="12">
        <f t="array" ref="BX30">INDEX(BW:BW,MIN(IF(ISNUMBER(BW30:BW226),ROW(BW30:BW226),"")))</f>
        <v>6.6</v>
      </c>
      <c r="BY30" s="12">
        <f>IF('Données projet'!$A$114&gt;35,BY29+BX30-CG29,IF(A30&lt;'Données projet'!$A$114,$BV$205^A30,IF(A30='Données projet'!$A$114,'Données projet'!$B$114,BY29+BX30-CG29)))</f>
        <v>130</v>
      </c>
      <c r="BZ30" s="13">
        <f>BY30*VLOOKUP('Données projet'!$B$12,Paramètres!$A$1:$I$89,3,0)*VLOOKUP('Données projet'!$B$12,Paramètres!$A$1:$I$89,5,0)</f>
        <v>95.315999999999988</v>
      </c>
      <c r="CA30" s="13">
        <f t="shared" si="39"/>
        <v>25.843002723192381</v>
      </c>
      <c r="CB30" s="20">
        <f t="shared" si="10"/>
        <v>211.01859640956005</v>
      </c>
      <c r="CC30" s="59">
        <f t="shared" si="11"/>
        <v>500.68526307622676</v>
      </c>
      <c r="CD30" s="59">
        <f ca="1">AVERAGE(OFFSET($CC$3,0,0,'Données projet'!$E$12+1,1))-AVERAGE(OFFSET($H$3,0,0,'Données projet'!$E$12+1,1))</f>
        <v>239.25212250019609</v>
      </c>
      <c r="CE30" s="59">
        <f t="shared" si="40"/>
        <v>213.58492101729695</v>
      </c>
      <c r="CF30" s="15">
        <f>IF(ISNA(VLOOKUP(A30,'Données projet'!$A$113:$I$133,3,0)),0,VLOOKUP(A30,'Données projet'!$A$113:$I$133,3,0))</f>
        <v>3</v>
      </c>
      <c r="CG30" s="15">
        <f>IF(ISNA(VLOOKUP(A30,'Données projet'!$A$113:$I$133,4,0)),0,VLOOKUP(A30,'Données projet'!$A$113:$I$133,4,0))</f>
        <v>38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9.6</v>
      </c>
      <c r="N31" s="13">
        <f>IF('Données projet'!$A$36&gt;35,N30+M31-V30,IF(A31&lt;'Données projet'!$A$36,$K$205^A31,IF(A31='Données projet'!$A$36,'Données projet'!$B$36,N30+M31-V30)))</f>
        <v>194.79999999999995</v>
      </c>
      <c r="O31" s="13">
        <f>N31*VLOOKUP('Données projet'!$B$9,Paramètres!$A$1:$I$89,3,0)*VLOOKUP('Données projet'!$B$9,Paramètres!$A$1:$I$89,5,0)</f>
        <v>185.37167999999997</v>
      </c>
      <c r="P31" s="13">
        <f t="shared" si="33"/>
        <v>46.515232992466068</v>
      </c>
      <c r="Q31" s="20">
        <f t="shared" si="2"/>
        <v>403.86970679521164</v>
      </c>
      <c r="R31" s="59">
        <f t="shared" si="0"/>
        <v>694.75859568410056</v>
      </c>
      <c r="S31" s="59">
        <f ca="1">AVERAGE(OFFSET($R$3,0,0,'Données projet'!$E$9+1,1))-AVERAGE(OFFSET($H$3,0,0,'Données projet'!$E$9+1,1))</f>
        <v>455.71329051283936</v>
      </c>
      <c r="T31" s="59">
        <f t="shared" si="34"/>
        <v>479.3743231122258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92.832480000000018</v>
      </c>
      <c r="AK31" s="13">
        <f t="shared" si="35"/>
        <v>25.247114117480137</v>
      </c>
      <c r="AL31" s="20">
        <f t="shared" si="4"/>
        <v>205.65529308794461</v>
      </c>
      <c r="AM31" s="59">
        <f t="shared" si="5"/>
        <v>496.54418197683344</v>
      </c>
      <c r="AN31" s="59">
        <f ca="1">AVERAGE(OFFSET($AM$3,0,0,'Données projet'!$E$10+1,1))-AVERAGE(OFFSET($H$3,0,0,'Données projet'!$E$10+1,1))</f>
        <v>439.19854273764042</v>
      </c>
      <c r="AO31" s="59">
        <f t="shared" si="36"/>
        <v>278.21741231699929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12.2</v>
      </c>
      <c r="BD31" s="12">
        <f>IF('Données projet'!$A$88&gt;35,BD30+BC31-BL30,IF(A31&lt;'Données projet'!$A$88,$BA$205^A31,IF(A31='Données projet'!$A$88,'Données projet'!$B$88,BD30+BC31-BL30)))</f>
        <v>121.60000000000001</v>
      </c>
      <c r="BE31" s="13">
        <f>BD31*VLOOKUP('Données projet'!$B$11,Paramètres!$A$1:$I$89,3,0)*VLOOKUP('Données projet'!$B$11,Paramètres!$A$1:$I$89,5,0)</f>
        <v>104.33280000000002</v>
      </c>
      <c r="BF31" s="13">
        <f t="shared" si="37"/>
        <v>27.991665469945552</v>
      </c>
      <c r="BG31" s="20">
        <f t="shared" si="7"/>
        <v>230.46511069348855</v>
      </c>
      <c r="BH31" s="59">
        <f t="shared" si="8"/>
        <v>521.35399958237736</v>
      </c>
      <c r="BI31" s="59">
        <f ca="1">AVERAGE(OFFSET($BH$3,0,0,'Données projet'!$E$11+1,1))-AVERAGE(OFFSET($H$3,0,0,'Données projet'!$E$11+1,1))</f>
        <v>536.29215334041396</v>
      </c>
      <c r="BJ31" s="59">
        <f t="shared" si="38"/>
        <v>312.14361830038712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5.5</v>
      </c>
      <c r="BY31" s="12">
        <f>IF('Données projet'!$A$114&gt;35,BY30+BX31-CG30,IF(A31&lt;'Données projet'!$A$114,$BV$205^A31,IF(A31='Données projet'!$A$114,'Données projet'!$B$114,BY30+BX31-CG30)))</f>
        <v>97.5</v>
      </c>
      <c r="BZ31" s="13">
        <f>BY31*VLOOKUP('Données projet'!$B$12,Paramètres!$A$1:$I$89,3,0)*VLOOKUP('Données projet'!$B$12,Paramètres!$A$1:$I$89,5,0)</f>
        <v>71.486999999999995</v>
      </c>
      <c r="CA31" s="13">
        <f t="shared" si="39"/>
        <v>20.042279102156858</v>
      </c>
      <c r="CB31" s="20">
        <f t="shared" si="10"/>
        <v>159.41349443625651</v>
      </c>
      <c r="CC31" s="59">
        <f t="shared" si="11"/>
        <v>450.30238332514534</v>
      </c>
      <c r="CD31" s="59">
        <f ca="1">AVERAGE(OFFSET($CC$3,0,0,'Données projet'!$E$12+1,1))-AVERAGE(OFFSET($H$3,0,0,'Données projet'!$E$12+1,1))</f>
        <v>239.25212250019609</v>
      </c>
      <c r="CE31" s="59">
        <f t="shared" si="40"/>
        <v>213.58492101729695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9.6</v>
      </c>
      <c r="N32" s="13">
        <f>IF('Données projet'!$A$36&gt;35,N31+M32-V31,IF(A32&lt;'Données projet'!$A$36,$K$205^A32,IF(A32='Données projet'!$A$36,'Données projet'!$B$36,N31+M32-V31)))</f>
        <v>204.39999999999995</v>
      </c>
      <c r="O32" s="13">
        <f>N32*VLOOKUP('Données projet'!$B$9,Paramètres!$A$1:$I$89,3,0)*VLOOKUP('Données projet'!$B$9,Paramètres!$A$1:$I$89,5,0)</f>
        <v>194.50703999999996</v>
      </c>
      <c r="P32" s="13">
        <f t="shared" si="33"/>
        <v>48.535031730585615</v>
      </c>
      <c r="Q32" s="20">
        <f t="shared" si="2"/>
        <v>423.29827493076988</v>
      </c>
      <c r="R32" s="59">
        <f t="shared" si="0"/>
        <v>715.40938604188102</v>
      </c>
      <c r="S32" s="59">
        <f ca="1">AVERAGE(OFFSET($R$3,0,0,'Données projet'!$E$9+1,1))-AVERAGE(OFFSET($H$3,0,0,'Données projet'!$E$9+1,1))</f>
        <v>455.71329051283936</v>
      </c>
      <c r="T32" s="59">
        <f t="shared" si="34"/>
        <v>479.3743231122258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101.15664000000001</v>
      </c>
      <c r="AK32" s="13">
        <f t="shared" si="35"/>
        <v>27.237366379381644</v>
      </c>
      <c r="AL32" s="20">
        <f t="shared" si="4"/>
        <v>223.61956111075639</v>
      </c>
      <c r="AM32" s="59">
        <f t="shared" si="5"/>
        <v>515.73067222186751</v>
      </c>
      <c r="AN32" s="59">
        <f ca="1">AVERAGE(OFFSET($AM$3,0,0,'Données projet'!$E$10+1,1))-AVERAGE(OFFSET($H$3,0,0,'Données projet'!$E$10+1,1))</f>
        <v>439.19854273764042</v>
      </c>
      <c r="AO32" s="59">
        <f t="shared" si="36"/>
        <v>278.21741231699929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12.2</v>
      </c>
      <c r="BD32" s="12">
        <f>IF('Données projet'!$A$88&gt;35,BD31+BC32-BL31,IF(A32&lt;'Données projet'!$A$88,$BA$205^A32,IF(A32='Données projet'!$A$88,'Données projet'!$B$88,BD31+BC32-BL31)))</f>
        <v>133.80000000000001</v>
      </c>
      <c r="BE32" s="13">
        <f>BD32*VLOOKUP('Données projet'!$B$11,Paramètres!$A$1:$I$89,3,0)*VLOOKUP('Données projet'!$B$11,Paramètres!$A$1:$I$89,5,0)</f>
        <v>114.80040000000002</v>
      </c>
      <c r="BF32" s="13">
        <f t="shared" si="37"/>
        <v>30.459169258522444</v>
      </c>
      <c r="BG32" s="20">
        <f t="shared" si="7"/>
        <v>252.99374979192666</v>
      </c>
      <c r="BH32" s="59">
        <f t="shared" si="8"/>
        <v>545.10486090303777</v>
      </c>
      <c r="BI32" s="59">
        <f ca="1">AVERAGE(OFFSET($BH$3,0,0,'Données projet'!$E$11+1,1))-AVERAGE(OFFSET($H$3,0,0,'Données projet'!$E$11+1,1))</f>
        <v>536.29215334041396</v>
      </c>
      <c r="BJ32" s="59">
        <f t="shared" si="38"/>
        <v>312.14361830038712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5.5</v>
      </c>
      <c r="BY32" s="12">
        <f>IF('Données projet'!$A$114&gt;35,BY31+BX32-CG31,IF(A32&lt;'Données projet'!$A$114,$BV$205^A32,IF(A32='Données projet'!$A$114,'Données projet'!$B$114,BY31+BX32-CG31)))</f>
        <v>103</v>
      </c>
      <c r="BZ32" s="13">
        <f>BY32*VLOOKUP('Données projet'!$B$12,Paramètres!$A$1:$I$89,3,0)*VLOOKUP('Données projet'!$B$12,Paramètres!$A$1:$I$89,5,0)</f>
        <v>75.519599999999997</v>
      </c>
      <c r="CA32" s="13">
        <f t="shared" si="39"/>
        <v>21.03805562204553</v>
      </c>
      <c r="CB32" s="20">
        <f t="shared" si="10"/>
        <v>168.17125020839597</v>
      </c>
      <c r="CC32" s="59">
        <f t="shared" si="11"/>
        <v>460.28236131950712</v>
      </c>
      <c r="CD32" s="59">
        <f ca="1">AVERAGE(OFFSET($CC$3,0,0,'Données projet'!$E$12+1,1))-AVERAGE(OFFSET($H$3,0,0,'Données projet'!$E$12+1,1))</f>
        <v>239.25212250019609</v>
      </c>
      <c r="CE32" s="59">
        <f t="shared" si="40"/>
        <v>213.58492101729695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214</v>
      </c>
      <c r="L33" s="12">
        <f>VLOOKUP(A33,'Données projet'!$A$35:$I$55,9,0)</f>
        <v>9.6</v>
      </c>
      <c r="M33" s="12">
        <f t="array" ref="M33">INDEX(L:L,MIN(IF(ISNUMBER(L33:L229),ROW(L33:L229),"")))</f>
        <v>9.6</v>
      </c>
      <c r="N33" s="13">
        <f>IF('Données projet'!$A$36&gt;35,N32+M33-V32,IF(A33&lt;'Données projet'!$A$36,$K$205^A33,IF(A33='Données projet'!$A$36,'Données projet'!$B$36,N32+M33-V32)))</f>
        <v>213.99999999999994</v>
      </c>
      <c r="O33" s="13">
        <f>N33*VLOOKUP('Données projet'!$B$9,Paramètres!$A$1:$I$89,3,0)*VLOOKUP('Données projet'!$B$9,Paramètres!$A$1:$I$89,5,0)</f>
        <v>203.64239999999995</v>
      </c>
      <c r="P33" s="13">
        <f t="shared" si="33"/>
        <v>50.543814227115405</v>
      </c>
      <c r="Q33" s="20">
        <f t="shared" si="2"/>
        <v>442.70765644555922</v>
      </c>
      <c r="R33" s="59">
        <f t="shared" si="0"/>
        <v>736.04098977889248</v>
      </c>
      <c r="S33" s="59">
        <f ca="1">AVERAGE(OFFSET($R$3,0,0,'Données projet'!$E$9+1,1))-AVERAGE(OFFSET($H$3,0,0,'Données projet'!$E$9+1,1))</f>
        <v>455.71329051283936</v>
      </c>
      <c r="T33" s="59">
        <f t="shared" si="34"/>
        <v>479.3743231122258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109.48080000000002</v>
      </c>
      <c r="AK33" s="13">
        <f t="shared" si="35"/>
        <v>29.208623339903898</v>
      </c>
      <c r="AL33" s="20">
        <f t="shared" si="4"/>
        <v>241.55074565033269</v>
      </c>
      <c r="AM33" s="59">
        <f t="shared" si="5"/>
        <v>534.88407898366597</v>
      </c>
      <c r="AN33" s="59">
        <f ca="1">AVERAGE(OFFSET($AM$3,0,0,'Données projet'!$E$10+1,1))-AVERAGE(OFFSET($H$3,0,0,'Données projet'!$E$10+1,1))</f>
        <v>439.19854273764042</v>
      </c>
      <c r="AO33" s="59">
        <f t="shared" si="36"/>
        <v>278.21741231699929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12.2</v>
      </c>
      <c r="BC33" s="12">
        <f t="array" ref="BC33">INDEX(BB:BB,MIN(IF(ISNUMBER(BB33:BB229),ROW(BB33:BB229),"")))</f>
        <v>12.2</v>
      </c>
      <c r="BD33" s="12">
        <f>IF('Données projet'!$A$88&gt;35,BD32+BC33-BL32,IF(A33&lt;'Données projet'!$A$88,$BA$205^A33,IF(A33='Données projet'!$A$88,'Données projet'!$B$88,BD32+BC33-BL32)))</f>
        <v>146</v>
      </c>
      <c r="BE33" s="13">
        <f>BD33*VLOOKUP('Données projet'!$B$11,Paramètres!$A$1:$I$89,3,0)*VLOOKUP('Données projet'!$B$11,Paramètres!$A$1:$I$89,5,0)</f>
        <v>125.26800000000003</v>
      </c>
      <c r="BF33" s="13">
        <f t="shared" si="37"/>
        <v>32.9005846700787</v>
      </c>
      <c r="BG33" s="20">
        <f t="shared" si="7"/>
        <v>275.47695163372049</v>
      </c>
      <c r="BH33" s="59">
        <f t="shared" si="8"/>
        <v>568.8102849670538</v>
      </c>
      <c r="BI33" s="59">
        <f ca="1">AVERAGE(OFFSET($BH$3,0,0,'Données projet'!$E$11+1,1))-AVERAGE(OFFSET($H$3,0,0,'Données projet'!$E$11+1,1))</f>
        <v>536.29215334041396</v>
      </c>
      <c r="BJ33" s="59">
        <f t="shared" si="38"/>
        <v>312.14361830038712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5.5</v>
      </c>
      <c r="BY33" s="12">
        <f>IF('Données projet'!$A$114&gt;35,BY32+BX33-CG32,IF(A33&lt;'Données projet'!$A$114,$BV$205^A33,IF(A33='Données projet'!$A$114,'Données projet'!$B$114,BY32+BX33-CG32)))</f>
        <v>108.5</v>
      </c>
      <c r="BZ33" s="13">
        <f>BY33*VLOOKUP('Données projet'!$B$12,Paramètres!$A$1:$I$89,3,0)*VLOOKUP('Données projet'!$B$12,Paramètres!$A$1:$I$89,5,0)</f>
        <v>79.552199999999999</v>
      </c>
      <c r="CA33" s="13">
        <f t="shared" si="39"/>
        <v>22.027658957299707</v>
      </c>
      <c r="CB33" s="20">
        <f t="shared" si="10"/>
        <v>176.91825435063029</v>
      </c>
      <c r="CC33" s="59">
        <f t="shared" si="11"/>
        <v>470.25158768396363</v>
      </c>
      <c r="CD33" s="59">
        <f ca="1">AVERAGE(OFFSET($CC$3,0,0,'Données projet'!$E$12+1,1))-AVERAGE(OFFSET($H$3,0,0,'Données projet'!$E$12+1,1))</f>
        <v>239.25212250019609</v>
      </c>
      <c r="CE33" s="59">
        <f t="shared" si="40"/>
        <v>213.58492101729695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8.8000000000000007</v>
      </c>
      <c r="N34" s="13">
        <f>IF('Données projet'!$A$36&gt;35,N33+M34-V33,IF(A34&lt;'Données projet'!$A$36,$K$205^A34,IF(A34='Données projet'!$A$36,'Données projet'!$B$36,N33+M34-V33)))</f>
        <v>193.79999999999995</v>
      </c>
      <c r="O34" s="13">
        <f>N34*VLOOKUP('Données projet'!$B$9,Paramètres!$A$1:$I$89,3,0)*VLOOKUP('Données projet'!$B$9,Paramètres!$A$1:$I$89,5,0)</f>
        <v>184.42007999999996</v>
      </c>
      <c r="P34" s="13">
        <f t="shared" si="33"/>
        <v>46.304179794239104</v>
      </c>
      <c r="Q34" s="20">
        <f t="shared" si="2"/>
        <v>401.8447524749663</v>
      </c>
      <c r="R34" s="59">
        <f t="shared" si="0"/>
        <v>695.17808580829956</v>
      </c>
      <c r="S34" s="59">
        <f ca="1">AVERAGE(OFFSET($R$3,0,0,'Données projet'!$E$9+1,1))-AVERAGE(OFFSET($H$3,0,0,'Données projet'!$E$9+1,1))</f>
        <v>455.71329051283936</v>
      </c>
      <c r="T34" s="59">
        <f t="shared" si="34"/>
        <v>479.3743231122258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93.91824000000004</v>
      </c>
      <c r="AK34" s="13">
        <f t="shared" si="35"/>
        <v>25.507853654186022</v>
      </c>
      <c r="AL34" s="20">
        <f t="shared" si="4"/>
        <v>208.00044644770739</v>
      </c>
      <c r="AM34" s="59">
        <f t="shared" si="5"/>
        <v>501.33377978104068</v>
      </c>
      <c r="AN34" s="59">
        <f ca="1">AVERAGE(OFFSET($AM$3,0,0,'Données projet'!$E$10+1,1))-AVERAGE(OFFSET($H$3,0,0,'Données projet'!$E$10+1,1))</f>
        <v>439.19854273764042</v>
      </c>
      <c r="AO34" s="59">
        <f t="shared" si="36"/>
        <v>278.21741231699929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123.80000000000001</v>
      </c>
      <c r="BE34" s="13">
        <f>BD34*VLOOKUP('Données projet'!$B$11,Paramètres!$A$1:$I$89,3,0)*VLOOKUP('Données projet'!$B$11,Paramètres!$A$1:$I$89,5,0)</f>
        <v>106.22040000000003</v>
      </c>
      <c r="BF34" s="13">
        <f t="shared" si="37"/>
        <v>28.438677354079406</v>
      </c>
      <c r="BG34" s="20">
        <f t="shared" si="7"/>
        <v>234.53122639168836</v>
      </c>
      <c r="BH34" s="59">
        <f t="shared" si="8"/>
        <v>527.86455972502165</v>
      </c>
      <c r="BI34" s="59">
        <f ca="1">AVERAGE(OFFSET($BH$3,0,0,'Données projet'!$E$11+1,1))-AVERAGE(OFFSET($H$3,0,0,'Données projet'!$E$11+1,1))</f>
        <v>536.29215334041396</v>
      </c>
      <c r="BJ34" s="59">
        <f t="shared" si="38"/>
        <v>312.14361830038712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5.5</v>
      </c>
      <c r="BY34" s="12">
        <f>IF('Données projet'!$A$114&gt;35,BY33+BX34-CG33,IF(A34&lt;'Données projet'!$A$114,$BV$205^A34,IF(A34='Données projet'!$A$114,'Données projet'!$B$114,BY33+BX34-CG33)))</f>
        <v>114</v>
      </c>
      <c r="BZ34" s="13">
        <f>BY34*VLOOKUP('Données projet'!$B$12,Paramètres!$A$1:$I$89,3,0)*VLOOKUP('Données projet'!$B$12,Paramètres!$A$1:$I$89,5,0)</f>
        <v>83.584800000000001</v>
      </c>
      <c r="CA34" s="13">
        <f t="shared" si="39"/>
        <v>23.011437736237617</v>
      </c>
      <c r="CB34" s="20">
        <f t="shared" si="10"/>
        <v>185.65511405728049</v>
      </c>
      <c r="CC34" s="59">
        <f t="shared" si="11"/>
        <v>478.98844739061383</v>
      </c>
      <c r="CD34" s="59">
        <f ca="1">AVERAGE(OFFSET($CC$3,0,0,'Données projet'!$E$12+1,1))-AVERAGE(OFFSET($H$3,0,0,'Données projet'!$E$12+1,1))</f>
        <v>239.25212250019609</v>
      </c>
      <c r="CE34" s="59">
        <f t="shared" si="40"/>
        <v>213.58492101729695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8.8000000000000007</v>
      </c>
      <c r="N35" s="13">
        <f>IF('Données projet'!$A$36&gt;35,N34+M35-V34,IF(A35&lt;'Données projet'!$A$36,$K$205^A35,IF(A35='Données projet'!$A$36,'Données projet'!$B$36,N34+M35-V34)))</f>
        <v>202.59999999999997</v>
      </c>
      <c r="O35" s="13">
        <f>N35*VLOOKUP('Données projet'!$B$9,Paramètres!$A$1:$I$89,3,0)*VLOOKUP('Données projet'!$B$9,Paramètres!$A$1:$I$89,5,0)</f>
        <v>192.79415999999995</v>
      </c>
      <c r="P35" s="13">
        <f t="shared" si="33"/>
        <v>48.157176097802179</v>
      </c>
      <c r="Q35" s="20">
        <f t="shared" ref="Q35:Q66" si="53">(O35+P35)*0.475*44/12</f>
        <v>419.65691037033866</v>
      </c>
      <c r="R35" s="59">
        <f t="shared" si="0"/>
        <v>712.99024370367192</v>
      </c>
      <c r="S35" s="59">
        <f ca="1">AVERAGE(OFFSET($R$3,0,0,'Données projet'!$E$9+1,1))-AVERAGE(OFFSET($H$3,0,0,'Données projet'!$E$9+1,1))</f>
        <v>455.71329051283936</v>
      </c>
      <c r="T35" s="59">
        <f t="shared" si="34"/>
        <v>479.3743231122258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103.69008000000004</v>
      </c>
      <c r="AK35" s="13">
        <f t="shared" si="35"/>
        <v>27.83924565319537</v>
      </c>
      <c r="AL35" s="20">
        <f t="shared" si="4"/>
        <v>229.08024217931529</v>
      </c>
      <c r="AM35" s="59">
        <f t="shared" si="5"/>
        <v>522.41357551264855</v>
      </c>
      <c r="AN35" s="59">
        <f ca="1">AVERAGE(OFFSET($AM$3,0,0,'Données projet'!$E$10+1,1))-AVERAGE(OFFSET($H$3,0,0,'Données projet'!$E$10+1,1))</f>
        <v>439.19854273764042</v>
      </c>
      <c r="AO35" s="59">
        <f t="shared" si="36"/>
        <v>278.21741231699929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136.60000000000002</v>
      </c>
      <c r="BE35" s="13">
        <f>BD35*VLOOKUP('Données projet'!$B$11,Paramètres!$A$1:$I$89,3,0)*VLOOKUP('Données projet'!$B$11,Paramètres!$A$1:$I$89,5,0)</f>
        <v>117.20280000000004</v>
      </c>
      <c r="BF35" s="13">
        <f t="shared" si="37"/>
        <v>31.021705481209352</v>
      </c>
      <c r="BG35" s="20">
        <f t="shared" si="7"/>
        <v>258.15768037977301</v>
      </c>
      <c r="BH35" s="59">
        <f t="shared" si="8"/>
        <v>551.49101371310633</v>
      </c>
      <c r="BI35" s="59">
        <f ca="1">AVERAGE(OFFSET($BH$3,0,0,'Données projet'!$E$11+1,1))-AVERAGE(OFFSET($H$3,0,0,'Données projet'!$E$11+1,1))</f>
        <v>536.29215334041396</v>
      </c>
      <c r="BJ35" s="59">
        <f t="shared" si="38"/>
        <v>312.14361830038712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5.5</v>
      </c>
      <c r="BY35" s="12">
        <f>IF('Données projet'!$A$114&gt;35,BY34+BX35-CG34,IF(A35&lt;'Données projet'!$A$114,$BV$205^A35,IF(A35='Données projet'!$A$114,'Données projet'!$B$114,BY34+BX35-CG34)))</f>
        <v>119.5</v>
      </c>
      <c r="BZ35" s="13">
        <f>BY35*VLOOKUP('Données projet'!$B$12,Paramètres!$A$1:$I$89,3,0)*VLOOKUP('Données projet'!$B$12,Paramètres!$A$1:$I$89,5,0)</f>
        <v>87.617400000000004</v>
      </c>
      <c r="CA35" s="13">
        <f t="shared" si="39"/>
        <v>23.989705046942845</v>
      </c>
      <c r="CB35" s="20">
        <f t="shared" si="10"/>
        <v>194.38237462342545</v>
      </c>
      <c r="CC35" s="59">
        <f t="shared" si="11"/>
        <v>487.71570795675876</v>
      </c>
      <c r="CD35" s="59">
        <f ca="1">AVERAGE(OFFSET($CC$3,0,0,'Données projet'!$E$12+1,1))-AVERAGE(OFFSET($H$3,0,0,'Données projet'!$E$12+1,1))</f>
        <v>239.25212250019609</v>
      </c>
      <c r="CE35" s="59">
        <f t="shared" si="40"/>
        <v>213.58492101729695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8.8000000000000007</v>
      </c>
      <c r="N36" s="13">
        <f>IF('Données projet'!$A$36&gt;35,N35+M36-V35,IF(A36&lt;'Données projet'!$A$36,$K$205^A36,IF(A36='Données projet'!$A$36,'Données projet'!$B$36,N35+M36-V35)))</f>
        <v>211.39999999999998</v>
      </c>
      <c r="O36" s="13">
        <f>N36*VLOOKUP('Données projet'!$B$9,Paramètres!$A$1:$I$89,3,0)*VLOOKUP('Données projet'!$B$9,Paramètres!$A$1:$I$89,5,0)</f>
        <v>201.16823999999997</v>
      </c>
      <c r="P36" s="13">
        <f t="shared" si="33"/>
        <v>50.000824425351645</v>
      </c>
      <c r="Q36" s="20">
        <f t="shared" si="53"/>
        <v>437.45278720748735</v>
      </c>
      <c r="R36" s="59">
        <f t="shared" si="0"/>
        <v>730.78612054082066</v>
      </c>
      <c r="S36" s="59">
        <f ca="1">AVERAGE(OFFSET($R$3,0,0,'Données projet'!$E$9+1,1))-AVERAGE(OFFSET($H$3,0,0,'Données projet'!$E$9+1,1))</f>
        <v>455.71329051283936</v>
      </c>
      <c r="T36" s="59">
        <f t="shared" si="34"/>
        <v>479.3743231122258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113.46192000000002</v>
      </c>
      <c r="AK36" s="13">
        <f t="shared" si="35"/>
        <v>30.145163126535493</v>
      </c>
      <c r="AL36" s="20">
        <f t="shared" si="4"/>
        <v>250.11566977871598</v>
      </c>
      <c r="AM36" s="59">
        <f t="shared" si="5"/>
        <v>543.44900311204924</v>
      </c>
      <c r="AN36" s="59">
        <f ca="1">AVERAGE(OFFSET($AM$3,0,0,'Données projet'!$E$10+1,1))-AVERAGE(OFFSET($H$3,0,0,'Données projet'!$E$10+1,1))</f>
        <v>439.19854273764042</v>
      </c>
      <c r="AO36" s="59">
        <f t="shared" si="36"/>
        <v>278.21741231699929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149.40000000000003</v>
      </c>
      <c r="BE36" s="13">
        <f>BD36*VLOOKUP('Données projet'!$B$11,Paramètres!$A$1:$I$89,3,0)*VLOOKUP('Données projet'!$B$11,Paramètres!$A$1:$I$89,5,0)</f>
        <v>128.18520000000004</v>
      </c>
      <c r="BF36" s="13">
        <f t="shared" si="37"/>
        <v>33.57666984533806</v>
      </c>
      <c r="BG36" s="20">
        <f t="shared" si="7"/>
        <v>281.73525664729715</v>
      </c>
      <c r="BH36" s="59">
        <f t="shared" si="8"/>
        <v>575.06858998063046</v>
      </c>
      <c r="BI36" s="59">
        <f ca="1">AVERAGE(OFFSET($BH$3,0,0,'Données projet'!$E$11+1,1))-AVERAGE(OFFSET($H$3,0,0,'Données projet'!$E$11+1,1))</f>
        <v>536.29215334041396</v>
      </c>
      <c r="BJ36" s="59">
        <f t="shared" si="38"/>
        <v>312.14361830038712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5.5</v>
      </c>
      <c r="BY36" s="12">
        <f>IF('Données projet'!$A$114&gt;35,BY35+BX36-CG35,IF(A36&lt;'Données projet'!$A$114,$BV$205^A36,IF(A36='Données projet'!$A$114,'Données projet'!$B$114,BY35+BX36-CG35)))</f>
        <v>125</v>
      </c>
      <c r="BZ36" s="13">
        <f>BY36*VLOOKUP('Données projet'!$B$12,Paramètres!$A$1:$I$89,3,0)*VLOOKUP('Données projet'!$B$12,Paramètres!$A$1:$I$89,5,0)</f>
        <v>91.65</v>
      </c>
      <c r="CA36" s="13">
        <f t="shared" si="39"/>
        <v>24.962743528770854</v>
      </c>
      <c r="CB36" s="20">
        <f t="shared" si="10"/>
        <v>203.10052831260927</v>
      </c>
      <c r="CC36" s="59">
        <f t="shared" si="11"/>
        <v>496.43386164594256</v>
      </c>
      <c r="CD36" s="59">
        <f ca="1">AVERAGE(OFFSET($CC$3,0,0,'Données projet'!$E$12+1,1))-AVERAGE(OFFSET($H$3,0,0,'Données projet'!$E$12+1,1))</f>
        <v>239.25212250019609</v>
      </c>
      <c r="CE36" s="59">
        <f t="shared" si="40"/>
        <v>213.58492101729695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8.8000000000000007</v>
      </c>
      <c r="N37" s="13">
        <f>IF('Données projet'!$A$36&gt;35,N36+M37-V36,IF(A37&lt;'Données projet'!$A$36,$K$205^A37,IF(A37='Données projet'!$A$36,'Données projet'!$B$36,N36+M37-V36)))</f>
        <v>220.2</v>
      </c>
      <c r="O37" s="13">
        <f>N37*VLOOKUP('Données projet'!$B$9,Paramètres!$A$1:$I$89,3,0)*VLOOKUP('Données projet'!$B$9,Paramètres!$A$1:$I$89,5,0)</f>
        <v>209.54232000000002</v>
      </c>
      <c r="P37" s="13">
        <f t="shared" si="33"/>
        <v>51.835558406813547</v>
      </c>
      <c r="Q37" s="20">
        <f t="shared" si="53"/>
        <v>455.23313822520032</v>
      </c>
      <c r="R37" s="59">
        <f t="shared" si="0"/>
        <v>748.56647155853364</v>
      </c>
      <c r="S37" s="59">
        <f ca="1">AVERAGE(OFFSET($R$3,0,0,'Données projet'!$E$9+1,1))-AVERAGE(OFFSET($H$3,0,0,'Données projet'!$E$9+1,1))</f>
        <v>455.71329051283936</v>
      </c>
      <c r="T37" s="59">
        <f t="shared" si="34"/>
        <v>479.3743231122258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123.23376000000005</v>
      </c>
      <c r="AK37" s="13">
        <f t="shared" si="35"/>
        <v>32.428049504876491</v>
      </c>
      <c r="AL37" s="20">
        <f t="shared" si="4"/>
        <v>271.11098488765998</v>
      </c>
      <c r="AM37" s="59">
        <f t="shared" si="5"/>
        <v>564.4443182209933</v>
      </c>
      <c r="AN37" s="59">
        <f ca="1">AVERAGE(OFFSET($AM$3,0,0,'Données projet'!$E$10+1,1))-AVERAGE(OFFSET($H$3,0,0,'Données projet'!$E$10+1,1))</f>
        <v>439.19854273764042</v>
      </c>
      <c r="AO37" s="59">
        <f t="shared" si="36"/>
        <v>278.21741231699929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162.20000000000005</v>
      </c>
      <c r="BE37" s="13">
        <f>BD37*VLOOKUP('Données projet'!$B$11,Paramètres!$A$1:$I$89,3,0)*VLOOKUP('Données projet'!$B$11,Paramètres!$A$1:$I$89,5,0)</f>
        <v>139.16760000000005</v>
      </c>
      <c r="BF37" s="13">
        <f t="shared" si="37"/>
        <v>36.106248210614609</v>
      </c>
      <c r="BG37" s="20">
        <f t="shared" si="7"/>
        <v>305.2686189668205</v>
      </c>
      <c r="BH37" s="59">
        <f t="shared" si="8"/>
        <v>598.60195230015381</v>
      </c>
      <c r="BI37" s="59">
        <f ca="1">AVERAGE(OFFSET($BH$3,0,0,'Données projet'!$E$11+1,1))-AVERAGE(OFFSET($H$3,0,0,'Données projet'!$E$11+1,1))</f>
        <v>536.29215334041396</v>
      </c>
      <c r="BJ37" s="59">
        <f t="shared" si="38"/>
        <v>312.14361830038712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5.5</v>
      </c>
      <c r="BY37" s="12">
        <f>IF('Données projet'!$A$114&gt;35,BY36+BX37-CG36,IF(A37&lt;'Données projet'!$A$114,$BV$205^A37,IF(A37='Données projet'!$A$114,'Données projet'!$B$114,BY36+BX37-CG36)))</f>
        <v>130.5</v>
      </c>
      <c r="BZ37" s="13">
        <f>BY37*VLOOKUP('Données projet'!$B$12,Paramètres!$A$1:$I$89,3,0)*VLOOKUP('Données projet'!$B$12,Paramètres!$A$1:$I$89,5,0)</f>
        <v>95.682599999999994</v>
      </c>
      <c r="CA37" s="13">
        <f t="shared" si="39"/>
        <v>25.930809542453641</v>
      </c>
      <c r="CB37" s="20">
        <f t="shared" si="10"/>
        <v>211.81002161977344</v>
      </c>
      <c r="CC37" s="59">
        <f t="shared" si="11"/>
        <v>505.14335495310672</v>
      </c>
      <c r="CD37" s="59">
        <f ca="1">AVERAGE(OFFSET($CC$3,0,0,'Données projet'!$E$12+1,1))-AVERAGE(OFFSET($H$3,0,0,'Données projet'!$E$12+1,1))</f>
        <v>239.25212250019609</v>
      </c>
      <c r="CE37" s="59">
        <f t="shared" si="40"/>
        <v>213.58492101729695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229</v>
      </c>
      <c r="L38" s="12">
        <f>VLOOKUP(A38,'Données projet'!$A$35:$I$55,9,0)</f>
        <v>8.8000000000000007</v>
      </c>
      <c r="M38" s="12">
        <f t="array" ref="M38">INDEX(L:L,MIN(IF(ISNUMBER(L38:L234),ROW(L38:L234),"")))</f>
        <v>8.8000000000000007</v>
      </c>
      <c r="N38" s="13">
        <f>IF('Données projet'!$A$36&gt;35,N37+M38-V37,IF(A38&lt;'Données projet'!$A$36,$K$205^A38,IF(A38='Données projet'!$A$36,'Données projet'!$B$36,N37+M38-V37)))</f>
        <v>229</v>
      </c>
      <c r="O38" s="13">
        <f>N38*VLOOKUP('Données projet'!$B$9,Paramètres!$A$1:$I$89,3,0)*VLOOKUP('Données projet'!$B$9,Paramètres!$A$1:$I$89,5,0)</f>
        <v>217.91640000000001</v>
      </c>
      <c r="P38" s="13">
        <f t="shared" si="33"/>
        <v>53.661775051402536</v>
      </c>
      <c r="Q38" s="20">
        <f t="shared" si="53"/>
        <v>472.99865488119264</v>
      </c>
      <c r="R38" s="59">
        <f t="shared" si="0"/>
        <v>766.33198821452595</v>
      </c>
      <c r="S38" s="59">
        <f ca="1">AVERAGE(OFFSET($R$3,0,0,'Données projet'!$E$9+1,1))-AVERAGE(OFFSET($H$3,0,0,'Données projet'!$E$9+1,1))</f>
        <v>455.71329051283936</v>
      </c>
      <c r="T38" s="59">
        <f t="shared" si="34"/>
        <v>479.3743231122258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30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13.570356409809863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13.570356409809863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133.00560000000004</v>
      </c>
      <c r="AK38" s="13">
        <f t="shared" si="35"/>
        <v>34.689938673073549</v>
      </c>
      <c r="AL38" s="20">
        <f t="shared" si="4"/>
        <v>292.06972985560316</v>
      </c>
      <c r="AM38" s="59">
        <f t="shared" si="5"/>
        <v>585.40306318893647</v>
      </c>
      <c r="AN38" s="59">
        <f ca="1">AVERAGE(OFFSET($AM$3,0,0,'Données projet'!$E$10+1,1))-AVERAGE(OFFSET($H$3,0,0,'Données projet'!$E$10+1,1))</f>
        <v>439.19854273764042</v>
      </c>
      <c r="AO38" s="59">
        <f t="shared" si="36"/>
        <v>278.21741231699929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12.042764376793015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12.042764376793015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175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175.00000000000006</v>
      </c>
      <c r="BE38" s="13">
        <f>BD38*VLOOKUP('Données projet'!$B$11,Paramètres!$A$1:$I$89,3,0)*VLOOKUP('Données projet'!$B$11,Paramètres!$A$1:$I$89,5,0)</f>
        <v>150.15000000000006</v>
      </c>
      <c r="BF38" s="13">
        <f t="shared" si="37"/>
        <v>38.612671675922371</v>
      </c>
      <c r="BG38" s="20">
        <f t="shared" si="7"/>
        <v>328.76165316889825</v>
      </c>
      <c r="BH38" s="59">
        <f t="shared" si="8"/>
        <v>622.09498650223156</v>
      </c>
      <c r="BI38" s="59">
        <f ca="1">AVERAGE(OFFSET($BH$3,0,0,'Données projet'!$E$11+1,1))-AVERAGE(OFFSET($H$3,0,0,'Données projet'!$E$11+1,1))</f>
        <v>536.29215334041396</v>
      </c>
      <c r="BJ38" s="59">
        <f t="shared" si="38"/>
        <v>312.14361830038712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0.53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17.594556013608486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17.594556013608486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136</v>
      </c>
      <c r="BW38" s="12">
        <f>VLOOKUP(A38,'Données projet'!$A$113:$I$133,9,0)</f>
        <v>5.5</v>
      </c>
      <c r="BX38" s="12">
        <f t="array" ref="BX38">INDEX(BW:BW,MIN(IF(ISNUMBER(BW38:BW234),ROW(BW38:BW234),"")))</f>
        <v>5.5</v>
      </c>
      <c r="BY38" s="12">
        <f>IF('Données projet'!$A$114&gt;35,BY37+BX38-CG37,IF(A38&lt;'Données projet'!$A$114,$BV$205^A38,IF(A38='Données projet'!$A$114,'Données projet'!$B$114,BY37+BX38-CG37)))</f>
        <v>136</v>
      </c>
      <c r="BZ38" s="13">
        <f>BY38*VLOOKUP('Données projet'!$B$12,Paramètres!$A$1:$I$89,3,0)*VLOOKUP('Données projet'!$B$12,Paramètres!$A$1:$I$89,5,0)</f>
        <v>99.715199999999996</v>
      </c>
      <c r="CA38" s="13">
        <f t="shared" si="39"/>
        <v>26.894136617382181</v>
      </c>
      <c r="CB38" s="20">
        <f t="shared" si="10"/>
        <v>220.51126127527394</v>
      </c>
      <c r="CC38" s="59">
        <f t="shared" si="11"/>
        <v>513.84459460860728</v>
      </c>
      <c r="CD38" s="59">
        <f ca="1">AVERAGE(OFFSET($CC$3,0,0,'Données projet'!$E$12+1,1))-AVERAGE(OFFSET($H$3,0,0,'Données projet'!$E$12+1,1))</f>
        <v>239.25212250019609</v>
      </c>
      <c r="CE38" s="59">
        <f t="shared" si="40"/>
        <v>213.58492101729695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207.2</v>
      </c>
      <c r="O39" s="13">
        <f>N39*VLOOKUP('Données projet'!$B$9,Paramètres!$A$1:$I$89,3,0)*VLOOKUP('Données projet'!$B$9,Paramètres!$A$1:$I$89,5,0)</f>
        <v>197.17151999999999</v>
      </c>
      <c r="P39" s="13">
        <f t="shared" si="33"/>
        <v>49.122039074856261</v>
      </c>
      <c r="Q39" s="20">
        <f t="shared" si="53"/>
        <v>428.96128205537462</v>
      </c>
      <c r="R39" s="59">
        <f t="shared" si="0"/>
        <v>722.29461538870794</v>
      </c>
      <c r="S39" s="59">
        <f ca="1">AVERAGE(OFFSET($R$3,0,0,'Données projet'!$E$9+1,1))-AVERAGE(OFFSET($H$3,0,0,'Données projet'!$E$9+1,1))</f>
        <v>455.71329051283936</v>
      </c>
      <c r="T39" s="59">
        <f t="shared" si="34"/>
        <v>479.3743231122258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13.304249997713606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13.304249997713606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117.80496000000004</v>
      </c>
      <c r="AK39" s="13">
        <f t="shared" si="35"/>
        <v>31.162493487829593</v>
      </c>
      <c r="AL39" s="20">
        <f t="shared" si="4"/>
        <v>259.45164815796994</v>
      </c>
      <c r="AM39" s="59">
        <f t="shared" si="5"/>
        <v>552.78498149130326</v>
      </c>
      <c r="AN39" s="59">
        <f ca="1">AVERAGE(OFFSET($AM$3,0,0,'Données projet'!$E$10+1,1))-AVERAGE(OFFSET($H$3,0,0,'Données projet'!$E$10+1,1))</f>
        <v>439.19854273764042</v>
      </c>
      <c r="AO39" s="59">
        <f t="shared" si="36"/>
        <v>278.21741231699929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11.80661311272508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11.80661311272508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13.4</v>
      </c>
      <c r="BD39" s="12">
        <f>IF('Données projet'!$A$88&gt;35,BD38+BC39-BL38,IF(A39&lt;'Données projet'!$A$88,$BA$205^A39,IF(A39='Données projet'!$A$88,'Données projet'!$B$88,BD38+BC39-BL38)))</f>
        <v>153.40000000000006</v>
      </c>
      <c r="BE39" s="13">
        <f>BD39*VLOOKUP('Données projet'!$B$11,Paramètres!$A$1:$I$89,3,0)*VLOOKUP('Données projet'!$B$11,Paramètres!$A$1:$I$89,5,0)</f>
        <v>131.61720000000008</v>
      </c>
      <c r="BF39" s="13">
        <f t="shared" si="37"/>
        <v>34.369777461794328</v>
      </c>
      <c r="BG39" s="20">
        <f t="shared" si="7"/>
        <v>289.09398574595861</v>
      </c>
      <c r="BH39" s="59">
        <f t="shared" si="8"/>
        <v>582.42731907929192</v>
      </c>
      <c r="BI39" s="59">
        <f ca="1">AVERAGE(OFFSET($BH$3,0,0,'Données projet'!$E$11+1,1))-AVERAGE(OFFSET($H$3,0,0,'Données projet'!$E$11+1,1))</f>
        <v>536.29215334041396</v>
      </c>
      <c r="BJ39" s="59">
        <f t="shared" si="38"/>
        <v>312.14361830038712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17.249537501801132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17.249537501801132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6.8</v>
      </c>
      <c r="BY39" s="12">
        <f>IF('Données projet'!$A$114&gt;35,BY38+BX39-CG38,IF(A39&lt;'Données projet'!$A$114,$BV$205^A39,IF(A39='Données projet'!$A$114,'Données projet'!$B$114,BY38+BX39-CG38)))</f>
        <v>142.80000000000001</v>
      </c>
      <c r="BZ39" s="13">
        <f>BY39*VLOOKUP('Données projet'!$B$12,Paramètres!$A$1:$I$89,3,0)*VLOOKUP('Données projet'!$B$12,Paramètres!$A$1:$I$89,5,0)</f>
        <v>104.70096000000001</v>
      </c>
      <c r="CA39" s="13">
        <f t="shared" si="39"/>
        <v>28.07892464469024</v>
      </c>
      <c r="CB39" s="20">
        <f t="shared" si="10"/>
        <v>231.25829908950217</v>
      </c>
      <c r="CC39" s="59">
        <f t="shared" si="11"/>
        <v>524.59163242283546</v>
      </c>
      <c r="CD39" s="59">
        <f ca="1">AVERAGE(OFFSET($CC$3,0,0,'Données projet'!$E$12+1,1))-AVERAGE(OFFSET($H$3,0,0,'Données projet'!$E$12+1,1))</f>
        <v>239.25212250019609</v>
      </c>
      <c r="CE39" s="59">
        <f t="shared" si="40"/>
        <v>213.58492101729695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215.39999999999998</v>
      </c>
      <c r="O40" s="13">
        <f>N40*VLOOKUP('Données projet'!$B$9,Paramètres!$A$1:$I$89,3,0)*VLOOKUP('Données projet'!$B$9,Paramètres!$A$1:$I$89,5,0)</f>
        <v>204.97463999999997</v>
      </c>
      <c r="P40" s="13">
        <f t="shared" si="33"/>
        <v>50.835874841915164</v>
      </c>
      <c r="Q40" s="20">
        <f t="shared" si="53"/>
        <v>445.53664668300212</v>
      </c>
      <c r="R40" s="59">
        <f t="shared" si="0"/>
        <v>738.86998001633538</v>
      </c>
      <c r="S40" s="59">
        <f ca="1">AVERAGE(OFFSET($R$3,0,0,'Données projet'!$E$9+1,1))-AVERAGE(OFFSET($H$3,0,0,'Données projet'!$E$9+1,1))</f>
        <v>455.71329051283936</v>
      </c>
      <c r="T40" s="59">
        <f t="shared" si="34"/>
        <v>479.3743231122258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13.043361770049673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13.043361770049673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127.93872000000003</v>
      </c>
      <c r="AK40" s="13">
        <f t="shared" si="35"/>
        <v>33.519615889545641</v>
      </c>
      <c r="AL40" s="20">
        <f t="shared" si="4"/>
        <v>281.20660167429202</v>
      </c>
      <c r="AM40" s="59">
        <f t="shared" si="5"/>
        <v>574.53993500762533</v>
      </c>
      <c r="AN40" s="59">
        <f ca="1">AVERAGE(OFFSET($AM$3,0,0,'Données projet'!$E$10+1,1))-AVERAGE(OFFSET($H$3,0,0,'Données projet'!$E$10+1,1))</f>
        <v>439.19854273764042</v>
      </c>
      <c r="AO40" s="59">
        <f t="shared" si="36"/>
        <v>278.21741231699929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11.575092630907468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11.575092630907468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13.4</v>
      </c>
      <c r="BD40" s="12">
        <f>IF('Données projet'!$A$88&gt;35,BD39+BC40-BL39,IF(A40&lt;'Données projet'!$A$88,$BA$205^A40,IF(A40='Données projet'!$A$88,'Données projet'!$B$88,BD39+BC40-BL39)))</f>
        <v>166.80000000000007</v>
      </c>
      <c r="BE40" s="13">
        <f>BD40*VLOOKUP('Données projet'!$B$11,Paramètres!$A$1:$I$89,3,0)*VLOOKUP('Données projet'!$B$11,Paramètres!$A$1:$I$89,5,0)</f>
        <v>143.11440000000007</v>
      </c>
      <c r="BF40" s="13">
        <f t="shared" si="37"/>
        <v>37.009554635379814</v>
      </c>
      <c r="BG40" s="20">
        <f t="shared" si="7"/>
        <v>313.71588765662</v>
      </c>
      <c r="BH40" s="59">
        <f t="shared" si="8"/>
        <v>607.04922098995326</v>
      </c>
      <c r="BI40" s="59">
        <f ca="1">AVERAGE(OFFSET($BH$3,0,0,'Données projet'!$E$11+1,1))-AVERAGE(OFFSET($H$3,0,0,'Données projet'!$E$11+1,1))</f>
        <v>536.29215334041396</v>
      </c>
      <c r="BJ40" s="59">
        <f t="shared" si="38"/>
        <v>312.14361830038712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16.911284592569807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16.911284592569807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6.8</v>
      </c>
      <c r="BY40" s="12">
        <f>IF('Données projet'!$A$114&gt;35,BY39+BX40-CG39,IF(A40&lt;'Données projet'!$A$114,$BV$205^A40,IF(A40='Données projet'!$A$114,'Données projet'!$B$114,BY39+BX40-CG39)))</f>
        <v>149.60000000000002</v>
      </c>
      <c r="BZ40" s="13">
        <f>BY40*VLOOKUP('Données projet'!$B$12,Paramètres!$A$1:$I$89,3,0)*VLOOKUP('Données projet'!$B$12,Paramètres!$A$1:$I$89,5,0)</f>
        <v>109.68672000000002</v>
      </c>
      <c r="CA40" s="13">
        <f t="shared" si="39"/>
        <v>29.257161113605147</v>
      </c>
      <c r="CB40" s="20">
        <f t="shared" si="10"/>
        <v>241.9939262728623</v>
      </c>
      <c r="CC40" s="59">
        <f t="shared" si="11"/>
        <v>535.32725960619564</v>
      </c>
      <c r="CD40" s="59">
        <f ca="1">AVERAGE(OFFSET($CC$3,0,0,'Données projet'!$E$12+1,1))-AVERAGE(OFFSET($H$3,0,0,'Données projet'!$E$12+1,1))</f>
        <v>239.25212250019609</v>
      </c>
      <c r="CE40" s="59">
        <f t="shared" si="40"/>
        <v>213.58492101729695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223.59999999999997</v>
      </c>
      <c r="O41" s="13">
        <f>N41*VLOOKUP('Données projet'!$B$9,Paramètres!$A$1:$I$89,3,0)*VLOOKUP('Données projet'!$B$9,Paramètres!$A$1:$I$89,5,0)</f>
        <v>212.77775999999997</v>
      </c>
      <c r="P41" s="13">
        <f t="shared" si="33"/>
        <v>52.542131131270303</v>
      </c>
      <c r="Q41" s="20">
        <f t="shared" si="53"/>
        <v>462.09881038696238</v>
      </c>
      <c r="R41" s="59">
        <f t="shared" si="0"/>
        <v>755.4321437202957</v>
      </c>
      <c r="S41" s="59">
        <f ca="1">AVERAGE(OFFSET($R$3,0,0,'Données projet'!$E$9+1,1))-AVERAGE(OFFSET($H$3,0,0,'Données projet'!$E$9+1,1))</f>
        <v>455.71329051283936</v>
      </c>
      <c r="T41" s="59">
        <f t="shared" si="34"/>
        <v>479.3743231122258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12.787589401404121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12.787589401404121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138.07248000000001</v>
      </c>
      <c r="AK41" s="13">
        <f t="shared" si="35"/>
        <v>35.85508207677799</v>
      </c>
      <c r="AL41" s="20">
        <f t="shared" si="4"/>
        <v>302.9238372837217</v>
      </c>
      <c r="AM41" s="59">
        <f t="shared" si="5"/>
        <v>596.25717061705495</v>
      </c>
      <c r="AN41" s="59">
        <f ca="1">AVERAGE(OFFSET($AM$3,0,0,'Données projet'!$E$10+1,1))-AVERAGE(OFFSET($H$3,0,0,'Données projet'!$E$10+1,1))</f>
        <v>439.19854273764042</v>
      </c>
      <c r="AO41" s="59">
        <f t="shared" si="36"/>
        <v>278.21741231699929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11.34811212452475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11.34811212452475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13.4</v>
      </c>
      <c r="BD41" s="12">
        <f>IF('Données projet'!$A$88&gt;35,BD40+BC41-BL40,IF(A41&lt;'Données projet'!$A$88,$BA$205^A41,IF(A41='Données projet'!$A$88,'Données projet'!$B$88,BD40+BC41-BL40)))</f>
        <v>180.20000000000007</v>
      </c>
      <c r="BE41" s="13">
        <f>BD41*VLOOKUP('Données projet'!$B$11,Paramètres!$A$1:$I$89,3,0)*VLOOKUP('Données projet'!$B$11,Paramètres!$A$1:$I$89,5,0)</f>
        <v>154.61160000000007</v>
      </c>
      <c r="BF41" s="13">
        <f t="shared" si="37"/>
        <v>39.624734188365885</v>
      </c>
      <c r="BG41" s="20">
        <f t="shared" si="7"/>
        <v>338.294948711404</v>
      </c>
      <c r="BH41" s="59">
        <f t="shared" si="8"/>
        <v>631.62828204473726</v>
      </c>
      <c r="BI41" s="59">
        <f ca="1">AVERAGE(OFFSET($BH$3,0,0,'Données projet'!$E$11+1,1))-AVERAGE(OFFSET($H$3,0,0,'Données projet'!$E$11+1,1))</f>
        <v>536.29215334041396</v>
      </c>
      <c r="BJ41" s="59">
        <f t="shared" si="38"/>
        <v>312.14361830038712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16.579664616574608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16.579664616574608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6.8</v>
      </c>
      <c r="BY41" s="12">
        <f>IF('Données projet'!$A$114&gt;35,BY40+BX41-CG40,IF(A41&lt;'Données projet'!$A$114,$BV$205^A41,IF(A41='Données projet'!$A$114,'Données projet'!$B$114,BY40+BX41-CG40)))</f>
        <v>156.40000000000003</v>
      </c>
      <c r="BZ41" s="13">
        <f>BY41*VLOOKUP('Données projet'!$B$12,Paramètres!$A$1:$I$89,3,0)*VLOOKUP('Données projet'!$B$12,Paramètres!$A$1:$I$89,5,0)</f>
        <v>114.67248000000002</v>
      </c>
      <c r="CA41" s="13">
        <f t="shared" si="39"/>
        <v>30.42917784146039</v>
      </c>
      <c r="CB41" s="20">
        <f t="shared" si="10"/>
        <v>252.71872074054355</v>
      </c>
      <c r="CC41" s="59">
        <f t="shared" si="11"/>
        <v>546.05205407387689</v>
      </c>
      <c r="CD41" s="59">
        <f ca="1">AVERAGE(OFFSET($CC$3,0,0,'Données projet'!$E$12+1,1))-AVERAGE(OFFSET($H$3,0,0,'Données projet'!$E$12+1,1))</f>
        <v>239.25212250019609</v>
      </c>
      <c r="CE41" s="59">
        <f t="shared" si="40"/>
        <v>213.58492101729695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231.79999999999995</v>
      </c>
      <c r="O42" s="13">
        <f>N42*VLOOKUP('Données projet'!$B$9,Paramètres!$A$1:$I$89,3,0)*VLOOKUP('Données projet'!$B$9,Paramètres!$A$1:$I$89,5,0)</f>
        <v>220.58087999999995</v>
      </c>
      <c r="P42" s="13">
        <f t="shared" si="33"/>
        <v>54.241117736670112</v>
      </c>
      <c r="Q42" s="20">
        <f t="shared" si="53"/>
        <v>478.64831272470036</v>
      </c>
      <c r="R42" s="59">
        <f t="shared" si="0"/>
        <v>771.98164605803368</v>
      </c>
      <c r="S42" s="59">
        <f ca="1">AVERAGE(OFFSET($R$3,0,0,'Données projet'!$E$9+1,1))-AVERAGE(OFFSET($H$3,0,0,'Données projet'!$E$9+1,1))</f>
        <v>455.71329051283936</v>
      </c>
      <c r="T42" s="59">
        <f t="shared" si="34"/>
        <v>479.3743231122258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12.536832572901968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12.536832572901968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148.20624000000001</v>
      </c>
      <c r="AK42" s="13">
        <f t="shared" si="35"/>
        <v>38.170662245893794</v>
      </c>
      <c r="AL42" s="20">
        <f t="shared" si="4"/>
        <v>324.60643807826506</v>
      </c>
      <c r="AM42" s="59">
        <f t="shared" si="5"/>
        <v>617.93977141159837</v>
      </c>
      <c r="AN42" s="59">
        <f ca="1">AVERAGE(OFFSET($AM$3,0,0,'Données projet'!$E$10+1,1))-AVERAGE(OFFSET($H$3,0,0,'Données projet'!$E$10+1,1))</f>
        <v>439.19854273764042</v>
      </c>
      <c r="AO42" s="59">
        <f t="shared" si="36"/>
        <v>278.21741231699929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11.125582567427758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11.125582567427758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13.4</v>
      </c>
      <c r="BD42" s="12">
        <f>IF('Données projet'!$A$88&gt;35,BD41+BC42-BL41,IF(A42&lt;'Données projet'!$A$88,$BA$205^A42,IF(A42='Données projet'!$A$88,'Données projet'!$B$88,BD41+BC42-BL41)))</f>
        <v>193.60000000000008</v>
      </c>
      <c r="BE42" s="13">
        <f>BD42*VLOOKUP('Données projet'!$B$11,Paramètres!$A$1:$I$89,3,0)*VLOOKUP('Données projet'!$B$11,Paramètres!$A$1:$I$89,5,0)</f>
        <v>166.10880000000009</v>
      </c>
      <c r="BF42" s="13">
        <f t="shared" si="37"/>
        <v>42.217353238107833</v>
      </c>
      <c r="BG42" s="20">
        <f t="shared" si="7"/>
        <v>362.83471688970462</v>
      </c>
      <c r="BH42" s="59">
        <f t="shared" si="8"/>
        <v>656.16805022303788</v>
      </c>
      <c r="BI42" s="59">
        <f ca="1">AVERAGE(OFFSET($BH$3,0,0,'Données projet'!$E$11+1,1))-AVERAGE(OFFSET($H$3,0,0,'Données projet'!$E$11+1,1))</f>
        <v>536.29215334041396</v>
      </c>
      <c r="BJ42" s="59">
        <f t="shared" si="38"/>
        <v>312.14361830038712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16.25454750604046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16.25454750604046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6.8</v>
      </c>
      <c r="BY42" s="12">
        <f>IF('Données projet'!$A$114&gt;35,BY41+BX42-CG41,IF(A42&lt;'Données projet'!$A$114,$BV$205^A42,IF(A42='Données projet'!$A$114,'Données projet'!$B$114,BY41+BX42-CG41)))</f>
        <v>163.20000000000005</v>
      </c>
      <c r="BZ42" s="13">
        <f>BY42*VLOOKUP('Données projet'!$B$12,Paramètres!$A$1:$I$89,3,0)*VLOOKUP('Données projet'!$B$12,Paramètres!$A$1:$I$89,5,0)</f>
        <v>119.65824000000003</v>
      </c>
      <c r="CA42" s="13">
        <f t="shared" si="39"/>
        <v>31.595276160231336</v>
      </c>
      <c r="CB42" s="20">
        <f t="shared" si="10"/>
        <v>263.43320731240294</v>
      </c>
      <c r="CC42" s="59">
        <f t="shared" si="11"/>
        <v>556.76654064573631</v>
      </c>
      <c r="CD42" s="59">
        <f ca="1">AVERAGE(OFFSET($CC$3,0,0,'Données projet'!$E$12+1,1))-AVERAGE(OFFSET($H$3,0,0,'Données projet'!$E$12+1,1))</f>
        <v>239.25212250019609</v>
      </c>
      <c r="CE42" s="59">
        <f t="shared" si="40"/>
        <v>213.58492101729695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240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239.99999999999994</v>
      </c>
      <c r="O43" s="13">
        <f>N43*VLOOKUP('Données projet'!$B$9,Paramètres!$A$1:$I$89,3,0)*VLOOKUP('Données projet'!$B$9,Paramètres!$A$1:$I$89,5,0)</f>
        <v>228.38399999999993</v>
      </c>
      <c r="P43" s="13">
        <f t="shared" si="33"/>
        <v>55.933121291087289</v>
      </c>
      <c r="Q43" s="20">
        <f t="shared" si="53"/>
        <v>495.1856529153103</v>
      </c>
      <c r="R43" s="59">
        <f t="shared" si="0"/>
        <v>788.51898624864361</v>
      </c>
      <c r="S43" s="59">
        <f ca="1">AVERAGE(OFFSET($R$3,0,0,'Données projet'!$E$9+1,1))-AVERAGE(OFFSET($H$3,0,0,'Données projet'!$E$9+1,1))</f>
        <v>455.71329051283936</v>
      </c>
      <c r="T43" s="59">
        <f t="shared" si="34"/>
        <v>479.3743231122258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26.313694556330372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26.313694556330372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158.34</v>
      </c>
      <c r="AK43" s="13">
        <f t="shared" si="35"/>
        <v>40.467870812652819</v>
      </c>
      <c r="AL43" s="20">
        <f t="shared" si="4"/>
        <v>346.25704166537031</v>
      </c>
      <c r="AM43" s="59">
        <f t="shared" si="5"/>
        <v>639.59037499870362</v>
      </c>
      <c r="AN43" s="59">
        <f ca="1">AVERAGE(OFFSET($AM$3,0,0,'Données projet'!$E$10+1,1))-AVERAGE(OFFSET($H$3,0,0,'Données projet'!$E$10+1,1))</f>
        <v>439.19854273764042</v>
      </c>
      <c r="AO43" s="59">
        <f t="shared" si="36"/>
        <v>278.21741231699929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22.950181056008823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22.950181056008823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207</v>
      </c>
      <c r="BB43" s="12">
        <f>VLOOKUP(A43,'Données projet'!$A$87:$I$107,9,0)</f>
        <v>13.4</v>
      </c>
      <c r="BC43" s="12">
        <f t="array" ref="BC43">INDEX(BB:BB,MIN(IF(ISNUMBER(BB43:BB239),ROW(BB43:BB239),"")))</f>
        <v>13.4</v>
      </c>
      <c r="BD43" s="12">
        <f>IF('Données projet'!$A$88&gt;35,BD42+BC43-BL42,IF(A43&lt;'Données projet'!$A$88,$BA$205^A43,IF(A43='Données projet'!$A$88,'Données projet'!$B$88,BD42+BC43-BL42)))</f>
        <v>207.00000000000009</v>
      </c>
      <c r="BE43" s="13">
        <f>BD43*VLOOKUP('Données projet'!$B$11,Paramètres!$A$1:$I$89,3,0)*VLOOKUP('Données projet'!$B$11,Paramètres!$A$1:$I$89,5,0)</f>
        <v>177.60600000000008</v>
      </c>
      <c r="BF43" s="13">
        <f t="shared" si="37"/>
        <v>44.789150937858665</v>
      </c>
      <c r="BG43" s="20">
        <f t="shared" si="7"/>
        <v>387.33822121677059</v>
      </c>
      <c r="BH43" s="59">
        <f t="shared" si="8"/>
        <v>680.67155455010391</v>
      </c>
      <c r="BI43" s="59">
        <f ca="1">AVERAGE(OFFSET($BH$3,0,0,'Données projet'!$E$11+1,1))-AVERAGE(OFFSET($H$3,0,0,'Données projet'!$E$11+1,1))</f>
        <v>536.29215334041396</v>
      </c>
      <c r="BJ43" s="59">
        <f t="shared" si="38"/>
        <v>312.14361830038712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0.53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33.530361757350519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33.530361757350519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170</v>
      </c>
      <c r="BW43" s="12">
        <f>VLOOKUP(A43,'Données projet'!$A$113:$I$133,9,0)</f>
        <v>6.8</v>
      </c>
      <c r="BX43" s="12">
        <f t="array" ref="BX43">INDEX(BW:BW,MIN(IF(ISNUMBER(BW43:BW239),ROW(BW43:BW239),"")))</f>
        <v>6.8</v>
      </c>
      <c r="BY43" s="12">
        <f>IF('Données projet'!$A$114&gt;35,BY42+BX43-CG42,IF(A43&lt;'Données projet'!$A$114,$BV$205^A43,IF(A43='Données projet'!$A$114,'Données projet'!$B$114,BY42+BX43-CG42)))</f>
        <v>170.00000000000006</v>
      </c>
      <c r="BZ43" s="13">
        <f>BY43*VLOOKUP('Données projet'!$B$12,Paramètres!$A$1:$I$89,3,0)*VLOOKUP('Données projet'!$B$12,Paramètres!$A$1:$I$89,5,0)</f>
        <v>124.64400000000003</v>
      </c>
      <c r="CA43" s="13">
        <f t="shared" si="39"/>
        <v>32.755730870217214</v>
      </c>
      <c r="CB43" s="20">
        <f t="shared" si="10"/>
        <v>274.1378645989617</v>
      </c>
      <c r="CC43" s="59">
        <f t="shared" si="11"/>
        <v>567.47119793229501</v>
      </c>
      <c r="CD43" s="59">
        <f ca="1">AVERAGE(OFFSET($CC$3,0,0,'Données projet'!$E$12+1,1))-AVERAGE(OFFSET($H$3,0,0,'Données projet'!$E$12+1,1))</f>
        <v>239.25212250019609</v>
      </c>
      <c r="CE43" s="59">
        <f t="shared" si="40"/>
        <v>213.58492101729695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7.6</v>
      </c>
      <c r="N44" s="13">
        <f>IF('Données projet'!$A$36&gt;35,N43+M44-V43,IF(A44&lt;'Données projet'!$A$36,$K$205^A44,IF(A44='Données projet'!$A$36,'Données projet'!$B$36,N43+M44-V43)))</f>
        <v>216.59999999999994</v>
      </c>
      <c r="O44" s="13">
        <f>N44*VLOOKUP('Données projet'!$B$9,Paramètres!$A$1:$I$89,3,0)*VLOOKUP('Données projet'!$B$9,Paramètres!$A$1:$I$89,5,0)</f>
        <v>206.11655999999994</v>
      </c>
      <c r="P44" s="13">
        <f t="shared" si="33"/>
        <v>51.086036652420376</v>
      </c>
      <c r="Q44" s="20">
        <f t="shared" si="53"/>
        <v>447.96118916963201</v>
      </c>
      <c r="R44" s="59">
        <f t="shared" si="0"/>
        <v>741.29452250296526</v>
      </c>
      <c r="S44" s="59">
        <f ca="1">AVERAGE(OFFSET($R$3,0,0,'Données projet'!$E$9+1,1))-AVERAGE(OFFSET($H$3,0,0,'Données projet'!$E$9+1,1))</f>
        <v>455.71329051283936</v>
      </c>
      <c r="T44" s="59">
        <f t="shared" si="34"/>
        <v>479.3743231122258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25.79769905584963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25.79769905584963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143.32032000000001</v>
      </c>
      <c r="AK44" s="13">
        <f t="shared" si="35"/>
        <v>37.056603420232349</v>
      </c>
      <c r="AL44" s="20">
        <f t="shared" si="4"/>
        <v>314.15647495690467</v>
      </c>
      <c r="AM44" s="59">
        <f t="shared" si="5"/>
        <v>607.48980829023799</v>
      </c>
      <c r="AN44" s="59">
        <f ca="1">AVERAGE(OFFSET($AM$3,0,0,'Données projet'!$E$10+1,1))-AVERAGE(OFFSET($H$3,0,0,'Données projet'!$E$10+1,1))</f>
        <v>439.19854273764042</v>
      </c>
      <c r="AO44" s="59">
        <f t="shared" si="36"/>
        <v>278.21741231699929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22.500142003728723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22.500142003728723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13.8</v>
      </c>
      <c r="BD44" s="12">
        <f>IF('Données projet'!$A$88&gt;35,BD43+BC44-BL43,IF(A44&lt;'Données projet'!$A$88,$BA$205^A44,IF(A44='Données projet'!$A$88,'Données projet'!$B$88,BD43+BC44-BL43)))</f>
        <v>185.8000000000001</v>
      </c>
      <c r="BE44" s="13">
        <f>BD44*VLOOKUP('Données projet'!$B$11,Paramètres!$A$1:$I$89,3,0)*VLOOKUP('Données projet'!$B$11,Paramètres!$A$1:$I$89,5,0)</f>
        <v>159.4164000000001</v>
      </c>
      <c r="BF44" s="13">
        <f t="shared" si="37"/>
        <v>40.710854816108295</v>
      </c>
      <c r="BG44" s="20">
        <f t="shared" si="7"/>
        <v>348.55496880472214</v>
      </c>
      <c r="BH44" s="59">
        <f t="shared" si="8"/>
        <v>641.88830213805545</v>
      </c>
      <c r="BI44" s="59">
        <f ca="1">AVERAGE(OFFSET($BH$3,0,0,'Données projet'!$E$11+1,1))-AVERAGE(OFFSET($H$3,0,0,'Données projet'!$E$11+1,1))</f>
        <v>536.29215334041396</v>
      </c>
      <c r="BJ44" s="59">
        <f t="shared" si="38"/>
        <v>312.14361830038712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32.872851814790131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32.872851814790131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</v>
      </c>
      <c r="BY44" s="12">
        <f>IF('Données projet'!$A$114&gt;35,BY43+BX44-CG43,IF(A44&lt;'Données projet'!$A$114,$BV$205^A44,IF(A44='Données projet'!$A$114,'Données projet'!$B$114,BY43+BX44-CG43)))</f>
        <v>178.00000000000006</v>
      </c>
      <c r="BZ44" s="13">
        <f>BY44*VLOOKUP('Données projet'!$B$12,Paramètres!$A$1:$I$89,3,0)*VLOOKUP('Données projet'!$B$12,Paramètres!$A$1:$I$89,5,0)</f>
        <v>130.50960000000003</v>
      </c>
      <c r="CA44" s="13">
        <f t="shared" si="39"/>
        <v>34.11408610445698</v>
      </c>
      <c r="CB44" s="20">
        <f t="shared" si="10"/>
        <v>286.7195866319293</v>
      </c>
      <c r="CC44" s="59">
        <f t="shared" si="11"/>
        <v>580.05291996526262</v>
      </c>
      <c r="CD44" s="59">
        <f ca="1">AVERAGE(OFFSET($CC$3,0,0,'Données projet'!$E$12+1,1))-AVERAGE(OFFSET($H$3,0,0,'Données projet'!$E$12+1,1))</f>
        <v>239.25212250019609</v>
      </c>
      <c r="CE44" s="59">
        <f t="shared" si="40"/>
        <v>213.58492101729695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7.6</v>
      </c>
      <c r="N45" s="13">
        <f>IF('Données projet'!$A$36&gt;35,N44+M45-V44,IF(A45&lt;'Données projet'!$A$36,$K$205^A45,IF(A45='Données projet'!$A$36,'Données projet'!$B$36,N44+M45-V44)))</f>
        <v>224.19999999999993</v>
      </c>
      <c r="O45" s="13">
        <f>N45*VLOOKUP('Données projet'!$B$9,Paramètres!$A$1:$I$89,3,0)*VLOOKUP('Données projet'!$B$9,Paramètres!$A$1:$I$89,5,0)</f>
        <v>213.34871999999993</v>
      </c>
      <c r="P45" s="13">
        <f t="shared" si="33"/>
        <v>52.666690121877572</v>
      </c>
      <c r="Q45" s="20">
        <f t="shared" si="53"/>
        <v>463.31017262893664</v>
      </c>
      <c r="R45" s="59">
        <f t="shared" si="0"/>
        <v>756.64350596226996</v>
      </c>
      <c r="S45" s="59">
        <f ca="1">AVERAGE(OFFSET($R$3,0,0,'Données projet'!$E$9+1,1))-AVERAGE(OFFSET($H$3,0,0,'Données projet'!$E$9+1,1))</f>
        <v>455.71329051283936</v>
      </c>
      <c r="T45" s="59">
        <f t="shared" si="34"/>
        <v>479.3743231122258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25.291821912407137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25.291821912407137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153.63504</v>
      </c>
      <c r="AK45" s="13">
        <f t="shared" si="35"/>
        <v>39.403506785222667</v>
      </c>
      <c r="AL45" s="20">
        <f t="shared" si="4"/>
        <v>336.20880231759617</v>
      </c>
      <c r="AM45" s="59">
        <f t="shared" si="5"/>
        <v>629.54213565092948</v>
      </c>
      <c r="AN45" s="59">
        <f ca="1">AVERAGE(OFFSET($AM$3,0,0,'Données projet'!$E$10+1,1))-AVERAGE(OFFSET($H$3,0,0,'Données projet'!$E$10+1,1))</f>
        <v>439.19854273764042</v>
      </c>
      <c r="AO45" s="59">
        <f t="shared" si="36"/>
        <v>278.21741231699929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22.05892794276712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22.05892794276712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13.8</v>
      </c>
      <c r="BD45" s="12">
        <f>IF('Données projet'!$A$88&gt;35,BD44+BC45-BL44,IF(A45&lt;'Données projet'!$A$88,$BA$205^A45,IF(A45='Données projet'!$A$88,'Données projet'!$B$88,BD44+BC45-BL44)))</f>
        <v>199.60000000000011</v>
      </c>
      <c r="BE45" s="13">
        <f>BD45*VLOOKUP('Données projet'!$B$11,Paramètres!$A$1:$I$89,3,0)*VLOOKUP('Données projet'!$B$11,Paramètres!$A$1:$I$89,5,0)</f>
        <v>171.25680000000011</v>
      </c>
      <c r="BF45" s="13">
        <f t="shared" si="37"/>
        <v>43.371384196183378</v>
      </c>
      <c r="BG45" s="20">
        <f t="shared" si="7"/>
        <v>373.81075414168623</v>
      </c>
      <c r="BH45" s="59">
        <f t="shared" si="8"/>
        <v>667.14408747501955</v>
      </c>
      <c r="BI45" s="59">
        <f ca="1">AVERAGE(OFFSET($BH$3,0,0,'Données projet'!$E$11+1,1))-AVERAGE(OFFSET($H$3,0,0,'Données projet'!$E$11+1,1))</f>
        <v>536.29215334041396</v>
      </c>
      <c r="BJ45" s="59">
        <f t="shared" si="38"/>
        <v>312.14361830038712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32.228235241161883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32.228235241161883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</v>
      </c>
      <c r="BY45" s="12">
        <f>IF('Données projet'!$A$114&gt;35,BY44+BX45-CG44,IF(A45&lt;'Données projet'!$A$114,$BV$205^A45,IF(A45='Données projet'!$A$114,'Données projet'!$B$114,BY44+BX45-CG44)))</f>
        <v>186.00000000000006</v>
      </c>
      <c r="BZ45" s="13">
        <f>BY45*VLOOKUP('Données projet'!$B$12,Paramètres!$A$1:$I$89,3,0)*VLOOKUP('Données projet'!$B$12,Paramètres!$A$1:$I$89,5,0)</f>
        <v>136.37520000000004</v>
      </c>
      <c r="CA45" s="13">
        <f t="shared" si="39"/>
        <v>35.465351191684015</v>
      </c>
      <c r="CB45" s="20">
        <f t="shared" si="10"/>
        <v>299.28895999218304</v>
      </c>
      <c r="CC45" s="59">
        <f t="shared" si="11"/>
        <v>592.62229332551635</v>
      </c>
      <c r="CD45" s="59">
        <f ca="1">AVERAGE(OFFSET($CC$3,0,0,'Données projet'!$E$12+1,1))-AVERAGE(OFFSET($H$3,0,0,'Données projet'!$E$12+1,1))</f>
        <v>239.25212250019609</v>
      </c>
      <c r="CE45" s="59">
        <f t="shared" si="40"/>
        <v>213.58492101729695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7.6</v>
      </c>
      <c r="N46" s="13">
        <f>IF('Données projet'!$A$36&gt;35,N45+M46-V45,IF(A46&lt;'Données projet'!$A$36,$K$205^A46,IF(A46='Données projet'!$A$36,'Données projet'!$B$36,N45+M46-V45)))</f>
        <v>231.79999999999993</v>
      </c>
      <c r="O46" s="13">
        <f>N46*VLOOKUP('Données projet'!$B$9,Paramètres!$A$1:$I$89,3,0)*VLOOKUP('Données projet'!$B$9,Paramètres!$A$1:$I$89,5,0)</f>
        <v>220.58087999999992</v>
      </c>
      <c r="P46" s="13">
        <f t="shared" si="33"/>
        <v>54.241117736670112</v>
      </c>
      <c r="Q46" s="20">
        <f t="shared" si="53"/>
        <v>478.64831272470025</v>
      </c>
      <c r="R46" s="59">
        <f t="shared" si="0"/>
        <v>771.98164605803356</v>
      </c>
      <c r="S46" s="59">
        <f ca="1">AVERAGE(OFFSET($R$3,0,0,'Données projet'!$E$9+1,1))-AVERAGE(OFFSET($H$3,0,0,'Données projet'!$E$9+1,1))</f>
        <v>455.71329051283936</v>
      </c>
      <c r="T46" s="59">
        <f t="shared" si="34"/>
        <v>479.3743231122258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24.795864711192962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24.795864711192962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163.94976</v>
      </c>
      <c r="AK46" s="13">
        <f t="shared" si="35"/>
        <v>41.732126457893308</v>
      </c>
      <c r="AL46" s="20">
        <f t="shared" si="4"/>
        <v>358.22928558083089</v>
      </c>
      <c r="AM46" s="59">
        <f t="shared" si="5"/>
        <v>651.5626189141642</v>
      </c>
      <c r="AN46" s="59">
        <f ca="1">AVERAGE(OFFSET($AM$3,0,0,'Données projet'!$E$10+1,1))-AVERAGE(OFFSET($H$3,0,0,'Données projet'!$E$10+1,1))</f>
        <v>439.19854273764042</v>
      </c>
      <c r="AO46" s="59">
        <f t="shared" si="36"/>
        <v>278.21741231699929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21.626365820426969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21.626365820426969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13.8</v>
      </c>
      <c r="BD46" s="12">
        <f>IF('Données projet'!$A$88&gt;35,BD45+BC46-BL45,IF(A46&lt;'Données projet'!$A$88,$BA$205^A46,IF(A46='Données projet'!$A$88,'Données projet'!$B$88,BD45+BC46-BL45)))</f>
        <v>213.40000000000012</v>
      </c>
      <c r="BE46" s="13">
        <f>BD46*VLOOKUP('Données projet'!$B$11,Paramètres!$A$1:$I$89,3,0)*VLOOKUP('Données projet'!$B$11,Paramètres!$A$1:$I$89,5,0)</f>
        <v>183.09720000000013</v>
      </c>
      <c r="BF46" s="13">
        <f t="shared" si="37"/>
        <v>46.010570428845895</v>
      </c>
      <c r="BG46" s="20">
        <f t="shared" si="7"/>
        <v>399.02936683024018</v>
      </c>
      <c r="BH46" s="59">
        <f t="shared" si="8"/>
        <v>692.36270016357344</v>
      </c>
      <c r="BI46" s="59">
        <f ca="1">AVERAGE(OFFSET($BH$3,0,0,'Données projet'!$E$11+1,1))-AVERAGE(OFFSET($H$3,0,0,'Données projet'!$E$11+1,1))</f>
        <v>536.29215334041396</v>
      </c>
      <c r="BJ46" s="59">
        <f t="shared" si="38"/>
        <v>312.14361830038712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31.5962592053652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31.5962592053652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</v>
      </c>
      <c r="BY46" s="12">
        <f>IF('Données projet'!$A$114&gt;35,BY45+BX46-CG45,IF(A46&lt;'Données projet'!$A$114,$BV$205^A46,IF(A46='Données projet'!$A$114,'Données projet'!$B$114,BY45+BX46-CG45)))</f>
        <v>194.00000000000006</v>
      </c>
      <c r="BZ46" s="13">
        <f>BY46*VLOOKUP('Données projet'!$B$12,Paramètres!$A$1:$I$89,3,0)*VLOOKUP('Données projet'!$B$12,Paramètres!$A$1:$I$89,5,0)</f>
        <v>142.24080000000004</v>
      </c>
      <c r="CA46" s="13">
        <f t="shared" si="39"/>
        <v>36.809865943965384</v>
      </c>
      <c r="CB46" s="20">
        <f t="shared" si="10"/>
        <v>311.8465765190731</v>
      </c>
      <c r="CC46" s="59">
        <f t="shared" si="11"/>
        <v>605.17990985240635</v>
      </c>
      <c r="CD46" s="59">
        <f ca="1">AVERAGE(OFFSET($CC$3,0,0,'Données projet'!$E$12+1,1))-AVERAGE(OFFSET($H$3,0,0,'Données projet'!$E$12+1,1))</f>
        <v>239.25212250019609</v>
      </c>
      <c r="CE46" s="59">
        <f t="shared" si="40"/>
        <v>213.58492101729695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7.6</v>
      </c>
      <c r="N47" s="13">
        <f>IF('Données projet'!$A$36&gt;35,N46+M47-V46,IF(A47&lt;'Données projet'!$A$36,$K$205^A47,IF(A47='Données projet'!$A$36,'Données projet'!$B$36,N46+M47-V46)))</f>
        <v>239.39999999999992</v>
      </c>
      <c r="O47" s="13">
        <f>N47*VLOOKUP('Données projet'!$B$9,Paramètres!$A$1:$I$89,3,0)*VLOOKUP('Données projet'!$B$9,Paramètres!$A$1:$I$89,5,0)</f>
        <v>227.81303999999992</v>
      </c>
      <c r="P47" s="13">
        <f t="shared" si="33"/>
        <v>55.809547031971519</v>
      </c>
      <c r="Q47" s="20">
        <f t="shared" si="53"/>
        <v>493.9760057473502</v>
      </c>
      <c r="R47" s="59">
        <f t="shared" si="0"/>
        <v>787.30933908068346</v>
      </c>
      <c r="S47" s="59">
        <f ca="1">AVERAGE(OFFSET($R$3,0,0,'Données projet'!$E$9+1,1))-AVERAGE(OFFSET($H$3,0,0,'Données projet'!$E$9+1,1))</f>
        <v>455.71329051283936</v>
      </c>
      <c r="T47" s="59">
        <f t="shared" si="34"/>
        <v>479.3743231122258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24.309632928190574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24.309632928190574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174.26447999999999</v>
      </c>
      <c r="AK47" s="13">
        <f t="shared" si="35"/>
        <v>44.043743683739521</v>
      </c>
      <c r="AL47" s="20">
        <f t="shared" si="4"/>
        <v>380.22015624917964</v>
      </c>
      <c r="AM47" s="59">
        <f t="shared" si="5"/>
        <v>673.55348958251295</v>
      </c>
      <c r="AN47" s="59">
        <f ca="1">AVERAGE(OFFSET($AM$3,0,0,'Données projet'!$E$10+1,1))-AVERAGE(OFFSET($H$3,0,0,'Données projet'!$E$10+1,1))</f>
        <v>439.19854273764042</v>
      </c>
      <c r="AO47" s="59">
        <f t="shared" si="36"/>
        <v>278.21741231699929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21.202285977469064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21.202285977469064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13.8</v>
      </c>
      <c r="BD47" s="12">
        <f>IF('Données projet'!$A$88&gt;35,BD46+BC47-BL46,IF(A47&lt;'Données projet'!$A$88,$BA$205^A47,IF(A47='Données projet'!$A$88,'Données projet'!$B$88,BD46+BC47-BL46)))</f>
        <v>227.20000000000013</v>
      </c>
      <c r="BE47" s="13">
        <f>BD47*VLOOKUP('Données projet'!$B$11,Paramètres!$A$1:$I$89,3,0)*VLOOKUP('Données projet'!$B$11,Paramètres!$A$1:$I$89,5,0)</f>
        <v>194.93760000000012</v>
      </c>
      <c r="BF47" s="13">
        <f t="shared" si="37"/>
        <v>48.629950800142524</v>
      </c>
      <c r="BG47" s="20">
        <f t="shared" si="7"/>
        <v>424.21348431024836</v>
      </c>
      <c r="BH47" s="59">
        <f t="shared" si="8"/>
        <v>717.54681764358168</v>
      </c>
      <c r="BI47" s="59">
        <f ca="1">AVERAGE(OFFSET($BH$3,0,0,'Données projet'!$E$11+1,1))-AVERAGE(OFFSET($H$3,0,0,'Données projet'!$E$11+1,1))</f>
        <v>536.29215334041396</v>
      </c>
      <c r="BJ47" s="59">
        <f t="shared" si="38"/>
        <v>312.14361830038712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30.976675834163171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30.976675834163171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</v>
      </c>
      <c r="BY47" s="12">
        <f>IF('Données projet'!$A$114&gt;35,BY46+BX47-CG46,IF(A47&lt;'Données projet'!$A$114,$BV$205^A47,IF(A47='Données projet'!$A$114,'Données projet'!$B$114,BY46+BX47-CG46)))</f>
        <v>202.00000000000006</v>
      </c>
      <c r="BZ47" s="13">
        <f>BY47*VLOOKUP('Données projet'!$B$12,Paramètres!$A$1:$I$89,3,0)*VLOOKUP('Données projet'!$B$12,Paramètres!$A$1:$I$89,5,0)</f>
        <v>148.10640000000004</v>
      </c>
      <c r="CA47" s="13">
        <f t="shared" si="39"/>
        <v>38.147940561860452</v>
      </c>
      <c r="CB47" s="20">
        <f t="shared" si="10"/>
        <v>324.39297647857364</v>
      </c>
      <c r="CC47" s="59">
        <f t="shared" si="11"/>
        <v>617.72630981190696</v>
      </c>
      <c r="CD47" s="59">
        <f ca="1">AVERAGE(OFFSET($CC$3,0,0,'Données projet'!$E$12+1,1))-AVERAGE(OFFSET($H$3,0,0,'Données projet'!$E$12+1,1))</f>
        <v>239.25212250019609</v>
      </c>
      <c r="CE47" s="59">
        <f t="shared" si="40"/>
        <v>213.58492101729695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247</v>
      </c>
      <c r="L48" s="12">
        <f>VLOOKUP(A48,'Données projet'!$A$35:$I$55,9,0)</f>
        <v>7.6</v>
      </c>
      <c r="M48" s="12">
        <f t="array" ref="M48">INDEX(L:L,MIN(IF(ISNUMBER(L48:L244),ROW(L48:L244),"")))</f>
        <v>7.6</v>
      </c>
      <c r="N48" s="13">
        <f>IF('Données projet'!$A$36&gt;35,N47+M48-V47,IF(A48&lt;'Données projet'!$A$36,$K$205^A48,IF(A48='Données projet'!$A$36,'Données projet'!$B$36,N47+M48-V47)))</f>
        <v>246.99999999999991</v>
      </c>
      <c r="O48" s="13">
        <f>N48*VLOOKUP('Données projet'!$B$9,Paramètres!$A$1:$I$89,3,0)*VLOOKUP('Données projet'!$B$9,Paramètres!$A$1:$I$89,5,0)</f>
        <v>235.04519999999991</v>
      </c>
      <c r="P48" s="13">
        <f t="shared" si="33"/>
        <v>57.372190275906782</v>
      </c>
      <c r="Q48" s="20">
        <f t="shared" si="53"/>
        <v>509.29362139720416</v>
      </c>
      <c r="R48" s="59">
        <f t="shared" si="0"/>
        <v>802.62695473053748</v>
      </c>
      <c r="S48" s="59">
        <f ca="1">AVERAGE(OFFSET($R$3,0,0,'Données projet'!$E$9+1,1))-AVERAGE(OFFSET($H$3,0,0,'Données projet'!$E$9+1,1))</f>
        <v>455.71329051283936</v>
      </c>
      <c r="T48" s="59">
        <f t="shared" si="34"/>
        <v>479.3743231122258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31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37.855637477350953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37.855637477350953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184.57920000000001</v>
      </c>
      <c r="AK48" s="13">
        <f t="shared" si="35"/>
        <v>46.339479465836661</v>
      </c>
      <c r="AL48" s="20">
        <f t="shared" si="4"/>
        <v>402.18336673633218</v>
      </c>
      <c r="AM48" s="59">
        <f t="shared" si="5"/>
        <v>695.51670006966549</v>
      </c>
      <c r="AN48" s="59">
        <f ca="1">AVERAGE(OFFSET($AM$3,0,0,'Données projet'!$E$10+1,1))-AVERAGE(OFFSET($H$3,0,0,'Données projet'!$E$10+1,1))</f>
        <v>439.19854273764042</v>
      </c>
      <c r="AO48" s="59">
        <f t="shared" si="36"/>
        <v>278.21741231699929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32.829286458361416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32.829286458361416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241</v>
      </c>
      <c r="BB48" s="12">
        <f>VLOOKUP(A48,'Données projet'!$A$87:$I$107,9,0)</f>
        <v>13.8</v>
      </c>
      <c r="BC48" s="12">
        <f t="array" ref="BC48">INDEX(BB:BB,MIN(IF(ISNUMBER(BB48:BB244),ROW(BB48:BB244),"")))</f>
        <v>13.8</v>
      </c>
      <c r="BD48" s="12">
        <f>IF('Données projet'!$A$88&gt;35,BD47+BC48-BL47,IF(A48&lt;'Données projet'!$A$88,$BA$205^A48,IF(A48='Données projet'!$A$88,'Données projet'!$B$88,BD47+BC48-BL47)))</f>
        <v>241.00000000000014</v>
      </c>
      <c r="BE48" s="13">
        <f>BD48*VLOOKUP('Données projet'!$B$11,Paramètres!$A$1:$I$89,3,0)*VLOOKUP('Données projet'!$B$11,Paramètres!$A$1:$I$89,5,0)</f>
        <v>206.77800000000016</v>
      </c>
      <c r="BF48" s="13">
        <f t="shared" si="37"/>
        <v>51.230865296361145</v>
      </c>
      <c r="BG48" s="20">
        <f t="shared" si="7"/>
        <v>449.36544039116256</v>
      </c>
      <c r="BH48" s="59">
        <f t="shared" si="8"/>
        <v>742.69877372449582</v>
      </c>
      <c r="BI48" s="59">
        <f ca="1">AVERAGE(OFFSET($BH$3,0,0,'Données projet'!$E$11+1,1))-AVERAGE(OFFSET($H$3,0,0,'Données projet'!$E$11+1,1))</f>
        <v>536.29215334041396</v>
      </c>
      <c r="BJ48" s="59">
        <f t="shared" si="38"/>
        <v>312.14361830038712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35</v>
      </c>
      <c r="BM48" s="16">
        <f>IF(ISNA(VLOOKUP(A48,'Données projet'!$A$87:$I$107,5,0)),0%,VLOOKUP(A48,'Données projet'!$A$87:$I$107,5,0)*VLOOKUP('Données projet'!$B$11,Paramètres!$A$1:$I$89,7,0))</f>
        <v>0.53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47.96379812857036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47.96379812857036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210</v>
      </c>
      <c r="BW48" s="12">
        <f>VLOOKUP(A48,'Données projet'!$A$113:$I$133,9,0)</f>
        <v>8</v>
      </c>
      <c r="BX48" s="12">
        <f t="array" ref="BX48">INDEX(BW:BW,MIN(IF(ISNUMBER(BW48:BW244),ROW(BW48:BW244),"")))</f>
        <v>8</v>
      </c>
      <c r="BY48" s="12">
        <f>IF('Données projet'!$A$114&gt;35,BY47+BX48-CG47,IF(A48&lt;'Données projet'!$A$114,$BV$205^A48,IF(A48='Données projet'!$A$114,'Données projet'!$B$114,BY47+BX48-CG47)))</f>
        <v>210.00000000000006</v>
      </c>
      <c r="BZ48" s="13">
        <f>BY48*VLOOKUP('Données projet'!$B$12,Paramètres!$A$1:$I$89,3,0)*VLOOKUP('Données projet'!$B$12,Paramètres!$A$1:$I$89,5,0)</f>
        <v>153.97200000000004</v>
      </c>
      <c r="CA48" s="13">
        <f t="shared" si="39"/>
        <v>39.479859284656413</v>
      </c>
      <c r="CB48" s="20">
        <f t="shared" si="10"/>
        <v>336.92865492077664</v>
      </c>
      <c r="CC48" s="59">
        <f t="shared" si="11"/>
        <v>630.26198825410995</v>
      </c>
      <c r="CD48" s="59">
        <f ca="1">AVERAGE(OFFSET($CC$3,0,0,'Données projet'!$E$12+1,1))-AVERAGE(OFFSET($H$3,0,0,'Données projet'!$E$12+1,1))</f>
        <v>239.25212250019609</v>
      </c>
      <c r="CE48" s="59">
        <f t="shared" si="40"/>
        <v>213.58492101729695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7.6</v>
      </c>
      <c r="N49" s="13">
        <f>IF('Données projet'!$A$36&gt;35,N48+M49-V48,IF(A49&lt;'Données projet'!$A$36,$K$205^A49,IF(A49='Données projet'!$A$36,'Données projet'!$B$36,N48+M49-V48)))</f>
        <v>223.59999999999991</v>
      </c>
      <c r="O49" s="13">
        <f>N49*VLOOKUP('Données projet'!$B$9,Paramètres!$A$1:$I$89,3,0)*VLOOKUP('Données projet'!$B$9,Paramètres!$A$1:$I$89,5,0)</f>
        <v>212.77775999999989</v>
      </c>
      <c r="P49" s="13">
        <f t="shared" si="33"/>
        <v>52.54213113127026</v>
      </c>
      <c r="Q49" s="20">
        <f t="shared" si="53"/>
        <v>462.09881038696216</v>
      </c>
      <c r="R49" s="59">
        <f t="shared" si="0"/>
        <v>755.43214372029547</v>
      </c>
      <c r="S49" s="59">
        <f ca="1">AVERAGE(OFFSET($R$3,0,0,'Données projet'!$E$9+1,1))-AVERAGE(OFFSET($H$3,0,0,'Données projet'!$E$9+1,1))</f>
        <v>455.71329051283936</v>
      </c>
      <c r="T49" s="59">
        <f t="shared" si="34"/>
        <v>479.3743231122258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37.113311516079051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37.113311516079051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169.19760000000002</v>
      </c>
      <c r="AK49" s="13">
        <f t="shared" si="35"/>
        <v>42.910263223432885</v>
      </c>
      <c r="AL49" s="20">
        <f t="shared" si="4"/>
        <v>369.42119511414558</v>
      </c>
      <c r="AM49" s="59">
        <f t="shared" si="5"/>
        <v>662.75452844747883</v>
      </c>
      <c r="AN49" s="59">
        <f ca="1">AVERAGE(OFFSET($AM$3,0,0,'Données projet'!$E$10+1,1))-AVERAGE(OFFSET($H$3,0,0,'Données projet'!$E$10+1,1))</f>
        <v>439.19854273764042</v>
      </c>
      <c r="AO49" s="59">
        <f t="shared" si="36"/>
        <v>278.21741231699929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32.185524174800491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32.185524174800491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13.6</v>
      </c>
      <c r="BD49" s="12">
        <f>IF('Données projet'!$A$88&gt;35,BD48+BC49-BL48,IF(A49&lt;'Données projet'!$A$88,$BA$205^A49,IF(A49='Données projet'!$A$88,'Données projet'!$B$88,BD48+BC49-BL48)))</f>
        <v>219.60000000000014</v>
      </c>
      <c r="BE49" s="13">
        <f>BD49*VLOOKUP('Données projet'!$B$11,Paramètres!$A$1:$I$89,3,0)*VLOOKUP('Données projet'!$B$11,Paramètres!$A$1:$I$89,5,0)</f>
        <v>188.41680000000014</v>
      </c>
      <c r="BF49" s="13">
        <f t="shared" si="37"/>
        <v>47.189759534268717</v>
      </c>
      <c r="BG49" s="20">
        <f t="shared" si="7"/>
        <v>410.34809118885158</v>
      </c>
      <c r="BH49" s="59">
        <f t="shared" si="8"/>
        <v>703.6814245221849</v>
      </c>
      <c r="BI49" s="59">
        <f ca="1">AVERAGE(OFFSET($BH$3,0,0,'Données projet'!$E$11+1,1))-AVERAGE(OFFSET($H$3,0,0,'Données projet'!$E$11+1,1))</f>
        <v>536.29215334041396</v>
      </c>
      <c r="BJ49" s="59">
        <f t="shared" si="38"/>
        <v>312.14361830038712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47.02325730229726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47.02325730229726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</v>
      </c>
      <c r="BY49" s="12">
        <f>IF('Données projet'!$A$114&gt;35,BY48+BX49-CG48,IF(A49&lt;'Données projet'!$A$114,$BV$205^A49,IF(A49='Données projet'!$A$114,'Données projet'!$B$114,BY48+BX49-CG48)))</f>
        <v>219.00000000000006</v>
      </c>
      <c r="BZ49" s="13">
        <f>BY49*VLOOKUP('Données projet'!$B$12,Paramètres!$A$1:$I$89,3,0)*VLOOKUP('Données projet'!$B$12,Paramètres!$A$1:$I$89,5,0)</f>
        <v>160.57080000000005</v>
      </c>
      <c r="CA49" s="13">
        <f t="shared" si="39"/>
        <v>40.971234244168215</v>
      </c>
      <c r="CB49" s="20">
        <f t="shared" si="10"/>
        <v>351.01904297525971</v>
      </c>
      <c r="CC49" s="59">
        <f t="shared" si="11"/>
        <v>644.35237630859297</v>
      </c>
      <c r="CD49" s="59">
        <f ca="1">AVERAGE(OFFSET($CC$3,0,0,'Données projet'!$E$12+1,1))-AVERAGE(OFFSET($H$3,0,0,'Données projet'!$E$12+1,1))</f>
        <v>239.25212250019609</v>
      </c>
      <c r="CE49" s="59">
        <f t="shared" si="40"/>
        <v>213.58492101729695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7.6</v>
      </c>
      <c r="N50" s="13">
        <f>IF('Données projet'!$A$36&gt;35,N49+M50-V49,IF(A50&lt;'Données projet'!$A$36,$K$205^A50,IF(A50='Données projet'!$A$36,'Données projet'!$B$36,N49+M50-V49)))</f>
        <v>231.1999999999999</v>
      </c>
      <c r="O50" s="13">
        <f>N50*VLOOKUP('Données projet'!$B$9,Paramètres!$A$1:$I$89,3,0)*VLOOKUP('Données projet'!$B$9,Paramètres!$A$1:$I$89,5,0)</f>
        <v>220.00991999999988</v>
      </c>
      <c r="P50" s="13">
        <f t="shared" si="33"/>
        <v>54.117041777925152</v>
      </c>
      <c r="Q50" s="20">
        <f t="shared" si="53"/>
        <v>477.43779176321937</v>
      </c>
      <c r="R50" s="59">
        <f t="shared" si="0"/>
        <v>770.77112509655262</v>
      </c>
      <c r="S50" s="59">
        <f ca="1">AVERAGE(OFFSET($R$3,0,0,'Données projet'!$E$9+1,1))-AVERAGE(OFFSET($H$3,0,0,'Données projet'!$E$9+1,1))</f>
        <v>455.71329051283936</v>
      </c>
      <c r="T50" s="59">
        <f t="shared" si="34"/>
        <v>479.3743231122258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36.385542114133557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36.385542114133557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179.15040000000002</v>
      </c>
      <c r="AK50" s="13">
        <f t="shared" si="35"/>
        <v>45.133113803437304</v>
      </c>
      <c r="AL50" s="20">
        <f t="shared" si="4"/>
        <v>390.62711987431999</v>
      </c>
      <c r="AM50" s="59">
        <f t="shared" si="5"/>
        <v>683.96045320765325</v>
      </c>
      <c r="AN50" s="59">
        <f ca="1">AVERAGE(OFFSET($AM$3,0,0,'Données projet'!$E$10+1,1))-AVERAGE(OFFSET($H$3,0,0,'Données projet'!$E$10+1,1))</f>
        <v>439.19854273764042</v>
      </c>
      <c r="AO50" s="59">
        <f t="shared" si="36"/>
        <v>278.21741231699929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31.554385676963978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31.554385676963978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13.6</v>
      </c>
      <c r="BD50" s="12">
        <f>IF('Données projet'!$A$88&gt;35,BD49+BC50-BL49,IF(A50&lt;'Données projet'!$A$88,$BA$205^A50,IF(A50='Données projet'!$A$88,'Données projet'!$B$88,BD49+BC50-BL49)))</f>
        <v>233.20000000000013</v>
      </c>
      <c r="BE50" s="13">
        <f>BD50*VLOOKUP('Données projet'!$B$11,Paramètres!$A$1:$I$89,3,0)*VLOOKUP('Données projet'!$B$11,Paramètres!$A$1:$I$89,5,0)</f>
        <v>200.08560000000011</v>
      </c>
      <c r="BF50" s="13">
        <f t="shared" si="37"/>
        <v>49.762979545996977</v>
      </c>
      <c r="BG50" s="20">
        <f t="shared" si="7"/>
        <v>435.15294270927825</v>
      </c>
      <c r="BH50" s="59">
        <f t="shared" si="8"/>
        <v>728.48627604261151</v>
      </c>
      <c r="BI50" s="59">
        <f ca="1">AVERAGE(OFFSET($BH$3,0,0,'Données projet'!$E$11+1,1))-AVERAGE(OFFSET($H$3,0,0,'Données projet'!$E$11+1,1))</f>
        <v>536.29215334041396</v>
      </c>
      <c r="BJ50" s="59">
        <f t="shared" si="38"/>
        <v>312.14361830038712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46.10115990795412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46.10115990795412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</v>
      </c>
      <c r="BY50" s="12">
        <f>IF('Données projet'!$A$114&gt;35,BY49+BX50-CG49,IF(A50&lt;'Données projet'!$A$114,$BV$205^A50,IF(A50='Données projet'!$A$114,'Données projet'!$B$114,BY49+BX50-CG49)))</f>
        <v>228.00000000000006</v>
      </c>
      <c r="BZ50" s="13">
        <f>BY50*VLOOKUP('Données projet'!$B$12,Paramètres!$A$1:$I$89,3,0)*VLOOKUP('Données projet'!$B$12,Paramètres!$A$1:$I$89,5,0)</f>
        <v>167.16960000000003</v>
      </c>
      <c r="CA50" s="13">
        <f t="shared" si="39"/>
        <v>42.455490039298851</v>
      </c>
      <c r="CB50" s="20">
        <f t="shared" si="10"/>
        <v>365.09703181844549</v>
      </c>
      <c r="CC50" s="59">
        <f t="shared" si="11"/>
        <v>658.4303651517788</v>
      </c>
      <c r="CD50" s="59">
        <f ca="1">AVERAGE(OFFSET($CC$3,0,0,'Données projet'!$E$12+1,1))-AVERAGE(OFFSET($H$3,0,0,'Données projet'!$E$12+1,1))</f>
        <v>239.25212250019609</v>
      </c>
      <c r="CE50" s="59">
        <f t="shared" si="40"/>
        <v>213.58492101729695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7.6</v>
      </c>
      <c r="N51" s="13">
        <f>IF('Données projet'!$A$36&gt;35,N50+M51-V50,IF(A51&lt;'Données projet'!$A$36,$K$205^A51,IF(A51='Données projet'!$A$36,'Données projet'!$B$36,N50+M51-V50)))</f>
        <v>238.7999999999999</v>
      </c>
      <c r="O51" s="13">
        <f>N51*VLOOKUP('Données projet'!$B$9,Paramètres!$A$1:$I$89,3,0)*VLOOKUP('Données projet'!$B$9,Paramètres!$A$1:$I$89,5,0)</f>
        <v>227.24207999999987</v>
      </c>
      <c r="P51" s="13">
        <f t="shared" si="33"/>
        <v>55.685936717321901</v>
      </c>
      <c r="Q51" s="20">
        <f t="shared" si="53"/>
        <v>492.76629578266881</v>
      </c>
      <c r="R51" s="59">
        <f t="shared" si="0"/>
        <v>786.09962911600212</v>
      </c>
      <c r="S51" s="59">
        <f ca="1">AVERAGE(OFFSET($R$3,0,0,'Données projet'!$E$9+1,1))-AVERAGE(OFFSET($H$3,0,0,'Données projet'!$E$9+1,1))</f>
        <v>455.71329051283936</v>
      </c>
      <c r="T51" s="59">
        <f t="shared" si="34"/>
        <v>479.3743231122258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35.672043826264712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35.672043826264712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189.10320000000002</v>
      </c>
      <c r="AK51" s="13">
        <f t="shared" si="35"/>
        <v>47.34162854278712</v>
      </c>
      <c r="AL51" s="20">
        <f t="shared" si="4"/>
        <v>411.80807637868764</v>
      </c>
      <c r="AM51" s="59">
        <f t="shared" si="5"/>
        <v>705.14140971202096</v>
      </c>
      <c r="AN51" s="59">
        <f ca="1">AVERAGE(OFFSET($AM$3,0,0,'Données projet'!$E$10+1,1))-AVERAGE(OFFSET($H$3,0,0,'Données projet'!$E$10+1,1))</f>
        <v>439.19854273764042</v>
      </c>
      <c r="AO51" s="59">
        <f t="shared" si="36"/>
        <v>278.21741231699929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30.935623420113565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30.935623420113565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13.6</v>
      </c>
      <c r="BD51" s="12">
        <f>IF('Données projet'!$A$88&gt;35,BD50+BC51-BL50,IF(A51&lt;'Données projet'!$A$88,$BA$205^A51,IF(A51='Données projet'!$A$88,'Données projet'!$B$88,BD50+BC51-BL50)))</f>
        <v>246.80000000000013</v>
      </c>
      <c r="BE51" s="13">
        <f>BD51*VLOOKUP('Données projet'!$B$11,Paramètres!$A$1:$I$89,3,0)*VLOOKUP('Données projet'!$B$11,Paramètres!$A$1:$I$89,5,0)</f>
        <v>211.75440000000012</v>
      </c>
      <c r="BF51" s="13">
        <f t="shared" si="37"/>
        <v>52.318780408268793</v>
      </c>
      <c r="BG51" s="20">
        <f t="shared" si="7"/>
        <v>459.92745587773499</v>
      </c>
      <c r="BH51" s="59">
        <f t="shared" si="8"/>
        <v>753.2607892110683</v>
      </c>
      <c r="BI51" s="59">
        <f ca="1">AVERAGE(OFFSET($BH$3,0,0,'Données projet'!$E$11+1,1))-AVERAGE(OFFSET($H$3,0,0,'Données projet'!$E$11+1,1))</f>
        <v>536.29215334041396</v>
      </c>
      <c r="BJ51" s="59">
        <f t="shared" si="38"/>
        <v>312.14361830038712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45.197144281090168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45.197144281090168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</v>
      </c>
      <c r="BY51" s="12">
        <f>IF('Données projet'!$A$114&gt;35,BY50+BX51-CG50,IF(A51&lt;'Données projet'!$A$114,$BV$205^A51,IF(A51='Données projet'!$A$114,'Données projet'!$B$114,BY50+BX51-CG50)))</f>
        <v>237.00000000000006</v>
      </c>
      <c r="BZ51" s="13">
        <f>BY51*VLOOKUP('Données projet'!$B$12,Paramètres!$A$1:$I$89,3,0)*VLOOKUP('Données projet'!$B$12,Paramètres!$A$1:$I$89,5,0)</f>
        <v>173.76840000000004</v>
      </c>
      <c r="CA51" s="13">
        <f t="shared" si="39"/>
        <v>43.932939846426045</v>
      </c>
      <c r="CB51" s="20">
        <f t="shared" si="10"/>
        <v>379.16316689919205</v>
      </c>
      <c r="CC51" s="59">
        <f t="shared" si="11"/>
        <v>672.49650023252536</v>
      </c>
      <c r="CD51" s="59">
        <f ca="1">AVERAGE(OFFSET($CC$3,0,0,'Données projet'!$E$12+1,1))-AVERAGE(OFFSET($H$3,0,0,'Données projet'!$E$12+1,1))</f>
        <v>239.25212250019609</v>
      </c>
      <c r="CE51" s="59">
        <f t="shared" si="40"/>
        <v>213.58492101729695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7.6</v>
      </c>
      <c r="N52" s="13">
        <f>IF('Données projet'!$A$36&gt;35,N51+M52-V51,IF(A52&lt;'Données projet'!$A$36,$K$205^A52,IF(A52='Données projet'!$A$36,'Données projet'!$B$36,N51+M52-V51)))</f>
        <v>246.39999999999989</v>
      </c>
      <c r="O52" s="13">
        <f>N52*VLOOKUP('Données projet'!$B$9,Paramètres!$A$1:$I$89,3,0)*VLOOKUP('Données projet'!$B$9,Paramètres!$A$1:$I$89,5,0)</f>
        <v>234.47423999999987</v>
      </c>
      <c r="P52" s="13">
        <f t="shared" si="33"/>
        <v>57.249029367164567</v>
      </c>
      <c r="Q52" s="20">
        <f t="shared" si="53"/>
        <v>508.08469414781143</v>
      </c>
      <c r="R52" s="59">
        <f t="shared" si="0"/>
        <v>801.41802748114469</v>
      </c>
      <c r="S52" s="59">
        <f ca="1">AVERAGE(OFFSET($R$3,0,0,'Données projet'!$E$9+1,1))-AVERAGE(OFFSET($H$3,0,0,'Données projet'!$E$9+1,1))</f>
        <v>455.71329051283936</v>
      </c>
      <c r="T52" s="59">
        <f t="shared" si="34"/>
        <v>479.3743231122258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34.972536804629989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34.972536804629989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199.05600000000001</v>
      </c>
      <c r="AK52" s="13">
        <f t="shared" si="35"/>
        <v>49.536648006253934</v>
      </c>
      <c r="AL52" s="20">
        <f t="shared" si="4"/>
        <v>432.96552861089231</v>
      </c>
      <c r="AM52" s="59">
        <f t="shared" si="5"/>
        <v>726.29886194422556</v>
      </c>
      <c r="AN52" s="59">
        <f ca="1">AVERAGE(OFFSET($AM$3,0,0,'Données projet'!$E$10+1,1))-AVERAGE(OFFSET($H$3,0,0,'Données projet'!$E$10+1,1))</f>
        <v>439.19854273764042</v>
      </c>
      <c r="AO52" s="59">
        <f t="shared" si="36"/>
        <v>278.21741231699929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30.328994713712277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30.328994713712277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13.6</v>
      </c>
      <c r="BD52" s="12">
        <f>IF('Données projet'!$A$88&gt;35,BD51+BC52-BL51,IF(A52&lt;'Données projet'!$A$88,$BA$205^A52,IF(A52='Données projet'!$A$88,'Données projet'!$B$88,BD51+BC52-BL51)))</f>
        <v>260.40000000000015</v>
      </c>
      <c r="BE52" s="13">
        <f>BD52*VLOOKUP('Données projet'!$B$11,Paramètres!$A$1:$I$89,3,0)*VLOOKUP('Données projet'!$B$11,Paramètres!$A$1:$I$89,5,0)</f>
        <v>223.42320000000015</v>
      </c>
      <c r="BF52" s="13">
        <f t="shared" si="37"/>
        <v>54.858231422257631</v>
      </c>
      <c r="BG52" s="20">
        <f t="shared" si="7"/>
        <v>484.67349306043229</v>
      </c>
      <c r="BH52" s="59">
        <f t="shared" si="8"/>
        <v>778.00682639376555</v>
      </c>
      <c r="BI52" s="59">
        <f ca="1">AVERAGE(OFFSET($BH$3,0,0,'Données projet'!$E$11+1,1))-AVERAGE(OFFSET($H$3,0,0,'Données projet'!$E$11+1,1))</f>
        <v>536.29215334041396</v>
      </c>
      <c r="BJ52" s="59">
        <f t="shared" si="38"/>
        <v>312.14361830038712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44.310855849273935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44.310855849273935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</v>
      </c>
      <c r="BY52" s="12">
        <f>IF('Données projet'!$A$114&gt;35,BY51+BX52-CG51,IF(A52&lt;'Données projet'!$A$114,$BV$205^A52,IF(A52='Données projet'!$A$114,'Données projet'!$B$114,BY51+BX52-CG51)))</f>
        <v>246.00000000000006</v>
      </c>
      <c r="BZ52" s="13">
        <f>BY52*VLOOKUP('Données projet'!$B$12,Paramètres!$A$1:$I$89,3,0)*VLOOKUP('Données projet'!$B$12,Paramètres!$A$1:$I$89,5,0)</f>
        <v>180.36720000000003</v>
      </c>
      <c r="CA52" s="13">
        <f t="shared" si="39"/>
        <v>45.403871709149094</v>
      </c>
      <c r="CB52" s="20">
        <f t="shared" si="10"/>
        <v>393.21794989343471</v>
      </c>
      <c r="CC52" s="59">
        <f t="shared" si="11"/>
        <v>686.55128322676796</v>
      </c>
      <c r="CD52" s="59">
        <f ca="1">AVERAGE(OFFSET($CC$3,0,0,'Données projet'!$E$12+1,1))-AVERAGE(OFFSET($H$3,0,0,'Données projet'!$E$12+1,1))</f>
        <v>239.25212250019609</v>
      </c>
      <c r="CE52" s="59">
        <f t="shared" si="40"/>
        <v>213.58492101729695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254</v>
      </c>
      <c r="L53" s="12">
        <f>VLOOKUP(A53,'Données projet'!$A$35:$I$55,9,0)</f>
        <v>7.6</v>
      </c>
      <c r="M53" s="12">
        <f t="array" ref="M53">INDEX(L:L,MIN(IF(ISNUMBER(L53:L249),ROW(L53:L249),"")))</f>
        <v>7.6</v>
      </c>
      <c r="N53" s="13">
        <f>IF('Données projet'!$A$36&gt;35,N52+M53-V52,IF(A53&lt;'Données projet'!$A$36,$K$205^A53,IF(A53='Données projet'!$A$36,'Données projet'!$B$36,N52+M53-V52)))</f>
        <v>253.99999999999989</v>
      </c>
      <c r="O53" s="13">
        <f>N53*VLOOKUP('Données projet'!$B$9,Paramètres!$A$1:$I$89,3,0)*VLOOKUP('Données projet'!$B$9,Paramètres!$A$1:$I$89,5,0)</f>
        <v>241.70639999999992</v>
      </c>
      <c r="P53" s="13">
        <f t="shared" si="33"/>
        <v>58.806519231842486</v>
      </c>
      <c r="Q53" s="20">
        <f t="shared" si="53"/>
        <v>523.39333432879209</v>
      </c>
      <c r="R53" s="59">
        <f t="shared" si="0"/>
        <v>816.72666766212546</v>
      </c>
      <c r="S53" s="59">
        <f ca="1">AVERAGE(OFFSET($R$3,0,0,'Données projet'!$E$9+1,1))-AVERAGE(OFFSET($H$3,0,0,'Données projet'!$E$9+1,1))</f>
        <v>455.71329051283936</v>
      </c>
      <c r="T53" s="59">
        <f t="shared" si="34"/>
        <v>479.3743231122258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31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48.30944831250256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48.30944831250256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209.00880000000004</v>
      </c>
      <c r="AK53" s="13">
        <f t="shared" si="35"/>
        <v>51.718923953824252</v>
      </c>
      <c r="AL53" s="20">
        <f t="shared" si="4"/>
        <v>454.10078588624395</v>
      </c>
      <c r="AM53" s="59">
        <f t="shared" si="5"/>
        <v>747.43411921957727</v>
      </c>
      <c r="AN53" s="59">
        <f ca="1">AVERAGE(OFFSET($AM$3,0,0,'Données projet'!$E$10+1,1))-AVERAGE(OFFSET($H$3,0,0,'Données projet'!$E$10+1,1))</f>
        <v>439.19854273764042</v>
      </c>
      <c r="AO53" s="59">
        <f t="shared" si="36"/>
        <v>278.21741231699929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41.777026003029555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41.777026003029555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274</v>
      </c>
      <c r="BB53" s="12">
        <f>VLOOKUP(A53,'Données projet'!$A$87:$I$107,9,0)</f>
        <v>13.6</v>
      </c>
      <c r="BC53" s="12">
        <f t="array" ref="BC53">INDEX(BB:BB,MIN(IF(ISNUMBER(BB53:BB249),ROW(BB53:BB249),"")))</f>
        <v>13.6</v>
      </c>
      <c r="BD53" s="12">
        <f>IF('Données projet'!$A$88&gt;35,BD52+BC53-BL52,IF(A53&lt;'Données projet'!$A$88,$BA$205^A53,IF(A53='Données projet'!$A$88,'Données projet'!$B$88,BD52+BC53-BL52)))</f>
        <v>274.00000000000017</v>
      </c>
      <c r="BE53" s="13">
        <f>BD53*VLOOKUP('Données projet'!$B$11,Paramètres!$A$1:$I$89,3,0)*VLOOKUP('Données projet'!$B$11,Paramètres!$A$1:$I$89,5,0)</f>
        <v>235.09200000000016</v>
      </c>
      <c r="BF53" s="13">
        <f t="shared" si="37"/>
        <v>57.38228388709345</v>
      </c>
      <c r="BG53" s="20">
        <f t="shared" si="7"/>
        <v>509.39271110335471</v>
      </c>
      <c r="BH53" s="59">
        <f t="shared" si="8"/>
        <v>802.72604443668797</v>
      </c>
      <c r="BI53" s="59">
        <f ca="1">AVERAGE(OFFSET($BH$3,0,0,'Données projet'!$E$11+1,1))-AVERAGE(OFFSET($H$3,0,0,'Données projet'!$E$11+1,1))</f>
        <v>536.29215334041396</v>
      </c>
      <c r="BJ53" s="59">
        <f t="shared" si="38"/>
        <v>312.14361830038712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35</v>
      </c>
      <c r="BM53" s="16">
        <f>IF(ISNA(VLOOKUP(A53,'Données projet'!$A$87:$I$107,5,0)),0%,VLOOKUP(A53,'Données projet'!$A$87:$I$107,5,0)*VLOOKUP('Données projet'!$B$11,Paramètres!$A$1:$I$89,7,0))</f>
        <v>0.53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61.036503006631534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61.036503006631534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255</v>
      </c>
      <c r="BW53" s="12">
        <f>VLOOKUP(A53,'Données projet'!$A$113:$I$133,9,0)</f>
        <v>9</v>
      </c>
      <c r="BX53" s="12">
        <f t="array" ref="BX53">INDEX(BW:BW,MIN(IF(ISNUMBER(BW53:BW249),ROW(BW53:BW249),"")))</f>
        <v>9</v>
      </c>
      <c r="BY53" s="12">
        <f>IF('Données projet'!$A$114&gt;35,BY52+BX53-CG52,IF(A53&lt;'Données projet'!$A$114,$BV$205^A53,IF(A53='Données projet'!$A$114,'Données projet'!$B$114,BY52+BX53-CG52)))</f>
        <v>255.00000000000006</v>
      </c>
      <c r="BZ53" s="13">
        <f>BY53*VLOOKUP('Données projet'!$B$12,Paramètres!$A$1:$I$89,3,0)*VLOOKUP('Données projet'!$B$12,Paramètres!$A$1:$I$89,5,0)</f>
        <v>186.96600000000004</v>
      </c>
      <c r="CA53" s="13">
        <f t="shared" si="39"/>
        <v>46.868551400324648</v>
      </c>
      <c r="CB53" s="20">
        <f t="shared" si="10"/>
        <v>407.26184368889881</v>
      </c>
      <c r="CC53" s="59">
        <f t="shared" si="11"/>
        <v>700.59517702223206</v>
      </c>
      <c r="CD53" s="59">
        <f ca="1">AVERAGE(OFFSET($CC$3,0,0,'Données projet'!$E$12+1,1))-AVERAGE(OFFSET($H$3,0,0,'Données projet'!$E$12+1,1))</f>
        <v>239.25212250019609</v>
      </c>
      <c r="CE53" s="59">
        <f t="shared" si="40"/>
        <v>213.58492101729695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</v>
      </c>
      <c r="N54" s="13">
        <f>IF('Données projet'!$A$36&gt;35,N53+M54-V53,IF(A54&lt;'Données projet'!$A$36,$K$205^A54,IF(A54='Données projet'!$A$36,'Données projet'!$B$36,N53+M54-V53)))</f>
        <v>229.99999999999989</v>
      </c>
      <c r="O54" s="13">
        <f>N54*VLOOKUP('Données projet'!$B$9,Paramètres!$A$1:$I$89,3,0)*VLOOKUP('Données projet'!$B$9,Paramètres!$A$1:$I$89,5,0)</f>
        <v>218.86799999999988</v>
      </c>
      <c r="P54" s="13">
        <f t="shared" si="33"/>
        <v>53.868777293257502</v>
      </c>
      <c r="Q54" s="20">
        <f t="shared" si="53"/>
        <v>475.01655378575657</v>
      </c>
      <c r="R54" s="59">
        <f t="shared" si="0"/>
        <v>768.34988711908989</v>
      </c>
      <c r="S54" s="59">
        <f ca="1">AVERAGE(OFFSET($R$3,0,0,'Données projet'!$E$9+1,1))-AVERAGE(OFFSET($H$3,0,0,'Données projet'!$E$9+1,1))</f>
        <v>455.71329051283936</v>
      </c>
      <c r="T54" s="59">
        <f t="shared" si="34"/>
        <v>479.3743231122258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47.362129496948342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47.362129496948342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192.90336000000002</v>
      </c>
      <c r="AK54" s="13">
        <f t="shared" si="35"/>
        <v>48.181276881765257</v>
      </c>
      <c r="AL54" s="20">
        <f t="shared" si="4"/>
        <v>419.88907590240791</v>
      </c>
      <c r="AM54" s="59">
        <f t="shared" si="5"/>
        <v>713.22240923574122</v>
      </c>
      <c r="AN54" s="59">
        <f ca="1">AVERAGE(OFFSET($AM$3,0,0,'Données projet'!$E$10+1,1))-AVERAGE(OFFSET($H$3,0,0,'Données projet'!$E$10+1,1))</f>
        <v>439.19854273764042</v>
      </c>
      <c r="AO54" s="59">
        <f t="shared" si="36"/>
        <v>278.21741231699929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40.95780400457992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40.95780400457992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</v>
      </c>
      <c r="BD54" s="12">
        <f>IF('Données projet'!$A$88&gt;35,BD53+BC54-BL53,IF(A54&lt;'Données projet'!$A$88,$BA$205^A54,IF(A54='Données projet'!$A$88,'Données projet'!$B$88,BD53+BC54-BL53)))</f>
        <v>252.40000000000015</v>
      </c>
      <c r="BE54" s="13">
        <f>BD54*VLOOKUP('Données projet'!$B$11,Paramètres!$A$1:$I$89,3,0)*VLOOKUP('Données projet'!$B$11,Paramètres!$A$1:$I$89,5,0)</f>
        <v>216.55920000000012</v>
      </c>
      <c r="BF54" s="13">
        <f t="shared" si="37"/>
        <v>53.366360125240526</v>
      </c>
      <c r="BG54" s="20">
        <f t="shared" si="7"/>
        <v>470.12035055146072</v>
      </c>
      <c r="BH54" s="59">
        <f t="shared" si="8"/>
        <v>763.45368388479403</v>
      </c>
      <c r="BI54" s="59">
        <f ca="1">AVERAGE(OFFSET($BH$3,0,0,'Données projet'!$E$11+1,1))-AVERAGE(OFFSET($H$3,0,0,'Données projet'!$E$11+1,1))</f>
        <v>536.29215334041396</v>
      </c>
      <c r="BJ54" s="59">
        <f t="shared" si="38"/>
        <v>312.14361830038712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59.839614411262303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59.839614411262303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255.00000000000006</v>
      </c>
      <c r="BZ54" s="13">
        <f>BY54*VLOOKUP('Données projet'!$B$12,Paramètres!$A$1:$I$89,3,0)*VLOOKUP('Données projet'!$B$12,Paramètres!$A$1:$I$89,5,0)</f>
        <v>186.96600000000004</v>
      </c>
      <c r="CA54" s="13">
        <f t="shared" si="39"/>
        <v>46.868551400324648</v>
      </c>
      <c r="CB54" s="20">
        <f t="shared" si="10"/>
        <v>407.26184368889881</v>
      </c>
      <c r="CC54" s="59">
        <f t="shared" si="11"/>
        <v>700.59517702223206</v>
      </c>
      <c r="CD54" s="59">
        <f ca="1">AVERAGE(OFFSET($CC$3,0,0,'Données projet'!$E$12+1,1))-AVERAGE(OFFSET($H$3,0,0,'Données projet'!$E$12+1,1))</f>
        <v>239.25212250019609</v>
      </c>
      <c r="CE54" s="59">
        <f t="shared" si="40"/>
        <v>213.58492101729695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</v>
      </c>
      <c r="N55" s="13">
        <f>IF('Données projet'!$A$36&gt;35,N54+M55-V54,IF(A55&lt;'Données projet'!$A$36,$K$205^A55,IF(A55='Données projet'!$A$36,'Données projet'!$B$36,N54+M55-V54)))</f>
        <v>236.99999999999989</v>
      </c>
      <c r="O55" s="13">
        <f>N55*VLOOKUP('Données projet'!$B$9,Paramètres!$A$1:$I$89,3,0)*VLOOKUP('Données projet'!$B$9,Paramètres!$A$1:$I$89,5,0)</f>
        <v>225.52919999999992</v>
      </c>
      <c r="P55" s="13">
        <f t="shared" si="33"/>
        <v>55.314888425951921</v>
      </c>
      <c r="Q55" s="20">
        <f t="shared" si="53"/>
        <v>489.13678734186618</v>
      </c>
      <c r="R55" s="59">
        <f t="shared" si="0"/>
        <v>782.4701206751995</v>
      </c>
      <c r="S55" s="59">
        <f ca="1">AVERAGE(OFFSET($R$3,0,0,'Données projet'!$E$9+1,1))-AVERAGE(OFFSET($H$3,0,0,'Données projet'!$E$9+1,1))</f>
        <v>455.71329051283936</v>
      </c>
      <c r="T55" s="59">
        <f t="shared" si="34"/>
        <v>479.3743231122258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46.433387025559718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46.433387025559718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202.13232000000002</v>
      </c>
      <c r="AK55" s="13">
        <f t="shared" si="35"/>
        <v>50.212497488959627</v>
      </c>
      <c r="AL55" s="20">
        <f t="shared" si="4"/>
        <v>439.50055712660469</v>
      </c>
      <c r="AM55" s="59">
        <f t="shared" si="5"/>
        <v>732.83389045993795</v>
      </c>
      <c r="AN55" s="59">
        <f ca="1">AVERAGE(OFFSET($AM$3,0,0,'Données projet'!$E$10+1,1))-AVERAGE(OFFSET($H$3,0,0,'Données projet'!$E$10+1,1))</f>
        <v>439.19854273764042</v>
      </c>
      <c r="AO55" s="59">
        <f t="shared" si="36"/>
        <v>278.21741231699929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40.154646449843803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40.154646449843803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</v>
      </c>
      <c r="BD55" s="12">
        <f>IF('Données projet'!$A$88&gt;35,BD54+BC55-BL54,IF(A55&lt;'Données projet'!$A$88,$BA$205^A55,IF(A55='Données projet'!$A$88,'Données projet'!$B$88,BD54+BC55-BL54)))</f>
        <v>265.80000000000013</v>
      </c>
      <c r="BE55" s="13">
        <f>BD55*VLOOKUP('Données projet'!$B$11,Paramètres!$A$1:$I$89,3,0)*VLOOKUP('Données projet'!$B$11,Paramètres!$A$1:$I$89,5,0)</f>
        <v>228.05640000000014</v>
      </c>
      <c r="BF55" s="13">
        <f t="shared" si="37"/>
        <v>55.862222430632038</v>
      </c>
      <c r="BG55" s="20">
        <f t="shared" si="7"/>
        <v>494.49160073335105</v>
      </c>
      <c r="BH55" s="59">
        <f t="shared" si="8"/>
        <v>787.82493406668436</v>
      </c>
      <c r="BI55" s="59">
        <f ca="1">AVERAGE(OFFSET($BH$3,0,0,'Données projet'!$E$11+1,1))-AVERAGE(OFFSET($H$3,0,0,'Données projet'!$E$11+1,1))</f>
        <v>536.29215334041396</v>
      </c>
      <c r="BJ55" s="59">
        <f t="shared" si="38"/>
        <v>312.14361830038712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58.666196071218309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58.666196071218309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255.00000000000006</v>
      </c>
      <c r="BZ55" s="13">
        <f>BY55*VLOOKUP('Données projet'!$B$12,Paramètres!$A$1:$I$89,3,0)*VLOOKUP('Données projet'!$B$12,Paramètres!$A$1:$I$89,5,0)</f>
        <v>186.96600000000004</v>
      </c>
      <c r="CA55" s="13">
        <f t="shared" si="39"/>
        <v>46.868551400324648</v>
      </c>
      <c r="CB55" s="20">
        <f t="shared" si="10"/>
        <v>407.26184368889881</v>
      </c>
      <c r="CC55" s="59">
        <f t="shared" si="11"/>
        <v>700.59517702223206</v>
      </c>
      <c r="CD55" s="59">
        <f ca="1">AVERAGE(OFFSET($CC$3,0,0,'Données projet'!$E$12+1,1))-AVERAGE(OFFSET($H$3,0,0,'Données projet'!$E$12+1,1))</f>
        <v>239.25212250019609</v>
      </c>
      <c r="CE55" s="59">
        <f t="shared" si="40"/>
        <v>213.58492101729695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</v>
      </c>
      <c r="N56" s="13">
        <f>IF('Données projet'!$A$36&gt;35,N55+M56-V55,IF(A56&lt;'Données projet'!$A$36,$K$205^A56,IF(A56='Données projet'!$A$36,'Données projet'!$B$36,N55+M56-V55)))</f>
        <v>243.99999999999989</v>
      </c>
      <c r="O56" s="13">
        <f>N56*VLOOKUP('Données projet'!$B$9,Paramètres!$A$1:$I$89,3,0)*VLOOKUP('Données projet'!$B$9,Paramètres!$A$1:$I$89,5,0)</f>
        <v>232.19039999999987</v>
      </c>
      <c r="P56" s="13">
        <f t="shared" si="33"/>
        <v>56.756035639094556</v>
      </c>
      <c r="Q56" s="20">
        <f t="shared" si="53"/>
        <v>503.24837540475619</v>
      </c>
      <c r="R56" s="59">
        <f t="shared" si="0"/>
        <v>796.58170873808945</v>
      </c>
      <c r="S56" s="59">
        <f ca="1">AVERAGE(OFFSET($R$3,0,0,'Données projet'!$E$9+1,1))-AVERAGE(OFFSET($H$3,0,0,'Données projet'!$E$9+1,1))</f>
        <v>455.71329051283936</v>
      </c>
      <c r="T56" s="59">
        <f t="shared" si="34"/>
        <v>479.3743231122258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45.522856627558056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45.522856627558056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211.36127999999999</v>
      </c>
      <c r="AK56" s="13">
        <f t="shared" si="35"/>
        <v>52.232947669705631</v>
      </c>
      <c r="AL56" s="20">
        <f t="shared" si="4"/>
        <v>459.09327985807062</v>
      </c>
      <c r="AM56" s="59">
        <f t="shared" si="5"/>
        <v>752.42661319140393</v>
      </c>
      <c r="AN56" s="59">
        <f ca="1">AVERAGE(OFFSET($AM$3,0,0,'Données projet'!$E$10+1,1))-AVERAGE(OFFSET($H$3,0,0,'Données projet'!$E$10+1,1))</f>
        <v>439.19854273764042</v>
      </c>
      <c r="AO56" s="59">
        <f t="shared" si="36"/>
        <v>278.21741231699929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39.367238324878322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39.367238324878322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</v>
      </c>
      <c r="BD56" s="12">
        <f>IF('Données projet'!$A$88&gt;35,BD55+BC56-BL55,IF(A56&lt;'Données projet'!$A$88,$BA$205^A56,IF(A56='Données projet'!$A$88,'Données projet'!$B$88,BD55+BC56-BL55)))</f>
        <v>279.2000000000001</v>
      </c>
      <c r="BE56" s="13">
        <f>BD56*VLOOKUP('Données projet'!$B$11,Paramètres!$A$1:$I$89,3,0)*VLOOKUP('Données projet'!$B$11,Paramètres!$A$1:$I$89,5,0)</f>
        <v>239.5536000000001</v>
      </c>
      <c r="BF56" s="13">
        <f t="shared" si="37"/>
        <v>58.343474943343601</v>
      </c>
      <c r="BG56" s="20">
        <f t="shared" si="7"/>
        <v>518.83740552632355</v>
      </c>
      <c r="BH56" s="59">
        <f t="shared" si="8"/>
        <v>812.17073885965692</v>
      </c>
      <c r="BI56" s="59">
        <f ca="1">AVERAGE(OFFSET($BH$3,0,0,'Données projet'!$E$11+1,1))-AVERAGE(OFFSET($H$3,0,0,'Données projet'!$E$11+1,1))</f>
        <v>536.29215334041396</v>
      </c>
      <c r="BJ56" s="59">
        <f t="shared" si="38"/>
        <v>312.14361830038712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57.515787749108057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57.515787749108057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255.00000000000006</v>
      </c>
      <c r="BZ56" s="13">
        <f>BY56*VLOOKUP('Données projet'!$B$12,Paramètres!$A$1:$I$89,3,0)*VLOOKUP('Données projet'!$B$12,Paramètres!$A$1:$I$89,5,0)</f>
        <v>186.96600000000004</v>
      </c>
      <c r="CA56" s="13">
        <f t="shared" si="39"/>
        <v>46.868551400324648</v>
      </c>
      <c r="CB56" s="20">
        <f t="shared" si="10"/>
        <v>407.26184368889881</v>
      </c>
      <c r="CC56" s="59">
        <f t="shared" si="11"/>
        <v>700.59517702223206</v>
      </c>
      <c r="CD56" s="59">
        <f ca="1">AVERAGE(OFFSET($CC$3,0,0,'Données projet'!$E$12+1,1))-AVERAGE(OFFSET($H$3,0,0,'Données projet'!$E$12+1,1))</f>
        <v>239.25212250019609</v>
      </c>
      <c r="CE56" s="59">
        <f t="shared" si="40"/>
        <v>213.58492101729695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</v>
      </c>
      <c r="N57" s="13">
        <f>IF('Données projet'!$A$36&gt;35,N56+M57-V56,IF(A57&lt;'Données projet'!$A$36,$K$205^A57,IF(A57='Données projet'!$A$36,'Données projet'!$B$36,N56+M57-V56)))</f>
        <v>250.99999999999989</v>
      </c>
      <c r="O57" s="13">
        <f>N57*VLOOKUP('Données projet'!$B$9,Paramètres!$A$1:$I$89,3,0)*VLOOKUP('Données projet'!$B$9,Paramètres!$A$1:$I$89,5,0)</f>
        <v>238.85159999999991</v>
      </c>
      <c r="P57" s="13">
        <f t="shared" si="33"/>
        <v>58.192377695429009</v>
      </c>
      <c r="Q57" s="20">
        <f t="shared" si="53"/>
        <v>517.35159448620539</v>
      </c>
      <c r="R57" s="59">
        <f t="shared" si="0"/>
        <v>810.68492781953864</v>
      </c>
      <c r="S57" s="59">
        <f ca="1">AVERAGE(OFFSET($R$3,0,0,'Données projet'!$E$9+1,1))-AVERAGE(OFFSET($H$3,0,0,'Données projet'!$E$9+1,1))</f>
        <v>455.71329051283936</v>
      </c>
      <c r="T57" s="59">
        <f t="shared" si="34"/>
        <v>479.3743231122258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44.630181175292499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44.630181175292499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220.59023999999997</v>
      </c>
      <c r="AK57" s="13">
        <f t="shared" si="35"/>
        <v>54.24315145708789</v>
      </c>
      <c r="AL57" s="20">
        <f t="shared" si="4"/>
        <v>478.66815678776129</v>
      </c>
      <c r="AM57" s="59">
        <f t="shared" si="5"/>
        <v>772.00149012109455</v>
      </c>
      <c r="AN57" s="59">
        <f ca="1">AVERAGE(OFFSET($AM$3,0,0,'Données projet'!$E$10+1,1))-AVERAGE(OFFSET($H$3,0,0,'Données projet'!$E$10+1,1))</f>
        <v>439.19854273764042</v>
      </c>
      <c r="AO57" s="59">
        <f t="shared" si="36"/>
        <v>278.21741231699929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38.595270792971881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38.595270792971881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</v>
      </c>
      <c r="BD57" s="12">
        <f>IF('Données projet'!$A$88&gt;35,BD56+BC57-BL56,IF(A57&lt;'Données projet'!$A$88,$BA$205^A57,IF(A57='Données projet'!$A$88,'Données projet'!$B$88,BD56+BC57-BL56)))</f>
        <v>292.60000000000008</v>
      </c>
      <c r="BE57" s="13">
        <f>BD57*VLOOKUP('Données projet'!$B$11,Paramètres!$A$1:$I$89,3,0)*VLOOKUP('Données projet'!$B$11,Paramètres!$A$1:$I$89,5,0)</f>
        <v>251.05080000000009</v>
      </c>
      <c r="BF57" s="13">
        <f t="shared" si="37"/>
        <v>60.810898898941176</v>
      </c>
      <c r="BG57" s="20">
        <f t="shared" si="7"/>
        <v>543.15912558232264</v>
      </c>
      <c r="BH57" s="59">
        <f t="shared" si="8"/>
        <v>836.49245891565602</v>
      </c>
      <c r="BI57" s="59">
        <f ca="1">AVERAGE(OFFSET($BH$3,0,0,'Données projet'!$E$11+1,1))-AVERAGE(OFFSET($H$3,0,0,'Données projet'!$E$11+1,1))</f>
        <v>536.29215334041396</v>
      </c>
      <c r="BJ57" s="59">
        <f t="shared" si="38"/>
        <v>312.14361830038712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56.3879382325146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56.3879382325146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255.00000000000006</v>
      </c>
      <c r="BZ57" s="13">
        <f>BY57*VLOOKUP('Données projet'!$B$12,Paramètres!$A$1:$I$89,3,0)*VLOOKUP('Données projet'!$B$12,Paramètres!$A$1:$I$89,5,0)</f>
        <v>186.96600000000004</v>
      </c>
      <c r="CA57" s="13">
        <f t="shared" si="39"/>
        <v>46.868551400324648</v>
      </c>
      <c r="CB57" s="20">
        <f t="shared" si="10"/>
        <v>407.26184368889881</v>
      </c>
      <c r="CC57" s="59">
        <f t="shared" si="11"/>
        <v>700.59517702223206</v>
      </c>
      <c r="CD57" s="59">
        <f ca="1">AVERAGE(OFFSET($CC$3,0,0,'Données projet'!$E$12+1,1))-AVERAGE(OFFSET($H$3,0,0,'Données projet'!$E$12+1,1))</f>
        <v>239.25212250019609</v>
      </c>
      <c r="CE57" s="59">
        <f t="shared" si="40"/>
        <v>213.58492101729695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258</v>
      </c>
      <c r="L58" s="12">
        <f>VLOOKUP(A58,'Données projet'!$A$35:$I$55,9,0)</f>
        <v>7</v>
      </c>
      <c r="M58" s="12">
        <f t="array" ref="M58">INDEX(L:L,MIN(IF(ISNUMBER(L58:L254),ROW(L58:L254),"")))</f>
        <v>7</v>
      </c>
      <c r="N58" s="13">
        <f>IF('Données projet'!$A$36&gt;35,N57+M58-V57,IF(A58&lt;'Données projet'!$A$36,$K$205^A58,IF(A58='Données projet'!$A$36,'Données projet'!$B$36,N57+M58-V57)))</f>
        <v>257.99999999999989</v>
      </c>
      <c r="O58" s="13">
        <f>N58*VLOOKUP('Données projet'!$B$9,Paramètres!$A$1:$I$89,3,0)*VLOOKUP('Données projet'!$B$9,Paramètres!$A$1:$I$89,5,0)</f>
        <v>245.51279999999991</v>
      </c>
      <c r="P58" s="13">
        <f t="shared" si="33"/>
        <v>59.624063998553147</v>
      </c>
      <c r="Q58" s="20">
        <f t="shared" si="53"/>
        <v>531.44670479747981</v>
      </c>
      <c r="R58" s="59">
        <f t="shared" si="0"/>
        <v>824.78003813081318</v>
      </c>
      <c r="S58" s="59">
        <f ca="1">AVERAGE(OFFSET($R$3,0,0,'Données projet'!$E$9+1,1))-AVERAGE(OFFSET($H$3,0,0,'Données projet'!$E$9+1,1))</f>
        <v>455.71329051283936</v>
      </c>
      <c r="T58" s="59">
        <f t="shared" si="34"/>
        <v>479.3743231122258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30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57.325366953977472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57.325366953977472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229.81919999999997</v>
      </c>
      <c r="AK58" s="13">
        <f t="shared" si="35"/>
        <v>56.243586554989342</v>
      </c>
      <c r="AL58" s="20">
        <f t="shared" si="4"/>
        <v>498.22601991660639</v>
      </c>
      <c r="AM58" s="59">
        <f t="shared" si="5"/>
        <v>791.5593532499397</v>
      </c>
      <c r="AN58" s="59">
        <f ca="1">AVERAGE(OFFSET($AM$3,0,0,'Données projet'!$E$10+1,1))-AVERAGE(OFFSET($H$3,0,0,'Données projet'!$E$10+1,1))</f>
        <v>439.19854273764042</v>
      </c>
      <c r="AO58" s="59">
        <f t="shared" si="36"/>
        <v>278.21741231699929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49.881205450305444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49.881205450305444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306</v>
      </c>
      <c r="BB58" s="12">
        <f>VLOOKUP(A58,'Données projet'!$A$87:$I$107,9,0)</f>
        <v>13.4</v>
      </c>
      <c r="BC58" s="12">
        <f t="array" ref="BC58">INDEX(BB:BB,MIN(IF(ISNUMBER(BB58:BB254),ROW(BB58:BB254),"")))</f>
        <v>13.4</v>
      </c>
      <c r="BD58" s="12">
        <f>IF('Données projet'!$A$88&gt;35,BD57+BC58-BL57,IF(A58&lt;'Données projet'!$A$88,$BA$205^A58,IF(A58='Données projet'!$A$88,'Données projet'!$B$88,BD57+BC58-BL57)))</f>
        <v>306.00000000000006</v>
      </c>
      <c r="BE58" s="13">
        <f>BD58*VLOOKUP('Données projet'!$B$11,Paramètres!$A$1:$I$89,3,0)*VLOOKUP('Données projet'!$B$11,Paramètres!$A$1:$I$89,5,0)</f>
        <v>262.54800000000006</v>
      </c>
      <c r="BF58" s="13">
        <f t="shared" si="37"/>
        <v>63.265199933079444</v>
      </c>
      <c r="BG58" s="20">
        <f t="shared" si="7"/>
        <v>567.45798988344677</v>
      </c>
      <c r="BH58" s="59">
        <f t="shared" si="8"/>
        <v>860.79132321678003</v>
      </c>
      <c r="BI58" s="59">
        <f ca="1">AVERAGE(OFFSET($BH$3,0,0,'Données projet'!$E$11+1,1))-AVERAGE(OFFSET($H$3,0,0,'Données projet'!$E$11+1,1))</f>
        <v>536.29215334041396</v>
      </c>
      <c r="BJ58" s="59">
        <f t="shared" si="38"/>
        <v>312.14361830038712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35</v>
      </c>
      <c r="BM58" s="16">
        <f>IF(ISNA(VLOOKUP(A58,'Données projet'!$A$87:$I$107,5,0)),0%,VLOOKUP(A58,'Données projet'!$A$87:$I$107,5,0)*VLOOKUP('Données projet'!$B$11,Paramètres!$A$1:$I$89,7,0))</f>
        <v>0.53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72.876761170629749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72.876761170629749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255.00000000000006</v>
      </c>
      <c r="BZ58" s="13">
        <f>BY58*VLOOKUP('Données projet'!$B$12,Paramètres!$A$1:$I$89,3,0)*VLOOKUP('Données projet'!$B$12,Paramètres!$A$1:$I$89,5,0)</f>
        <v>186.96600000000004</v>
      </c>
      <c r="CA58" s="13">
        <f t="shared" si="39"/>
        <v>46.868551400324648</v>
      </c>
      <c r="CB58" s="20">
        <f t="shared" si="10"/>
        <v>407.26184368889881</v>
      </c>
      <c r="CC58" s="59">
        <f t="shared" si="11"/>
        <v>700.59517702223206</v>
      </c>
      <c r="CD58" s="59">
        <f ca="1">AVERAGE(OFFSET($CC$3,0,0,'Données projet'!$E$12+1,1))-AVERAGE(OFFSET($H$3,0,0,'Données projet'!$E$12+1,1))</f>
        <v>239.25212250019609</v>
      </c>
      <c r="CE58" s="59">
        <f t="shared" si="40"/>
        <v>213.58492101729695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</v>
      </c>
      <c r="N59" s="13">
        <f>IF('Données projet'!$A$36&gt;35,N58+M59-V58,IF(A59&lt;'Données projet'!$A$36,$K$205^A59,IF(A59='Données projet'!$A$36,'Données projet'!$B$36,N58+M59-V58)))</f>
        <v>234.59999999999991</v>
      </c>
      <c r="O59" s="13">
        <f>N59*VLOOKUP('Données projet'!$B$9,Paramètres!$A$1:$I$89,3,0)*VLOOKUP('Données projet'!$B$9,Paramètres!$A$1:$I$89,5,0)</f>
        <v>223.24535999999992</v>
      </c>
      <c r="P59" s="13">
        <f t="shared" si="33"/>
        <v>54.819646394591118</v>
      </c>
      <c r="Q59" s="20">
        <f t="shared" si="53"/>
        <v>484.29655280391262</v>
      </c>
      <c r="R59" s="59">
        <f t="shared" si="0"/>
        <v>777.62988613724588</v>
      </c>
      <c r="S59" s="59">
        <f ca="1">AVERAGE(OFFSET($R$3,0,0,'Données projet'!$E$9+1,1))-AVERAGE(OFFSET($H$3,0,0,'Données projet'!$E$9+1,1))</f>
        <v>455.71329051283936</v>
      </c>
      <c r="T59" s="59">
        <f t="shared" si="34"/>
        <v>479.3743231122258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56.201251473031306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56.201251473031306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212.98991999999998</v>
      </c>
      <c r="AK59" s="13">
        <f t="shared" si="35"/>
        <v>52.588419883221171</v>
      </c>
      <c r="AL59" s="20">
        <f t="shared" si="4"/>
        <v>462.54894196327677</v>
      </c>
      <c r="AM59" s="59">
        <f t="shared" si="5"/>
        <v>755.88227529661003</v>
      </c>
      <c r="AN59" s="59">
        <f ca="1">AVERAGE(OFFSET($AM$3,0,0,'Données projet'!$E$10+1,1))-AVERAGE(OFFSET($H$3,0,0,'Données projet'!$E$10+1,1))</f>
        <v>439.19854273764042</v>
      </c>
      <c r="AO59" s="59">
        <f t="shared" si="36"/>
        <v>278.21741231699929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48.903065435956108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48.903065435956108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</v>
      </c>
      <c r="BD59" s="12">
        <f>IF('Données projet'!$A$88&gt;35,BD58+BC59-BL58,IF(A59&lt;'Données projet'!$A$88,$BA$205^A59,IF(A59='Données projet'!$A$88,'Données projet'!$B$88,BD58+BC59-BL58)))</f>
        <v>284.00000000000006</v>
      </c>
      <c r="BE59" s="13">
        <f>BD59*VLOOKUP('Données projet'!$B$11,Paramètres!$A$1:$I$89,3,0)*VLOOKUP('Données projet'!$B$11,Paramètres!$A$1:$I$89,5,0)</f>
        <v>243.67200000000008</v>
      </c>
      <c r="BF59" s="13">
        <f t="shared" si="37"/>
        <v>59.228879636606202</v>
      </c>
      <c r="BG59" s="20">
        <f t="shared" si="7"/>
        <v>527.55236536708924</v>
      </c>
      <c r="BH59" s="59">
        <f t="shared" si="8"/>
        <v>820.88569870042261</v>
      </c>
      <c r="BI59" s="59">
        <f ca="1">AVERAGE(OFFSET($BH$3,0,0,'Données projet'!$E$11+1,1))-AVERAGE(OFFSET($H$3,0,0,'Données projet'!$E$11+1,1))</f>
        <v>536.29215334041396</v>
      </c>
      <c r="BJ59" s="59">
        <f t="shared" si="38"/>
        <v>312.14361830038712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71.447692334508901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71.447692334508901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255.00000000000006</v>
      </c>
      <c r="BZ59" s="13">
        <f>BY59*VLOOKUP('Données projet'!$B$12,Paramètres!$A$1:$I$89,3,0)*VLOOKUP('Données projet'!$B$12,Paramètres!$A$1:$I$89,5,0)</f>
        <v>186.96600000000004</v>
      </c>
      <c r="CA59" s="13">
        <f t="shared" si="39"/>
        <v>46.868551400324648</v>
      </c>
      <c r="CB59" s="20">
        <f t="shared" si="10"/>
        <v>407.26184368889881</v>
      </c>
      <c r="CC59" s="59">
        <f t="shared" si="11"/>
        <v>700.59517702223206</v>
      </c>
      <c r="CD59" s="59">
        <f ca="1">AVERAGE(OFFSET($CC$3,0,0,'Données projet'!$E$12+1,1))-AVERAGE(OFFSET($H$3,0,0,'Données projet'!$E$12+1,1))</f>
        <v>239.25212250019609</v>
      </c>
      <c r="CE59" s="59">
        <f t="shared" si="40"/>
        <v>213.58492101729695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</v>
      </c>
      <c r="N60" s="13">
        <f>IF('Données projet'!$A$36&gt;35,N59+M60-V59,IF(A60&lt;'Données projet'!$A$36,$K$205^A60,IF(A60='Données projet'!$A$36,'Données projet'!$B$36,N59+M60-V59)))</f>
        <v>241.1999999999999</v>
      </c>
      <c r="O60" s="13">
        <f>N60*VLOOKUP('Données projet'!$B$9,Paramètres!$A$1:$I$89,3,0)*VLOOKUP('Données projet'!$B$9,Paramètres!$A$1:$I$89,5,0)</f>
        <v>229.52591999999993</v>
      </c>
      <c r="P60" s="13">
        <f t="shared" si="33"/>
        <v>56.180162044652285</v>
      </c>
      <c r="Q60" s="20">
        <f t="shared" si="53"/>
        <v>497.60475956110258</v>
      </c>
      <c r="R60" s="59">
        <f t="shared" si="0"/>
        <v>790.93809289443584</v>
      </c>
      <c r="S60" s="59">
        <f ca="1">AVERAGE(OFFSET($R$3,0,0,'Données projet'!$E$9+1,1))-AVERAGE(OFFSET($H$3,0,0,'Données projet'!$E$9+1,1))</f>
        <v>455.71329051283936</v>
      </c>
      <c r="T60" s="59">
        <f t="shared" si="34"/>
        <v>479.3743231122258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55.099179211023753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55.099179211023753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221.49503999999999</v>
      </c>
      <c r="AK60" s="13">
        <f t="shared" si="35"/>
        <v>54.439697086174412</v>
      </c>
      <c r="AL60" s="20">
        <f t="shared" si="4"/>
        <v>480.58633375842032</v>
      </c>
      <c r="AM60" s="59">
        <f t="shared" si="5"/>
        <v>773.91966709175358</v>
      </c>
      <c r="AN60" s="59">
        <f ca="1">AVERAGE(OFFSET($AM$3,0,0,'Données projet'!$E$10+1,1))-AVERAGE(OFFSET($H$3,0,0,'Données projet'!$E$10+1,1))</f>
        <v>439.19854273764042</v>
      </c>
      <c r="AO60" s="59">
        <f t="shared" si="36"/>
        <v>278.21741231699929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47.944106150681662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47.944106150681662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</v>
      </c>
      <c r="BD60" s="12">
        <f>IF('Données projet'!$A$88&gt;35,BD59+BC60-BL59,IF(A60&lt;'Données projet'!$A$88,$BA$205^A60,IF(A60='Données projet'!$A$88,'Données projet'!$B$88,BD59+BC60-BL59)))</f>
        <v>297.00000000000006</v>
      </c>
      <c r="BE60" s="13">
        <f>BD60*VLOOKUP('Données projet'!$B$11,Paramètres!$A$1:$I$89,3,0)*VLOOKUP('Données projet'!$B$11,Paramètres!$A$1:$I$89,5,0)</f>
        <v>254.82600000000008</v>
      </c>
      <c r="BF60" s="13">
        <f t="shared" si="37"/>
        <v>61.618203339594587</v>
      </c>
      <c r="BG60" s="20">
        <f t="shared" si="7"/>
        <v>551.14032081646064</v>
      </c>
      <c r="BH60" s="59">
        <f t="shared" si="8"/>
        <v>844.4736541497939</v>
      </c>
      <c r="BI60" s="59">
        <f ca="1">AVERAGE(OFFSET($BH$3,0,0,'Données projet'!$E$11+1,1))-AVERAGE(OFFSET($H$3,0,0,'Données projet'!$E$11+1,1))</f>
        <v>536.29215334041396</v>
      </c>
      <c r="BJ60" s="59">
        <f t="shared" si="38"/>
        <v>312.14361830038712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70.046646666618457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70.046646666618457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255.00000000000006</v>
      </c>
      <c r="BZ60" s="13">
        <f>BY60*VLOOKUP('Données projet'!$B$12,Paramètres!$A$1:$I$89,3,0)*VLOOKUP('Données projet'!$B$12,Paramètres!$A$1:$I$89,5,0)</f>
        <v>186.96600000000004</v>
      </c>
      <c r="CA60" s="13">
        <f t="shared" si="39"/>
        <v>46.868551400324648</v>
      </c>
      <c r="CB60" s="20">
        <f t="shared" si="10"/>
        <v>407.26184368889881</v>
      </c>
      <c r="CC60" s="59">
        <f t="shared" si="11"/>
        <v>700.59517702223206</v>
      </c>
      <c r="CD60" s="59">
        <f ca="1">AVERAGE(OFFSET($CC$3,0,0,'Données projet'!$E$12+1,1))-AVERAGE(OFFSET($H$3,0,0,'Données projet'!$E$12+1,1))</f>
        <v>239.25212250019609</v>
      </c>
      <c r="CE60" s="59">
        <f t="shared" si="40"/>
        <v>213.58492101729695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</v>
      </c>
      <c r="N61" s="13">
        <f>IF('Données projet'!$A$36&gt;35,N60+M61-V60,IF(A61&lt;'Données projet'!$A$36,$K$205^A61,IF(A61='Données projet'!$A$36,'Données projet'!$B$36,N60+M61-V60)))</f>
        <v>247.7999999999999</v>
      </c>
      <c r="O61" s="13">
        <f>N61*VLOOKUP('Données projet'!$B$9,Paramètres!$A$1:$I$89,3,0)*VLOOKUP('Données projet'!$B$9,Paramètres!$A$1:$I$89,5,0)</f>
        <v>235.80647999999991</v>
      </c>
      <c r="P61" s="13">
        <f t="shared" si="33"/>
        <v>57.5363506739358</v>
      </c>
      <c r="Q61" s="20">
        <f t="shared" si="53"/>
        <v>510.90543009043807</v>
      </c>
      <c r="R61" s="59">
        <f t="shared" si="0"/>
        <v>804.23876342377139</v>
      </c>
      <c r="S61" s="59">
        <f ca="1">AVERAGE(OFFSET($R$3,0,0,'Données projet'!$E$9+1,1))-AVERAGE(OFFSET($H$3,0,0,'Données projet'!$E$9+1,1))</f>
        <v>455.71329051283936</v>
      </c>
      <c r="T61" s="59">
        <f t="shared" si="34"/>
        <v>479.3743231122258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54.018717913876465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54.018717913876465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230.00015999999997</v>
      </c>
      <c r="AK61" s="13">
        <f t="shared" si="35"/>
        <v>56.282716126880423</v>
      </c>
      <c r="AL61" s="20">
        <f t="shared" si="4"/>
        <v>498.60934258765002</v>
      </c>
      <c r="AM61" s="59">
        <f t="shared" si="5"/>
        <v>791.94267592098333</v>
      </c>
      <c r="AN61" s="59">
        <f ca="1">AVERAGE(OFFSET($AM$3,0,0,'Données projet'!$E$10+1,1))-AVERAGE(OFFSET($H$3,0,0,'Données projet'!$E$10+1,1))</f>
        <v>439.19854273764042</v>
      </c>
      <c r="AO61" s="59">
        <f t="shared" si="36"/>
        <v>278.21741231699929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47.00395147208404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47.00395147208404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</v>
      </c>
      <c r="BD61" s="12">
        <f>IF('Données projet'!$A$88&gt;35,BD60+BC61-BL60,IF(A61&lt;'Données projet'!$A$88,$BA$205^A61,IF(A61='Données projet'!$A$88,'Données projet'!$B$88,BD60+BC61-BL60)))</f>
        <v>310.00000000000006</v>
      </c>
      <c r="BE61" s="13">
        <f>BD61*VLOOKUP('Données projet'!$B$11,Paramètres!$A$1:$I$89,3,0)*VLOOKUP('Données projet'!$B$11,Paramètres!$A$1:$I$89,5,0)</f>
        <v>265.98000000000008</v>
      </c>
      <c r="BF61" s="13">
        <f t="shared" si="37"/>
        <v>63.995380422211646</v>
      </c>
      <c r="BG61" s="20">
        <f t="shared" si="7"/>
        <v>574.7071209020188</v>
      </c>
      <c r="BH61" s="59">
        <f t="shared" si="8"/>
        <v>868.04045423535217</v>
      </c>
      <c r="BI61" s="59">
        <f ca="1">AVERAGE(OFFSET($BH$3,0,0,'Données projet'!$E$11+1,1))-AVERAGE(OFFSET($H$3,0,0,'Données projet'!$E$11+1,1))</f>
        <v>536.29215334041396</v>
      </c>
      <c r="BJ61" s="59">
        <f t="shared" si="38"/>
        <v>312.14361830038712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68.673074649721869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68.673074649721869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255.00000000000006</v>
      </c>
      <c r="BZ61" s="13">
        <f>BY61*VLOOKUP('Données projet'!$B$12,Paramètres!$A$1:$I$89,3,0)*VLOOKUP('Données projet'!$B$12,Paramètres!$A$1:$I$89,5,0)</f>
        <v>186.96600000000004</v>
      </c>
      <c r="CA61" s="13">
        <f t="shared" si="39"/>
        <v>46.868551400324648</v>
      </c>
      <c r="CB61" s="20">
        <f t="shared" si="10"/>
        <v>407.26184368889881</v>
      </c>
      <c r="CC61" s="59">
        <f t="shared" si="11"/>
        <v>700.59517702223206</v>
      </c>
      <c r="CD61" s="59">
        <f ca="1">AVERAGE(OFFSET($CC$3,0,0,'Données projet'!$E$12+1,1))-AVERAGE(OFFSET($H$3,0,0,'Données projet'!$E$12+1,1))</f>
        <v>239.25212250019609</v>
      </c>
      <c r="CE61" s="59">
        <f t="shared" si="40"/>
        <v>213.58492101729695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</v>
      </c>
      <c r="N62" s="13">
        <f>IF('Données projet'!$A$36&gt;35,N61+M62-V61,IF(A62&lt;'Données projet'!$A$36,$K$205^A62,IF(A62='Données projet'!$A$36,'Données projet'!$B$36,N61+M62-V61)))</f>
        <v>254.39999999999989</v>
      </c>
      <c r="O62" s="13">
        <f>N62*VLOOKUP('Données projet'!$B$9,Paramètres!$A$1:$I$89,3,0)*VLOOKUP('Données projet'!$B$9,Paramètres!$A$1:$I$89,5,0)</f>
        <v>242.08703999999992</v>
      </c>
      <c r="P62" s="13">
        <f t="shared" si="33"/>
        <v>58.888340776301959</v>
      </c>
      <c r="Q62" s="20">
        <f t="shared" si="53"/>
        <v>524.19878818539246</v>
      </c>
      <c r="R62" s="59">
        <f t="shared" si="0"/>
        <v>817.53212151872572</v>
      </c>
      <c r="S62" s="59">
        <f ca="1">AVERAGE(OFFSET($R$3,0,0,'Données projet'!$E$9+1,1))-AVERAGE(OFFSET($H$3,0,0,'Données projet'!$E$9+1,1))</f>
        <v>455.71329051283936</v>
      </c>
      <c r="T62" s="59">
        <f t="shared" si="34"/>
        <v>479.3743231122258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52.959443803749913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52.959443803749913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238.50527999999997</v>
      </c>
      <c r="AK62" s="13">
        <f t="shared" si="35"/>
        <v>58.117817352909881</v>
      </c>
      <c r="AL62" s="20">
        <f t="shared" si="4"/>
        <v>516.61856122298457</v>
      </c>
      <c r="AM62" s="59">
        <f t="shared" si="5"/>
        <v>809.95189455631794</v>
      </c>
      <c r="AN62" s="59">
        <f ca="1">AVERAGE(OFFSET($AM$3,0,0,'Données projet'!$E$10+1,1))-AVERAGE(OFFSET($H$3,0,0,'Données projet'!$E$10+1,1))</f>
        <v>439.19854273764042</v>
      </c>
      <c r="AO62" s="59">
        <f t="shared" si="36"/>
        <v>278.21741231699929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46.082232653295982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46.082232653295982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</v>
      </c>
      <c r="BD62" s="12">
        <f>IF('Données projet'!$A$88&gt;35,BD61+BC62-BL61,IF(A62&lt;'Données projet'!$A$88,$BA$205^A62,IF(A62='Données projet'!$A$88,'Données projet'!$B$88,BD61+BC62-BL61)))</f>
        <v>323.00000000000006</v>
      </c>
      <c r="BE62" s="13">
        <f>BD62*VLOOKUP('Données projet'!$B$11,Paramètres!$A$1:$I$89,3,0)*VLOOKUP('Données projet'!$B$11,Paramètres!$A$1:$I$89,5,0)</f>
        <v>277.13400000000007</v>
      </c>
      <c r="BF62" s="13">
        <f t="shared" si="37"/>
        <v>66.360978503745613</v>
      </c>
      <c r="BG62" s="20">
        <f t="shared" si="7"/>
        <v>598.25375422735704</v>
      </c>
      <c r="BH62" s="59">
        <f t="shared" si="8"/>
        <v>891.58708756069041</v>
      </c>
      <c r="BI62" s="59">
        <f ca="1">AVERAGE(OFFSET($BH$3,0,0,'Données projet'!$E$11+1,1))-AVERAGE(OFFSET($H$3,0,0,'Données projet'!$E$11+1,1))</f>
        <v>536.29215334041396</v>
      </c>
      <c r="BJ62" s="59">
        <f t="shared" si="38"/>
        <v>312.14361830038712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67.326437542280416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67.326437542280416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255.00000000000006</v>
      </c>
      <c r="BZ62" s="13">
        <f>BY62*VLOOKUP('Données projet'!$B$12,Paramètres!$A$1:$I$89,3,0)*VLOOKUP('Données projet'!$B$12,Paramètres!$A$1:$I$89,5,0)</f>
        <v>186.96600000000004</v>
      </c>
      <c r="CA62" s="13">
        <f t="shared" si="39"/>
        <v>46.868551400324648</v>
      </c>
      <c r="CB62" s="20">
        <f t="shared" si="10"/>
        <v>407.26184368889881</v>
      </c>
      <c r="CC62" s="59">
        <f t="shared" si="11"/>
        <v>700.59517702223206</v>
      </c>
      <c r="CD62" s="59">
        <f ca="1">AVERAGE(OFFSET($CC$3,0,0,'Données projet'!$E$12+1,1))-AVERAGE(OFFSET($H$3,0,0,'Données projet'!$E$12+1,1))</f>
        <v>239.25212250019609</v>
      </c>
      <c r="CE62" s="59">
        <f t="shared" si="40"/>
        <v>213.58492101729695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261</v>
      </c>
      <c r="L63" s="12">
        <f>VLOOKUP(A63,'Données projet'!$A$35:$I$55,9,0)</f>
        <v>6.6</v>
      </c>
      <c r="M63" s="12">
        <f t="array" ref="M63">INDEX(L:L,MIN(IF(ISNUMBER(L63:L259),ROW(L63:L259),"")))</f>
        <v>6.6</v>
      </c>
      <c r="N63" s="13">
        <f>IF('Données projet'!$A$36&gt;35,N62+M63-V62,IF(A63&lt;'Données projet'!$A$36,$K$205^A63,IF(A63='Données projet'!$A$36,'Données projet'!$B$36,N62+M63-V62)))</f>
        <v>260.99999999999989</v>
      </c>
      <c r="O63" s="13">
        <f>N63*VLOOKUP('Données projet'!$B$9,Paramètres!$A$1:$I$89,3,0)*VLOOKUP('Données projet'!$B$9,Paramètres!$A$1:$I$89,5,0)</f>
        <v>248.3675999999999</v>
      </c>
      <c r="P63" s="13">
        <f t="shared" si="33"/>
        <v>60.236253798706286</v>
      </c>
      <c r="Q63" s="20">
        <f t="shared" si="53"/>
        <v>537.48504536607982</v>
      </c>
      <c r="R63" s="59">
        <f t="shared" si="0"/>
        <v>830.81837869941319</v>
      </c>
      <c r="S63" s="59">
        <f ca="1">AVERAGE(OFFSET($R$3,0,0,'Données projet'!$E$9+1,1))-AVERAGE(OFFSET($H$3,0,0,'Données projet'!$E$9+1,1))</f>
        <v>455.71329051283936</v>
      </c>
      <c r="T63" s="59">
        <f t="shared" si="34"/>
        <v>479.3743231122258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30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65.491297822639396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65.491297822639396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247.01039999999992</v>
      </c>
      <c r="AK63" s="13">
        <f t="shared" si="35"/>
        <v>59.945315462121812</v>
      </c>
      <c r="AL63" s="20">
        <f t="shared" si="4"/>
        <v>534.61453776319524</v>
      </c>
      <c r="AM63" s="59">
        <f t="shared" si="5"/>
        <v>827.94787109652862</v>
      </c>
      <c r="AN63" s="59">
        <f ca="1">AVERAGE(OFFSET($AM$3,0,0,'Données projet'!$E$10+1,1))-AVERAGE(OFFSET($H$3,0,0,'Données projet'!$E$10+1,1))</f>
        <v>439.19854273764042</v>
      </c>
      <c r="AO63" s="59">
        <f t="shared" si="36"/>
        <v>278.21741231699929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57.221352555144406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57.221352555144406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336</v>
      </c>
      <c r="BB63" s="12">
        <f>VLOOKUP(A63,'Données projet'!$A$87:$I$107,9,0)</f>
        <v>13</v>
      </c>
      <c r="BC63" s="12">
        <f t="array" ref="BC63">INDEX(BB:BB,MIN(IF(ISNUMBER(BB63:BB259),ROW(BB63:BB259),"")))</f>
        <v>13</v>
      </c>
      <c r="BD63" s="12">
        <f>IF('Données projet'!$A$88&gt;35,BD62+BC63-BL62,IF(A63&lt;'Données projet'!$A$88,$BA$205^A63,IF(A63='Données projet'!$A$88,'Données projet'!$B$88,BD62+BC63-BL62)))</f>
        <v>336.00000000000006</v>
      </c>
      <c r="BE63" s="13">
        <f>BD63*VLOOKUP('Données projet'!$B$11,Paramètres!$A$1:$I$89,3,0)*VLOOKUP('Données projet'!$B$11,Paramètres!$A$1:$I$89,5,0)</f>
        <v>288.28800000000007</v>
      </c>
      <c r="BF63" s="13">
        <f t="shared" si="37"/>
        <v>68.715516926722444</v>
      </c>
      <c r="BG63" s="20">
        <f t="shared" si="7"/>
        <v>621.78112531404167</v>
      </c>
      <c r="BH63" s="59">
        <f t="shared" si="8"/>
        <v>915.11445864737493</v>
      </c>
      <c r="BI63" s="59">
        <f ca="1">AVERAGE(OFFSET($BH$3,0,0,'Données projet'!$E$11+1,1))-AVERAGE(OFFSET($H$3,0,0,'Données projet'!$E$11+1,1))</f>
        <v>536.29215334041396</v>
      </c>
      <c r="BJ63" s="59">
        <f t="shared" si="38"/>
        <v>312.14361830038712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35</v>
      </c>
      <c r="BM63" s="16">
        <f>IF(ISNA(VLOOKUP(A63,'Données projet'!$A$87:$I$107,5,0)),0%,VLOOKUP(A63,'Données projet'!$A$87:$I$107,5,0)*VLOOKUP('Données projet'!$B$11,Paramètres!$A$1:$I$89,7,0))</f>
        <v>0.53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83.600763180756843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83.600763180756843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255.00000000000006</v>
      </c>
      <c r="BZ63" s="13">
        <f>BY63*VLOOKUP('Données projet'!$B$12,Paramètres!$A$1:$I$89,3,0)*VLOOKUP('Données projet'!$B$12,Paramètres!$A$1:$I$89,5,0)</f>
        <v>186.96600000000004</v>
      </c>
      <c r="CA63" s="13">
        <f t="shared" si="39"/>
        <v>46.868551400324648</v>
      </c>
      <c r="CB63" s="20">
        <f t="shared" si="10"/>
        <v>407.26184368889881</v>
      </c>
      <c r="CC63" s="59">
        <f t="shared" si="11"/>
        <v>700.59517702223206</v>
      </c>
      <c r="CD63" s="59">
        <f ca="1">AVERAGE(OFFSET($CC$3,0,0,'Données projet'!$E$12+1,1))-AVERAGE(OFFSET($H$3,0,0,'Données projet'!$E$12+1,1))</f>
        <v>239.25212250019609</v>
      </c>
      <c r="CE63" s="59">
        <f t="shared" si="40"/>
        <v>213.58492101729695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6.6</v>
      </c>
      <c r="N64" s="13">
        <f>IF('Données projet'!$A$36&gt;35,N63+M64-V63,IF(A64&lt;'Données projet'!$A$36,$K$205^A64,IF(A64='Données projet'!$A$36,'Données projet'!$B$36,N63+M64-V63)))</f>
        <v>237.59999999999991</v>
      </c>
      <c r="O64" s="13">
        <f>N64*VLOOKUP('Données projet'!$B$9,Paramètres!$A$1:$I$89,3,0)*VLOOKUP('Données projet'!$B$9,Paramètres!$A$1:$I$89,5,0)</f>
        <v>226.10015999999993</v>
      </c>
      <c r="P64" s="13">
        <f t="shared" si="33"/>
        <v>55.438607516274878</v>
      </c>
      <c r="Q64" s="20">
        <f t="shared" si="53"/>
        <v>490.34668675751186</v>
      </c>
      <c r="R64" s="59">
        <f t="shared" si="0"/>
        <v>783.68002009084512</v>
      </c>
      <c r="S64" s="59">
        <f ca="1">AVERAGE(OFFSET($R$3,0,0,'Données projet'!$E$9+1,1))-AVERAGE(OFFSET($H$3,0,0,'Données projet'!$E$9+1,1))</f>
        <v>455.71329051283936</v>
      </c>
      <c r="T64" s="59">
        <f t="shared" si="34"/>
        <v>479.3743231122258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64.207053418084797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64.207053418084797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229.63823999999994</v>
      </c>
      <c r="AK64" s="13">
        <f t="shared" si="35"/>
        <v>56.204453396569633</v>
      </c>
      <c r="AL64" s="20">
        <f t="shared" si="4"/>
        <v>497.84269099902531</v>
      </c>
      <c r="AM64" s="59">
        <f t="shared" si="5"/>
        <v>791.17602433235857</v>
      </c>
      <c r="AN64" s="59">
        <f ca="1">AVERAGE(OFFSET($AM$3,0,0,'Données projet'!$E$10+1,1))-AVERAGE(OFFSET($H$3,0,0,'Données projet'!$E$10+1,1))</f>
        <v>439.19854273764042</v>
      </c>
      <c r="AO64" s="59">
        <f t="shared" si="36"/>
        <v>278.21741231699929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56.099276733116838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56.099276733116838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12.6</v>
      </c>
      <c r="BD64" s="12">
        <f>IF('Données projet'!$A$88&gt;35,BD63+BC64-BL63,IF(A64&lt;'Données projet'!$A$88,$BA$205^A64,IF(A64='Données projet'!$A$88,'Données projet'!$B$88,BD63+BC64-BL63)))</f>
        <v>313.60000000000008</v>
      </c>
      <c r="BE64" s="13">
        <f>BD64*VLOOKUP('Données projet'!$B$11,Paramètres!$A$1:$I$89,3,0)*VLOOKUP('Données projet'!$B$11,Paramètres!$A$1:$I$89,5,0)</f>
        <v>269.06880000000007</v>
      </c>
      <c r="BF64" s="13">
        <f t="shared" si="37"/>
        <v>64.651605426750933</v>
      </c>
      <c r="BG64" s="20">
        <f t="shared" si="7"/>
        <v>581.22970611825792</v>
      </c>
      <c r="BH64" s="59">
        <f t="shared" si="8"/>
        <v>874.56303945159129</v>
      </c>
      <c r="BI64" s="59">
        <f ca="1">AVERAGE(OFFSET($BH$3,0,0,'Données projet'!$E$11+1,1))-AVERAGE(OFFSET($H$3,0,0,'Données projet'!$E$11+1,1))</f>
        <v>536.29215334041396</v>
      </c>
      <c r="BJ64" s="59">
        <f t="shared" si="38"/>
        <v>312.14361830038712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81.961403206212751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81.961403206212751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255.00000000000006</v>
      </c>
      <c r="BZ64" s="13">
        <f>BY64*VLOOKUP('Données projet'!$B$12,Paramètres!$A$1:$I$89,3,0)*VLOOKUP('Données projet'!$B$12,Paramètres!$A$1:$I$89,5,0)</f>
        <v>186.96600000000004</v>
      </c>
      <c r="CA64" s="13">
        <f t="shared" si="39"/>
        <v>46.868551400324648</v>
      </c>
      <c r="CB64" s="20">
        <f t="shared" si="10"/>
        <v>407.26184368889881</v>
      </c>
      <c r="CC64" s="59">
        <f t="shared" si="11"/>
        <v>700.59517702223206</v>
      </c>
      <c r="CD64" s="59">
        <f ca="1">AVERAGE(OFFSET($CC$3,0,0,'Données projet'!$E$12+1,1))-AVERAGE(OFFSET($H$3,0,0,'Données projet'!$E$12+1,1))</f>
        <v>239.25212250019609</v>
      </c>
      <c r="CE64" s="59">
        <f t="shared" si="40"/>
        <v>213.58492101729695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6.6</v>
      </c>
      <c r="N65" s="13">
        <f>IF('Données projet'!$A$36&gt;35,N64+M65-V64,IF(A65&lt;'Données projet'!$A$36,$K$205^A65,IF(A65='Données projet'!$A$36,'Données projet'!$B$36,N64+M65-V64)))</f>
        <v>244.1999999999999</v>
      </c>
      <c r="O65" s="13">
        <f>N65*VLOOKUP('Données projet'!$B$9,Paramètres!$A$1:$I$89,3,0)*VLOOKUP('Données projet'!$B$9,Paramètres!$A$1:$I$89,5,0)</f>
        <v>232.38071999999991</v>
      </c>
      <c r="P65" s="13">
        <f t="shared" si="33"/>
        <v>56.79713993535362</v>
      </c>
      <c r="Q65" s="20">
        <f t="shared" si="53"/>
        <v>503.65143938740738</v>
      </c>
      <c r="R65" s="59">
        <f t="shared" si="0"/>
        <v>796.98477272074069</v>
      </c>
      <c r="S65" s="59">
        <f ca="1">AVERAGE(OFFSET($R$3,0,0,'Données projet'!$E$9+1,1))-AVERAGE(OFFSET($H$3,0,0,'Données projet'!$E$9+1,1))</f>
        <v>455.71329051283936</v>
      </c>
      <c r="T65" s="59">
        <f t="shared" si="34"/>
        <v>479.3743231122258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62.947992262991768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62.947992262991768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237.60047999999995</v>
      </c>
      <c r="AK65" s="13">
        <f t="shared" si="35"/>
        <v>57.922960533442058</v>
      </c>
      <c r="AL65" s="20">
        <f t="shared" si="4"/>
        <v>514.70332559574479</v>
      </c>
      <c r="AM65" s="59">
        <f t="shared" si="5"/>
        <v>808.03665892907816</v>
      </c>
      <c r="AN65" s="59">
        <f ca="1">AVERAGE(OFFSET($AM$3,0,0,'Données projet'!$E$10+1,1))-AVERAGE(OFFSET($H$3,0,0,'Données projet'!$E$10+1,1))</f>
        <v>439.19854273764042</v>
      </c>
      <c r="AO65" s="59">
        <f t="shared" si="36"/>
        <v>278.21741231699929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54.999204133560561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54.999204133560561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12.6</v>
      </c>
      <c r="BD65" s="12">
        <f>IF('Données projet'!$A$88&gt;35,BD64+BC65-BL64,IF(A65&lt;'Données projet'!$A$88,$BA$205^A65,IF(A65='Données projet'!$A$88,'Données projet'!$B$88,BD64+BC65-BL64)))</f>
        <v>326.2000000000001</v>
      </c>
      <c r="BE65" s="13">
        <f>BD65*VLOOKUP('Données projet'!$B$11,Paramètres!$A$1:$I$89,3,0)*VLOOKUP('Données projet'!$B$11,Paramètres!$A$1:$I$89,5,0)</f>
        <v>279.87960000000015</v>
      </c>
      <c r="BF65" s="13">
        <f t="shared" si="37"/>
        <v>66.941564263154703</v>
      </c>
      <c r="BG65" s="20">
        <f t="shared" si="7"/>
        <v>604.04686109166141</v>
      </c>
      <c r="BH65" s="59">
        <f t="shared" si="8"/>
        <v>897.38019442499467</v>
      </c>
      <c r="BI65" s="59">
        <f ca="1">AVERAGE(OFFSET($BH$3,0,0,'Données projet'!$E$11+1,1))-AVERAGE(OFFSET($H$3,0,0,'Données projet'!$E$11+1,1))</f>
        <v>536.29215334041396</v>
      </c>
      <c r="BJ65" s="59">
        <f t="shared" si="38"/>
        <v>312.14361830038712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80.354190080858615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80.354190080858615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255.00000000000006</v>
      </c>
      <c r="BZ65" s="13">
        <f>BY65*VLOOKUP('Données projet'!$B$12,Paramètres!$A$1:$I$89,3,0)*VLOOKUP('Données projet'!$B$12,Paramètres!$A$1:$I$89,5,0)</f>
        <v>186.96600000000004</v>
      </c>
      <c r="CA65" s="13">
        <f t="shared" si="39"/>
        <v>46.868551400324648</v>
      </c>
      <c r="CB65" s="20">
        <f t="shared" si="10"/>
        <v>407.26184368889881</v>
      </c>
      <c r="CC65" s="59">
        <f t="shared" si="11"/>
        <v>700.59517702223206</v>
      </c>
      <c r="CD65" s="59">
        <f ca="1">AVERAGE(OFFSET($CC$3,0,0,'Données projet'!$E$12+1,1))-AVERAGE(OFFSET($H$3,0,0,'Données projet'!$E$12+1,1))</f>
        <v>239.25212250019609</v>
      </c>
      <c r="CE65" s="59">
        <f t="shared" si="40"/>
        <v>213.58492101729695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6.6</v>
      </c>
      <c r="N66" s="13">
        <f>IF('Données projet'!$A$36&gt;35,N65+M66-V65,IF(A66&lt;'Données projet'!$A$36,$K$205^A66,IF(A66='Données projet'!$A$36,'Données projet'!$B$36,N65+M66-V65)))</f>
        <v>250.7999999999999</v>
      </c>
      <c r="O66" s="13">
        <f>N66*VLOOKUP('Données projet'!$B$9,Paramètres!$A$1:$I$89,3,0)*VLOOKUP('Données projet'!$B$9,Paramètres!$A$1:$I$89,5,0)</f>
        <v>238.66127999999992</v>
      </c>
      <c r="P66" s="13">
        <f t="shared" si="33"/>
        <v>58.151404651477137</v>
      </c>
      <c r="Q66" s="20">
        <f t="shared" si="53"/>
        <v>516.94875910132259</v>
      </c>
      <c r="R66" s="59">
        <f t="shared" si="0"/>
        <v>810.28209243465585</v>
      </c>
      <c r="S66" s="59">
        <f ca="1">AVERAGE(OFFSET($R$3,0,0,'Données projet'!$E$9+1,1))-AVERAGE(OFFSET($H$3,0,0,'Données projet'!$E$9+1,1))</f>
        <v>455.71329051283936</v>
      </c>
      <c r="T66" s="59">
        <f t="shared" si="34"/>
        <v>479.3743231122258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61.713620529198643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61.713620529198643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245.56271999999998</v>
      </c>
      <c r="AK66" s="13">
        <f t="shared" si="35"/>
        <v>59.634776048276898</v>
      </c>
      <c r="AL66" s="20">
        <f t="shared" si="4"/>
        <v>531.55230561741564</v>
      </c>
      <c r="AM66" s="59">
        <f t="shared" si="5"/>
        <v>824.8856389507489</v>
      </c>
      <c r="AN66" s="59">
        <f ca="1">AVERAGE(OFFSET($AM$3,0,0,'Données projet'!$E$10+1,1))-AVERAGE(OFFSET($H$3,0,0,'Données projet'!$E$10+1,1))</f>
        <v>439.19854273764042</v>
      </c>
      <c r="AO66" s="59">
        <f t="shared" si="36"/>
        <v>278.21741231699929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53.920703286703549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53.920703286703549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12.6</v>
      </c>
      <c r="BD66" s="12">
        <f>IF('Données projet'!$A$88&gt;35,BD65+BC66-BL65,IF(A66&lt;'Données projet'!$A$88,$BA$205^A66,IF(A66='Données projet'!$A$88,'Données projet'!$B$88,BD65+BC66-BL65)))</f>
        <v>338.80000000000013</v>
      </c>
      <c r="BE66" s="13">
        <f>BD66*VLOOKUP('Données projet'!$B$11,Paramètres!$A$1:$I$89,3,0)*VLOOKUP('Données projet'!$B$11,Paramètres!$A$1:$I$89,5,0)</f>
        <v>290.69040000000012</v>
      </c>
      <c r="BF66" s="13">
        <f t="shared" si="37"/>
        <v>69.221247542695323</v>
      </c>
      <c r="BG66" s="20">
        <f t="shared" si="7"/>
        <v>626.84611947019459</v>
      </c>
      <c r="BH66" s="59">
        <f t="shared" si="8"/>
        <v>920.17945280352797</v>
      </c>
      <c r="BI66" s="59">
        <f ca="1">AVERAGE(OFFSET($BH$3,0,0,'Données projet'!$E$11+1,1))-AVERAGE(OFFSET($H$3,0,0,'Données projet'!$E$11+1,1))</f>
        <v>536.29215334041396</v>
      </c>
      <c r="BJ66" s="59">
        <f t="shared" si="38"/>
        <v>312.14361830038712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78.77849342458947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78.77849342458947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255.00000000000006</v>
      </c>
      <c r="BZ66" s="13">
        <f>BY66*VLOOKUP('Données projet'!$B$12,Paramètres!$A$1:$I$89,3,0)*VLOOKUP('Données projet'!$B$12,Paramètres!$A$1:$I$89,5,0)</f>
        <v>186.96600000000004</v>
      </c>
      <c r="CA66" s="13">
        <f t="shared" si="39"/>
        <v>46.868551400324648</v>
      </c>
      <c r="CB66" s="20">
        <f t="shared" si="10"/>
        <v>407.26184368889881</v>
      </c>
      <c r="CC66" s="59">
        <f t="shared" si="11"/>
        <v>700.59517702223206</v>
      </c>
      <c r="CD66" s="59">
        <f ca="1">AVERAGE(OFFSET($CC$3,0,0,'Données projet'!$E$12+1,1))-AVERAGE(OFFSET($H$3,0,0,'Données projet'!$E$12+1,1))</f>
        <v>239.25212250019609</v>
      </c>
      <c r="CE66" s="59">
        <f t="shared" si="40"/>
        <v>213.58492101729695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6.6</v>
      </c>
      <c r="N67" s="13">
        <f>IF('Données projet'!$A$36&gt;35,N66+M67-V66,IF(A67&lt;'Données projet'!$A$36,$K$205^A67,IF(A67='Données projet'!$A$36,'Données projet'!$B$36,N66+M67-V66)))</f>
        <v>257.39999999999992</v>
      </c>
      <c r="O67" s="13">
        <f>N67*VLOOKUP('Données projet'!$B$9,Paramètres!$A$1:$I$89,3,0)*VLOOKUP('Données projet'!$B$9,Paramètres!$A$1:$I$89,5,0)</f>
        <v>244.94183999999993</v>
      </c>
      <c r="P67" s="13">
        <f t="shared" si="33"/>
        <v>59.501526882688026</v>
      </c>
      <c r="Q67" s="20">
        <f t="shared" ref="Q67:Q98" si="54">(O67+P67)*0.475*44/12</f>
        <v>530.23886398734817</v>
      </c>
      <c r="R67" s="59">
        <f t="shared" ref="R67:R130" si="55">Q67+(I67+J67)*44/12</f>
        <v>823.57219732068143</v>
      </c>
      <c r="S67" s="59">
        <f ca="1">AVERAGE(OFFSET($R$3,0,0,'Données projet'!$E$9+1,1))-AVERAGE(OFFSET($H$3,0,0,'Données projet'!$E$9+1,1))</f>
        <v>455.71329051283936</v>
      </c>
      <c r="T67" s="59">
        <f t="shared" si="34"/>
        <v>479.3743231122258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60.503454072212783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60.503454072212783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253.52495999999999</v>
      </c>
      <c r="AK67" s="13">
        <f t="shared" si="35"/>
        <v>61.340141798422209</v>
      </c>
      <c r="AL67" s="20">
        <f t="shared" si="4"/>
        <v>548.39005229891859</v>
      </c>
      <c r="AM67" s="59">
        <f t="shared" si="5"/>
        <v>841.72338563225185</v>
      </c>
      <c r="AN67" s="59">
        <f ca="1">AVERAGE(OFFSET($AM$3,0,0,'Données projet'!$E$10+1,1))-AVERAGE(OFFSET($H$3,0,0,'Données projet'!$E$10+1,1))</f>
        <v>439.19854273764042</v>
      </c>
      <c r="AO67" s="59">
        <f t="shared" si="36"/>
        <v>278.21741231699929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52.863351183632837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52.863351183632837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12.6</v>
      </c>
      <c r="BD67" s="12">
        <f>IF('Données projet'!$A$88&gt;35,BD66+BC67-BL66,IF(A67&lt;'Données projet'!$A$88,$BA$205^A67,IF(A67='Données projet'!$A$88,'Données projet'!$B$88,BD66+BC67-BL66)))</f>
        <v>351.40000000000015</v>
      </c>
      <c r="BE67" s="13">
        <f>BD67*VLOOKUP('Données projet'!$B$11,Paramètres!$A$1:$I$89,3,0)*VLOOKUP('Données projet'!$B$11,Paramètres!$A$1:$I$89,5,0)</f>
        <v>301.50120000000015</v>
      </c>
      <c r="BF67" s="13">
        <f t="shared" si="37"/>
        <v>71.491081174003071</v>
      </c>
      <c r="BG67" s="20">
        <f t="shared" si="7"/>
        <v>649.62822304472218</v>
      </c>
      <c r="BH67" s="59">
        <f t="shared" si="8"/>
        <v>942.96155637805555</v>
      </c>
      <c r="BI67" s="59">
        <f ca="1">AVERAGE(OFFSET($BH$3,0,0,'Données projet'!$E$11+1,1))-AVERAGE(OFFSET($H$3,0,0,'Données projet'!$E$11+1,1))</f>
        <v>536.29215334041396</v>
      </c>
      <c r="BJ67" s="59">
        <f t="shared" si="38"/>
        <v>312.14361830038712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77.233695218669709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77.233695218669709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255.00000000000006</v>
      </c>
      <c r="BZ67" s="13">
        <f>BY67*VLOOKUP('Données projet'!$B$12,Paramètres!$A$1:$I$89,3,0)*VLOOKUP('Données projet'!$B$12,Paramètres!$A$1:$I$89,5,0)</f>
        <v>186.96600000000004</v>
      </c>
      <c r="CA67" s="13">
        <f t="shared" si="39"/>
        <v>46.868551400324648</v>
      </c>
      <c r="CB67" s="20">
        <f t="shared" si="10"/>
        <v>407.26184368889881</v>
      </c>
      <c r="CC67" s="59">
        <f t="shared" si="11"/>
        <v>700.59517702223206</v>
      </c>
      <c r="CD67" s="59">
        <f ca="1">AVERAGE(OFFSET($CC$3,0,0,'Données projet'!$E$12+1,1))-AVERAGE(OFFSET($H$3,0,0,'Données projet'!$E$12+1,1))</f>
        <v>239.25212250019609</v>
      </c>
      <c r="CE67" s="59">
        <f t="shared" si="40"/>
        <v>213.58492101729695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264</v>
      </c>
      <c r="L68" s="12">
        <f>VLOOKUP(A68,'Données projet'!$A$35:$I$55,9,0)</f>
        <v>6.6</v>
      </c>
      <c r="M68" s="12">
        <f t="array" ref="M68">INDEX(L:L,MIN(IF(ISNUMBER(L68:L264),ROW(L68:L264),"")))</f>
        <v>6.6</v>
      </c>
      <c r="N68" s="13">
        <f>IF('Données projet'!$A$36&gt;35,N67+M68-V67,IF(A68&lt;'Données projet'!$A$36,$K$205^A68,IF(A68='Données projet'!$A$36,'Données projet'!$B$36,N67+M68-V67)))</f>
        <v>263.99999999999994</v>
      </c>
      <c r="O68" s="13">
        <f>N68*VLOOKUP('Données projet'!$B$9,Paramètres!$A$1:$I$89,3,0)*VLOOKUP('Données projet'!$B$9,Paramètres!$A$1:$I$89,5,0)</f>
        <v>251.22239999999996</v>
      </c>
      <c r="P68" s="13">
        <f t="shared" si="33"/>
        <v>60.847625059749809</v>
      </c>
      <c r="Q68" s="20">
        <f t="shared" si="54"/>
        <v>543.52196031239748</v>
      </c>
      <c r="R68" s="59">
        <f t="shared" si="55"/>
        <v>836.85529364573085</v>
      </c>
      <c r="S68" s="59">
        <f ca="1">AVERAGE(OFFSET($R$3,0,0,'Données projet'!$E$9+1,1))-AVERAGE(OFFSET($H$3,0,0,'Données projet'!$E$9+1,1))</f>
        <v>455.71329051283936</v>
      </c>
      <c r="T68" s="59">
        <f t="shared" si="34"/>
        <v>479.3743231122258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29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72.435029437469296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72.435029437469296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261.48719999999997</v>
      </c>
      <c r="AK68" s="13">
        <f t="shared" si="35"/>
        <v>63.039283586802391</v>
      </c>
      <c r="AL68" s="20">
        <f t="shared" ref="AL68:AL131" si="58">(AJ68+AK68)*0.475*44/12</f>
        <v>565.21695891368086</v>
      </c>
      <c r="AM68" s="59">
        <f t="shared" ref="AM68:AM131" si="59">AL68+(AD68+AE68)*44/12</f>
        <v>858.55029224701411</v>
      </c>
      <c r="AN68" s="59">
        <f ca="1">AVERAGE(OFFSET($AM$3,0,0,'Données projet'!$E$10+1,1))-AVERAGE(OFFSET($H$3,0,0,'Données projet'!$E$10+1,1))</f>
        <v>439.19854273764042</v>
      </c>
      <c r="AO68" s="59">
        <f t="shared" si="36"/>
        <v>278.21741231699929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63.869497487175259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63.869497487175259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364</v>
      </c>
      <c r="BB68" s="12">
        <f>VLOOKUP(A68,'Données projet'!$A$87:$I$107,9,0)</f>
        <v>12.6</v>
      </c>
      <c r="BC68" s="12">
        <f t="array" ref="BC68">INDEX(BB:BB,MIN(IF(ISNUMBER(BB68:BB264),ROW(BB68:BB264),"")))</f>
        <v>12.6</v>
      </c>
      <c r="BD68" s="12">
        <f>IF('Données projet'!$A$88&gt;35,BD67+BC68-BL67,IF(A68&lt;'Données projet'!$A$88,$BA$205^A68,IF(A68='Données projet'!$A$88,'Données projet'!$B$88,BD67+BC68-BL67)))</f>
        <v>364.00000000000017</v>
      </c>
      <c r="BE68" s="13">
        <f>BD68*VLOOKUP('Données projet'!$B$11,Paramètres!$A$1:$I$89,3,0)*VLOOKUP('Données projet'!$B$11,Paramètres!$A$1:$I$89,5,0)</f>
        <v>312.31200000000018</v>
      </c>
      <c r="BF68" s="13">
        <f t="shared" si="37"/>
        <v>73.751458791112015</v>
      </c>
      <c r="BG68" s="20">
        <f t="shared" ref="BG68:BG131" si="61">(BE68+BF68)*0.475*44/12</f>
        <v>672.39385739452041</v>
      </c>
      <c r="BH68" s="59">
        <f t="shared" ref="BH68:BH131" si="62">BG68+(AY68+AZ68)*44/12</f>
        <v>965.72719072785367</v>
      </c>
      <c r="BI68" s="59">
        <f ca="1">AVERAGE(OFFSET($BH$3,0,0,'Données projet'!$E$11+1,1))-AVERAGE(OFFSET($H$3,0,0,'Données projet'!$E$11+1,1))</f>
        <v>536.29215334041396</v>
      </c>
      <c r="BJ68" s="59">
        <f t="shared" si="38"/>
        <v>312.14361830038712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35</v>
      </c>
      <c r="BM68" s="16">
        <f>IF(ISNA(VLOOKUP(A68,'Données projet'!$A$87:$I$107,5,0)),0%,VLOOKUP(A68,'Données projet'!$A$87:$I$107,5,0)*VLOOKUP('Données projet'!$B$11,Paramètres!$A$1:$I$89,7,0))</f>
        <v>0.53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93.313745576942637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93.313745576942637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255.00000000000006</v>
      </c>
      <c r="BZ68" s="13">
        <f>BY68*VLOOKUP('Données projet'!$B$12,Paramètres!$A$1:$I$89,3,0)*VLOOKUP('Données projet'!$B$12,Paramètres!$A$1:$I$89,5,0)</f>
        <v>186.96600000000004</v>
      </c>
      <c r="CA68" s="13">
        <f t="shared" si="39"/>
        <v>46.868551400324648</v>
      </c>
      <c r="CB68" s="20">
        <f t="shared" ref="CB68:CB131" si="64">(BZ68+CA68)*0.475*44/12</f>
        <v>407.26184368889881</v>
      </c>
      <c r="CC68" s="59">
        <f t="shared" ref="CC68:CC131" si="65">CB68+(BT68+BU68)*44/12</f>
        <v>700.59517702223206</v>
      </c>
      <c r="CD68" s="59">
        <f ca="1">AVERAGE(OFFSET($CC$3,0,0,'Données projet'!$E$12+1,1))-AVERAGE(OFFSET($H$3,0,0,'Données projet'!$E$12+1,1))</f>
        <v>239.25212250019609</v>
      </c>
      <c r="CE68" s="59">
        <f t="shared" si="40"/>
        <v>213.58492101729695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6.2</v>
      </c>
      <c r="N69" s="13">
        <f>IF('Données projet'!$A$36&gt;35,N68+M69-V68,IF(A69&lt;'Données projet'!$A$36,$K$205^A69,IF(A69='Données projet'!$A$36,'Données projet'!$B$36,N68+M69-V68)))</f>
        <v>241.19999999999993</v>
      </c>
      <c r="O69" s="13">
        <f>N69*VLOOKUP('Données projet'!$B$9,Paramètres!$A$1:$I$89,3,0)*VLOOKUP('Données projet'!$B$9,Paramètres!$A$1:$I$89,5,0)</f>
        <v>229.52591999999993</v>
      </c>
      <c r="P69" s="13">
        <f t="shared" ref="P69:P132" si="87">EXP(-1.0587+0.8836*LN(O69)+0.284)</f>
        <v>56.180162044652285</v>
      </c>
      <c r="Q69" s="20">
        <f t="shared" si="54"/>
        <v>497.60475956110258</v>
      </c>
      <c r="R69" s="59">
        <f t="shared" si="55"/>
        <v>790.93809289443584</v>
      </c>
      <c r="S69" s="59">
        <f ca="1">AVERAGE(OFFSET($R$3,0,0,'Données projet'!$E$9+1,1))-AVERAGE(OFFSET($H$3,0,0,'Données projet'!$E$9+1,1))</f>
        <v>455.71329051283936</v>
      </c>
      <c r="T69" s="59">
        <f t="shared" ref="T69:T132" si="88">$T$3</f>
        <v>479.3743231122258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71.014622691205972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71.014622691205972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243.57216</v>
      </c>
      <c r="AK69" s="13">
        <f t="shared" ref="AK69:AK132" si="89">EXP(-1.0587+0.8836*LN(AJ69)+0.284)</f>
        <v>59.207435995642292</v>
      </c>
      <c r="AL69" s="20">
        <f t="shared" si="58"/>
        <v>527.34112969241028</v>
      </c>
      <c r="AM69" s="59">
        <f t="shared" si="59"/>
        <v>820.67446302574353</v>
      </c>
      <c r="AN69" s="59">
        <f ca="1">AVERAGE(OFFSET($AM$3,0,0,'Données projet'!$E$10+1,1))-AVERAGE(OFFSET($H$3,0,0,'Données projet'!$E$10+1,1))</f>
        <v>439.19854273764042</v>
      </c>
      <c r="AO69" s="59">
        <f t="shared" ref="AO69:AO132" si="90">$AO$3</f>
        <v>278.21741231699929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62.617055597998579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62.617055597998579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11.6</v>
      </c>
      <c r="BD69" s="12">
        <f>IF('Données projet'!$A$88&gt;35,BD68+BC69-BL68,IF(A69&lt;'Données projet'!$A$88,$BA$205^A69,IF(A69='Données projet'!$A$88,'Données projet'!$B$88,BD68+BC69-BL68)))</f>
        <v>340.60000000000019</v>
      </c>
      <c r="BE69" s="13">
        <f>BD69*VLOOKUP('Données projet'!$B$11,Paramètres!$A$1:$I$89,3,0)*VLOOKUP('Données projet'!$B$11,Paramètres!$A$1:$I$89,5,0)</f>
        <v>292.23480000000023</v>
      </c>
      <c r="BF69" s="13">
        <f t="shared" ref="BF69:BF132" si="91">EXP(-1.0587+0.8836*LN(BE69)+0.284)</f>
        <v>69.546103016553829</v>
      </c>
      <c r="BG69" s="20">
        <f t="shared" si="61"/>
        <v>630.10173942049835</v>
      </c>
      <c r="BH69" s="59">
        <f t="shared" si="62"/>
        <v>923.43507275383172</v>
      </c>
      <c r="BI69" s="59">
        <f ca="1">AVERAGE(OFFSET($BH$3,0,0,'Données projet'!$E$11+1,1))-AVERAGE(OFFSET($H$3,0,0,'Données projet'!$E$11+1,1))</f>
        <v>536.29215334041396</v>
      </c>
      <c r="BJ69" s="59">
        <f t="shared" ref="BJ69:BJ132" si="92">$BJ$3</f>
        <v>312.14361830038712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91.483919941943626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91.483919941943626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255.00000000000006</v>
      </c>
      <c r="BZ69" s="13">
        <f>BY69*VLOOKUP('Données projet'!$B$12,Paramètres!$A$1:$I$89,3,0)*VLOOKUP('Données projet'!$B$12,Paramètres!$A$1:$I$89,5,0)</f>
        <v>186.96600000000004</v>
      </c>
      <c r="CA69" s="13">
        <f t="shared" ref="CA69:CA132" si="93">EXP(-1.0587+0.8836*LN(BZ69)+0.284)</f>
        <v>46.868551400324648</v>
      </c>
      <c r="CB69" s="20">
        <f t="shared" si="64"/>
        <v>407.26184368889881</v>
      </c>
      <c r="CC69" s="59">
        <f t="shared" si="65"/>
        <v>700.59517702223206</v>
      </c>
      <c r="CD69" s="59">
        <f ca="1">AVERAGE(OFFSET($CC$3,0,0,'Données projet'!$E$12+1,1))-AVERAGE(OFFSET($H$3,0,0,'Données projet'!$E$12+1,1))</f>
        <v>239.25212250019609</v>
      </c>
      <c r="CE69" s="59">
        <f t="shared" ref="CE69:CE132" si="94">$CE$3</f>
        <v>213.58492101729695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6.2</v>
      </c>
      <c r="N70" s="13">
        <f>IF('Données projet'!$A$36&gt;35,N69+M70-V69,IF(A70&lt;'Données projet'!$A$36,$K$205^A70,IF(A70='Données projet'!$A$36,'Données projet'!$B$36,N69+M70-V69)))</f>
        <v>247.39999999999992</v>
      </c>
      <c r="O70" s="13">
        <f>N70*VLOOKUP('Données projet'!$B$9,Paramètres!$A$1:$I$89,3,0)*VLOOKUP('Données projet'!$B$9,Paramètres!$A$1:$I$89,5,0)</f>
        <v>235.42583999999994</v>
      </c>
      <c r="P70" s="13">
        <f t="shared" si="87"/>
        <v>57.454278198558761</v>
      </c>
      <c r="Q70" s="20">
        <f t="shared" si="54"/>
        <v>510.09953919582307</v>
      </c>
      <c r="R70" s="59">
        <f t="shared" si="55"/>
        <v>803.43287252915638</v>
      </c>
      <c r="S70" s="59">
        <f ca="1">AVERAGE(OFFSET($R$3,0,0,'Données projet'!$E$9+1,1))-AVERAGE(OFFSET($H$3,0,0,'Données projet'!$E$9+1,1))</f>
        <v>455.71329051283936</v>
      </c>
      <c r="T70" s="59">
        <f t="shared" si="88"/>
        <v>479.3743231122258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69.622069254874305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69.622069254874305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250.99151999999995</v>
      </c>
      <c r="AK70" s="13">
        <f t="shared" si="89"/>
        <v>60.798211000769406</v>
      </c>
      <c r="AL70" s="20">
        <f t="shared" si="58"/>
        <v>543.03378149300659</v>
      </c>
      <c r="AM70" s="59">
        <f t="shared" si="59"/>
        <v>836.36711482633996</v>
      </c>
      <c r="AN70" s="59">
        <f ca="1">AVERAGE(OFFSET($AM$3,0,0,'Données projet'!$E$10+1,1))-AVERAGE(OFFSET($H$3,0,0,'Données projet'!$E$10+1,1))</f>
        <v>439.19854273764042</v>
      </c>
      <c r="AO70" s="59">
        <f t="shared" si="90"/>
        <v>278.21741231699929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61.389173330354531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61.389173330354531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11.6</v>
      </c>
      <c r="BD70" s="12">
        <f>IF('Données projet'!$A$88&gt;35,BD69+BC70-BL69,IF(A70&lt;'Données projet'!$A$88,$BA$205^A70,IF(A70='Données projet'!$A$88,'Données projet'!$B$88,BD69+BC70-BL69)))</f>
        <v>352.20000000000022</v>
      </c>
      <c r="BE70" s="13">
        <f>BD70*VLOOKUP('Données projet'!$B$11,Paramètres!$A$1:$I$89,3,0)*VLOOKUP('Données projet'!$B$11,Paramètres!$A$1:$I$89,5,0)</f>
        <v>302.1876000000002</v>
      </c>
      <c r="BF70" s="13">
        <f t="shared" si="91"/>
        <v>71.634874359060234</v>
      </c>
      <c r="BG70" s="20">
        <f t="shared" si="61"/>
        <v>651.07414284203026</v>
      </c>
      <c r="BH70" s="59">
        <f t="shared" si="62"/>
        <v>944.40747617536363</v>
      </c>
      <c r="BI70" s="59">
        <f ca="1">AVERAGE(OFFSET($BH$3,0,0,'Données projet'!$E$11+1,1))-AVERAGE(OFFSET($H$3,0,0,'Données projet'!$E$11+1,1))</f>
        <v>536.29215334041396</v>
      </c>
      <c r="BJ70" s="59">
        <f t="shared" si="92"/>
        <v>312.14361830038712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89.689976071563521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89.689976071563521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255.00000000000006</v>
      </c>
      <c r="BZ70" s="13">
        <f>BY70*VLOOKUP('Données projet'!$B$12,Paramètres!$A$1:$I$89,3,0)*VLOOKUP('Données projet'!$B$12,Paramètres!$A$1:$I$89,5,0)</f>
        <v>186.96600000000004</v>
      </c>
      <c r="CA70" s="13">
        <f t="shared" si="93"/>
        <v>46.868551400324648</v>
      </c>
      <c r="CB70" s="20">
        <f t="shared" si="64"/>
        <v>407.26184368889881</v>
      </c>
      <c r="CC70" s="59">
        <f t="shared" si="65"/>
        <v>700.59517702223206</v>
      </c>
      <c r="CD70" s="59">
        <f ca="1">AVERAGE(OFFSET($CC$3,0,0,'Données projet'!$E$12+1,1))-AVERAGE(OFFSET($H$3,0,0,'Données projet'!$E$12+1,1))</f>
        <v>239.25212250019609</v>
      </c>
      <c r="CE70" s="59">
        <f t="shared" si="94"/>
        <v>213.58492101729695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6.2</v>
      </c>
      <c r="N71" s="13">
        <f>IF('Données projet'!$A$36&gt;35,N70+M71-V70,IF(A71&lt;'Données projet'!$A$36,$K$205^A71,IF(A71='Données projet'!$A$36,'Données projet'!$B$36,N70+M71-V70)))</f>
        <v>253.59999999999991</v>
      </c>
      <c r="O71" s="13">
        <f>N71*VLOOKUP('Données projet'!$B$9,Paramètres!$A$1:$I$89,3,0)*VLOOKUP('Données projet'!$B$9,Paramètres!$A$1:$I$89,5,0)</f>
        <v>241.32575999999992</v>
      </c>
      <c r="P71" s="13">
        <f t="shared" si="87"/>
        <v>58.724682687532763</v>
      </c>
      <c r="Q71" s="20">
        <f t="shared" si="54"/>
        <v>522.58785434745266</v>
      </c>
      <c r="R71" s="59">
        <f t="shared" si="55"/>
        <v>815.92118768078603</v>
      </c>
      <c r="S71" s="59">
        <f ca="1">AVERAGE(OFFSET($R$3,0,0,'Données projet'!$E$9+1,1))-AVERAGE(OFFSET($H$3,0,0,'Données projet'!$E$9+1,1))</f>
        <v>455.71329051283936</v>
      </c>
      <c r="T71" s="59">
        <f t="shared" si="88"/>
        <v>479.3743231122258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68.256822942055365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68.256822942055365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258.41087999999996</v>
      </c>
      <c r="AK71" s="13">
        <f t="shared" si="89"/>
        <v>62.383521020316756</v>
      </c>
      <c r="AL71" s="20">
        <f t="shared" si="58"/>
        <v>558.71691511038489</v>
      </c>
      <c r="AM71" s="59">
        <f t="shared" si="59"/>
        <v>852.05024844371815</v>
      </c>
      <c r="AN71" s="59">
        <f ca="1">AVERAGE(OFFSET($AM$3,0,0,'Données projet'!$E$10+1,1))-AVERAGE(OFFSET($H$3,0,0,'Données projet'!$E$10+1,1))</f>
        <v>439.19854273764042</v>
      </c>
      <c r="AO71" s="59">
        <f t="shared" si="90"/>
        <v>278.21741231699929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60.185369085044755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60.185369085044755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11.6</v>
      </c>
      <c r="BD71" s="12">
        <f>IF('Données projet'!$A$88&gt;35,BD70+BC71-BL70,IF(A71&lt;'Données projet'!$A$88,$BA$205^A71,IF(A71='Données projet'!$A$88,'Données projet'!$B$88,BD70+BC71-BL70)))</f>
        <v>363.80000000000024</v>
      </c>
      <c r="BE71" s="13">
        <f>BD71*VLOOKUP('Données projet'!$B$11,Paramètres!$A$1:$I$89,3,0)*VLOOKUP('Données projet'!$B$11,Paramètres!$A$1:$I$89,5,0)</f>
        <v>312.14040000000023</v>
      </c>
      <c r="BF71" s="13">
        <f t="shared" si="91"/>
        <v>73.715651717859856</v>
      </c>
      <c r="BG71" s="20">
        <f t="shared" si="61"/>
        <v>672.03262340860624</v>
      </c>
      <c r="BH71" s="59">
        <f t="shared" si="62"/>
        <v>965.3659567419395</v>
      </c>
      <c r="BI71" s="59">
        <f ca="1">AVERAGE(OFFSET($BH$3,0,0,'Données projet'!$E$11+1,1))-AVERAGE(OFFSET($H$3,0,0,'Données projet'!$E$11+1,1))</f>
        <v>536.29215334041396</v>
      </c>
      <c r="BJ71" s="59">
        <f t="shared" si="92"/>
        <v>312.14361830038712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87.931210346283848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87.931210346283848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255.00000000000006</v>
      </c>
      <c r="BZ71" s="13">
        <f>BY71*VLOOKUP('Données projet'!$B$12,Paramètres!$A$1:$I$89,3,0)*VLOOKUP('Données projet'!$B$12,Paramètres!$A$1:$I$89,5,0)</f>
        <v>186.96600000000004</v>
      </c>
      <c r="CA71" s="13">
        <f t="shared" si="93"/>
        <v>46.868551400324648</v>
      </c>
      <c r="CB71" s="20">
        <f t="shared" si="64"/>
        <v>407.26184368889881</v>
      </c>
      <c r="CC71" s="59">
        <f t="shared" si="65"/>
        <v>700.59517702223206</v>
      </c>
      <c r="CD71" s="59">
        <f ca="1">AVERAGE(OFFSET($CC$3,0,0,'Données projet'!$E$12+1,1))-AVERAGE(OFFSET($H$3,0,0,'Données projet'!$E$12+1,1))</f>
        <v>239.25212250019609</v>
      </c>
      <c r="CE71" s="59">
        <f t="shared" si="94"/>
        <v>213.58492101729695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6.2</v>
      </c>
      <c r="N72" s="13">
        <f>IF('Données projet'!$A$36&gt;35,N71+M72-V71,IF(A72&lt;'Données projet'!$A$36,$K$205^A72,IF(A72='Données projet'!$A$36,'Données projet'!$B$36,N71+M72-V71)))</f>
        <v>259.7999999999999</v>
      </c>
      <c r="O72" s="13">
        <f>N72*VLOOKUP('Données projet'!$B$9,Paramètres!$A$1:$I$89,3,0)*VLOOKUP('Données projet'!$B$9,Paramètres!$A$1:$I$89,5,0)</f>
        <v>247.2256799999999</v>
      </c>
      <c r="P72" s="13">
        <f t="shared" si="87"/>
        <v>59.991476692987618</v>
      </c>
      <c r="Q72" s="20">
        <f t="shared" si="54"/>
        <v>535.06988124028646</v>
      </c>
      <c r="R72" s="59">
        <f t="shared" si="55"/>
        <v>828.40321457361983</v>
      </c>
      <c r="S72" s="59">
        <f ca="1">AVERAGE(OFFSET($R$3,0,0,'Données projet'!$E$9+1,1))-AVERAGE(OFFSET($H$3,0,0,'Données projet'!$E$9+1,1))</f>
        <v>455.71329051283936</v>
      </c>
      <c r="T72" s="59">
        <f t="shared" si="88"/>
        <v>479.3743231122258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66.918348276712777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66.918348276712777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265.83023999999995</v>
      </c>
      <c r="AK72" s="13">
        <f t="shared" si="89"/>
        <v>63.963540982526439</v>
      </c>
      <c r="AL72" s="20">
        <f t="shared" si="58"/>
        <v>574.39083521123348</v>
      </c>
      <c r="AM72" s="59">
        <f t="shared" si="59"/>
        <v>867.72416854456674</v>
      </c>
      <c r="AN72" s="59">
        <f ca="1">AVERAGE(OFFSET($AM$3,0,0,'Données projet'!$E$10+1,1))-AVERAGE(OFFSET($H$3,0,0,'Données projet'!$E$10+1,1))</f>
        <v>439.19854273764042</v>
      </c>
      <c r="AO72" s="59">
        <f t="shared" si="90"/>
        <v>278.21741231699929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59.00517070673741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59.00517070673741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11.6</v>
      </c>
      <c r="BD72" s="12">
        <f>IF('Données projet'!$A$88&gt;35,BD71+BC72-BL71,IF(A72&lt;'Données projet'!$A$88,$BA$205^A72,IF(A72='Données projet'!$A$88,'Données projet'!$B$88,BD71+BC72-BL71)))</f>
        <v>375.40000000000026</v>
      </c>
      <c r="BE72" s="13">
        <f>BD72*VLOOKUP('Données projet'!$B$11,Paramètres!$A$1:$I$89,3,0)*VLOOKUP('Données projet'!$B$11,Paramètres!$A$1:$I$89,5,0)</f>
        <v>322.09320000000025</v>
      </c>
      <c r="BF72" s="13">
        <f t="shared" si="91"/>
        <v>75.788719226219982</v>
      </c>
      <c r="BG72" s="20">
        <f t="shared" si="61"/>
        <v>692.97767598566679</v>
      </c>
      <c r="BH72" s="59">
        <f t="shared" si="62"/>
        <v>986.31100931900005</v>
      </c>
      <c r="BI72" s="59">
        <f ca="1">AVERAGE(OFFSET($BH$3,0,0,'Données projet'!$E$11+1,1))-AVERAGE(OFFSET($H$3,0,0,'Données projet'!$E$11+1,1))</f>
        <v>536.29215334041396</v>
      </c>
      <c r="BJ72" s="59">
        <f t="shared" si="92"/>
        <v>312.14361830038712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86.206932944135744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86.206932944135744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255.00000000000006</v>
      </c>
      <c r="BZ72" s="13">
        <f>BY72*VLOOKUP('Données projet'!$B$12,Paramètres!$A$1:$I$89,3,0)*VLOOKUP('Données projet'!$B$12,Paramètres!$A$1:$I$89,5,0)</f>
        <v>186.96600000000004</v>
      </c>
      <c r="CA72" s="13">
        <f t="shared" si="93"/>
        <v>46.868551400324648</v>
      </c>
      <c r="CB72" s="20">
        <f t="shared" si="64"/>
        <v>407.26184368889881</v>
      </c>
      <c r="CC72" s="59">
        <f t="shared" si="65"/>
        <v>700.59517702223206</v>
      </c>
      <c r="CD72" s="59">
        <f ca="1">AVERAGE(OFFSET($CC$3,0,0,'Données projet'!$E$12+1,1))-AVERAGE(OFFSET($H$3,0,0,'Données projet'!$E$12+1,1))</f>
        <v>239.25212250019609</v>
      </c>
      <c r="CE72" s="59">
        <f t="shared" si="94"/>
        <v>213.58492101729695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266</v>
      </c>
      <c r="L73" s="12">
        <f>VLOOKUP(A73,'Données projet'!$A$35:$I$55,9,0)</f>
        <v>6.2</v>
      </c>
      <c r="M73" s="12">
        <f t="array" ref="M73">INDEX(L:L,MIN(IF(ISNUMBER(L73:L269),ROW(L73:L269),"")))</f>
        <v>6.2</v>
      </c>
      <c r="N73" s="13">
        <f>IF('Données projet'!$A$36&gt;35,N72+M73-V72,IF(A73&lt;'Données projet'!$A$36,$K$205^A73,IF(A73='Données projet'!$A$36,'Données projet'!$B$36,N72+M73-V72)))</f>
        <v>265.99999999999989</v>
      </c>
      <c r="O73" s="13">
        <f>N73*VLOOKUP('Données projet'!$B$9,Paramètres!$A$1:$I$89,3,0)*VLOOKUP('Données projet'!$B$9,Paramètres!$A$1:$I$89,5,0)</f>
        <v>253.12559999999991</v>
      </c>
      <c r="P73" s="13">
        <f t="shared" si="87"/>
        <v>61.254756291614335</v>
      </c>
      <c r="Q73" s="20">
        <f t="shared" si="54"/>
        <v>547.5457872078947</v>
      </c>
      <c r="R73" s="59">
        <f t="shared" si="55"/>
        <v>840.87912054122808</v>
      </c>
      <c r="S73" s="59">
        <f ca="1">AVERAGE(OFFSET($R$3,0,0,'Données projet'!$E$9+1,1))-AVERAGE(OFFSET($H$3,0,0,'Données projet'!$E$9+1,1))</f>
        <v>455.71329051283936</v>
      </c>
      <c r="T73" s="59">
        <f t="shared" si="88"/>
        <v>479.3743231122258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78.271786265657823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78.271786265657823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273.24959999999999</v>
      </c>
      <c r="AK73" s="13">
        <f t="shared" si="89"/>
        <v>65.538435495514321</v>
      </c>
      <c r="AL73" s="20">
        <f t="shared" si="58"/>
        <v>590.05582848802067</v>
      </c>
      <c r="AM73" s="59">
        <f t="shared" si="59"/>
        <v>883.38916182135404</v>
      </c>
      <c r="AN73" s="59">
        <f ca="1">AVERAGE(OFFSET($AM$3,0,0,'Données projet'!$E$10+1,1))-AVERAGE(OFFSET($H$3,0,0,'Données projet'!$E$10+1,1))</f>
        <v>439.19854273764042</v>
      </c>
      <c r="AO73" s="59">
        <f t="shared" si="90"/>
        <v>278.21741231699929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69.890879675571753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69.890879675571753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387</v>
      </c>
      <c r="BB73" s="12">
        <f>VLOOKUP(A73,'Données projet'!$A$87:$I$107,9,0)</f>
        <v>11.6</v>
      </c>
      <c r="BC73" s="12">
        <f t="array" ref="BC73">INDEX(BB:BB,MIN(IF(ISNUMBER(BB73:BB269),ROW(BB73:BB269),"")))</f>
        <v>11.6</v>
      </c>
      <c r="BD73" s="12">
        <f>IF('Données projet'!$A$88&gt;35,BD72+BC73-BL72,IF(A73&lt;'Données projet'!$A$88,$BA$205^A73,IF(A73='Données projet'!$A$88,'Données projet'!$B$88,BD72+BC73-BL72)))</f>
        <v>387.00000000000028</v>
      </c>
      <c r="BE73" s="13">
        <f>BD73*VLOOKUP('Données projet'!$B$11,Paramètres!$A$1:$I$89,3,0)*VLOOKUP('Données projet'!$B$11,Paramètres!$A$1:$I$89,5,0)</f>
        <v>332.04600000000028</v>
      </c>
      <c r="BF73" s="13">
        <f t="shared" si="91"/>
        <v>77.854342460208699</v>
      </c>
      <c r="BG73" s="20">
        <f t="shared" si="61"/>
        <v>713.90976311819725</v>
      </c>
      <c r="BH73" s="59">
        <f t="shared" si="62"/>
        <v>1007.2430964515306</v>
      </c>
      <c r="BI73" s="59">
        <f ca="1">AVERAGE(OFFSET($BH$3,0,0,'Données projet'!$E$11+1,1))-AVERAGE(OFFSET($H$3,0,0,'Données projet'!$E$11+1,1))</f>
        <v>536.29215334041396</v>
      </c>
      <c r="BJ73" s="59">
        <f t="shared" si="92"/>
        <v>312.14361830038712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35</v>
      </c>
      <c r="BM73" s="16">
        <f>IF(ISNA(VLOOKUP(A73,'Données projet'!$A$87:$I$107,5,0)),0%,VLOOKUP(A73,'Données projet'!$A$87:$I$107,5,0)*VLOOKUP('Données projet'!$B$11,Paramètres!$A$1:$I$89,7,0))</f>
        <v>0.53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102.11102358374687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102.11102358374687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255.00000000000006</v>
      </c>
      <c r="BZ73" s="13">
        <f>BY73*VLOOKUP('Données projet'!$B$12,Paramètres!$A$1:$I$89,3,0)*VLOOKUP('Données projet'!$B$12,Paramètres!$A$1:$I$89,5,0)</f>
        <v>186.96600000000004</v>
      </c>
      <c r="CA73" s="13">
        <f t="shared" si="93"/>
        <v>46.868551400324648</v>
      </c>
      <c r="CB73" s="20">
        <f t="shared" si="64"/>
        <v>407.26184368889881</v>
      </c>
      <c r="CC73" s="59">
        <f t="shared" si="65"/>
        <v>700.59517702223206</v>
      </c>
      <c r="CD73" s="59">
        <f ca="1">AVERAGE(OFFSET($CC$3,0,0,'Données projet'!$E$12+1,1))-AVERAGE(OFFSET($H$3,0,0,'Données projet'!$E$12+1,1))</f>
        <v>239.25212250019609</v>
      </c>
      <c r="CE73" s="59">
        <f t="shared" si="94"/>
        <v>213.58492101729695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5.8</v>
      </c>
      <c r="N74" s="13">
        <f>IF('Données projet'!$A$36&gt;35,N73+M74-V73,IF(A74&lt;'Données projet'!$A$36,$K$205^A74,IF(A74='Données projet'!$A$36,'Données projet'!$B$36,N73+M74-V73)))</f>
        <v>243.7999999999999</v>
      </c>
      <c r="O74" s="13">
        <f>N74*VLOOKUP('Données projet'!$B$9,Paramètres!$A$1:$I$89,3,0)*VLOOKUP('Données projet'!$B$9,Paramètres!$A$1:$I$89,5,0)</f>
        <v>232.00007999999991</v>
      </c>
      <c r="P74" s="13">
        <f t="shared" si="87"/>
        <v>56.714927420893837</v>
      </c>
      <c r="Q74" s="20">
        <f t="shared" si="54"/>
        <v>502.84530459138995</v>
      </c>
      <c r="R74" s="59">
        <f t="shared" si="55"/>
        <v>796.17863792472326</v>
      </c>
      <c r="S74" s="59">
        <f ca="1">AVERAGE(OFFSET($R$3,0,0,'Données projet'!$E$9+1,1))-AVERAGE(OFFSET($H$3,0,0,'Données projet'!$E$9+1,1))</f>
        <v>455.71329051283936</v>
      </c>
      <c r="T74" s="59">
        <f t="shared" si="88"/>
        <v>479.3743231122258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76.736924278063853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76.736924278063853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254.79167999999996</v>
      </c>
      <c r="AK74" s="13">
        <f t="shared" si="89"/>
        <v>61.610870508448471</v>
      </c>
      <c r="AL74" s="20">
        <f t="shared" si="58"/>
        <v>551.067775468881</v>
      </c>
      <c r="AM74" s="59">
        <f t="shared" si="59"/>
        <v>844.40110880221437</v>
      </c>
      <c r="AN74" s="59">
        <f ca="1">AVERAGE(OFFSET($AM$3,0,0,'Données projet'!$E$10+1,1))-AVERAGE(OFFSET($H$3,0,0,'Données projet'!$E$10+1,1))</f>
        <v>439.19854273764042</v>
      </c>
      <c r="AO74" s="59">
        <f t="shared" si="90"/>
        <v>278.21741231699929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68.520362154361109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68.520362154361109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</v>
      </c>
      <c r="BD74" s="12">
        <f>IF('Données projet'!$A$88&gt;35,BD73+BC74-BL73,IF(A74&lt;'Données projet'!$A$88,$BA$205^A74,IF(A74='Données projet'!$A$88,'Données projet'!$B$88,BD73+BC74-BL73)))</f>
        <v>363.00000000000028</v>
      </c>
      <c r="BE74" s="13">
        <f>BD74*VLOOKUP('Données projet'!$B$11,Paramètres!$A$1:$I$89,3,0)*VLOOKUP('Données projet'!$B$11,Paramètres!$A$1:$I$89,5,0)</f>
        <v>311.45400000000029</v>
      </c>
      <c r="BF74" s="13">
        <f t="shared" si="91"/>
        <v>73.572400496659498</v>
      </c>
      <c r="BG74" s="20">
        <f t="shared" si="61"/>
        <v>670.58764753168236</v>
      </c>
      <c r="BH74" s="59">
        <f t="shared" si="62"/>
        <v>963.92098086501574</v>
      </c>
      <c r="BI74" s="59">
        <f ca="1">AVERAGE(OFFSET($BH$3,0,0,'Données projet'!$E$11+1,1))-AVERAGE(OFFSET($H$3,0,0,'Données projet'!$E$11+1,1))</f>
        <v>536.29215334041396</v>
      </c>
      <c r="BJ74" s="59">
        <f t="shared" si="92"/>
        <v>312.14361830038712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100.10868869284418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100.10868869284418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255.00000000000006</v>
      </c>
      <c r="BZ74" s="13">
        <f>BY74*VLOOKUP('Données projet'!$B$12,Paramètres!$A$1:$I$89,3,0)*VLOOKUP('Données projet'!$B$12,Paramètres!$A$1:$I$89,5,0)</f>
        <v>186.96600000000004</v>
      </c>
      <c r="CA74" s="13">
        <f t="shared" si="93"/>
        <v>46.868551400324648</v>
      </c>
      <c r="CB74" s="20">
        <f t="shared" si="64"/>
        <v>407.26184368889881</v>
      </c>
      <c r="CC74" s="59">
        <f t="shared" si="65"/>
        <v>700.59517702223206</v>
      </c>
      <c r="CD74" s="59">
        <f ca="1">AVERAGE(OFFSET($CC$3,0,0,'Données projet'!$E$12+1,1))-AVERAGE(OFFSET($H$3,0,0,'Données projet'!$E$12+1,1))</f>
        <v>239.25212250019609</v>
      </c>
      <c r="CE74" s="59">
        <f t="shared" si="94"/>
        <v>213.58492101729695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5.8</v>
      </c>
      <c r="N75" s="13">
        <f>IF('Données projet'!$A$36&gt;35,N74+M75-V74,IF(A75&lt;'Données projet'!$A$36,$K$205^A75,IF(A75='Données projet'!$A$36,'Données projet'!$B$36,N74+M75-V74)))</f>
        <v>249.59999999999991</v>
      </c>
      <c r="O75" s="13">
        <f>N75*VLOOKUP('Données projet'!$B$9,Paramètres!$A$1:$I$89,3,0)*VLOOKUP('Données projet'!$B$9,Paramètres!$A$1:$I$89,5,0)</f>
        <v>237.51935999999992</v>
      </c>
      <c r="P75" s="13">
        <f t="shared" si="87"/>
        <v>57.905486397207433</v>
      </c>
      <c r="Q75" s="20">
        <f t="shared" si="54"/>
        <v>514.53160747513618</v>
      </c>
      <c r="R75" s="59">
        <f t="shared" si="55"/>
        <v>807.86494080846956</v>
      </c>
      <c r="S75" s="59">
        <f ca="1">AVERAGE(OFFSET($R$3,0,0,'Données projet'!$E$9+1,1))-AVERAGE(OFFSET($H$3,0,0,'Données projet'!$E$9+1,1))</f>
        <v>455.71329051283936</v>
      </c>
      <c r="T75" s="59">
        <f t="shared" si="88"/>
        <v>479.3743231122258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75.232159997873225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75.232159997873225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261.66816</v>
      </c>
      <c r="AK75" s="13">
        <f t="shared" si="89"/>
        <v>63.077829793082856</v>
      </c>
      <c r="AL75" s="20">
        <f t="shared" si="58"/>
        <v>565.5992655562859</v>
      </c>
      <c r="AM75" s="59">
        <f t="shared" si="59"/>
        <v>858.93259888961916</v>
      </c>
      <c r="AN75" s="59">
        <f ca="1">AVERAGE(OFFSET($AM$3,0,0,'Données projet'!$E$10+1,1))-AVERAGE(OFFSET($H$3,0,0,'Données projet'!$E$10+1,1))</f>
        <v>439.19854273764042</v>
      </c>
      <c r="AO75" s="59">
        <f t="shared" si="90"/>
        <v>278.21741231699929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67.176719645808262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67.176719645808262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</v>
      </c>
      <c r="BD75" s="12">
        <f>IF('Données projet'!$A$88&gt;35,BD74+BC75-BL74,IF(A75&lt;'Données projet'!$A$88,$BA$205^A75,IF(A75='Données projet'!$A$88,'Données projet'!$B$88,BD74+BC75-BL74)))</f>
        <v>374.00000000000028</v>
      </c>
      <c r="BE75" s="13">
        <f>BD75*VLOOKUP('Données projet'!$B$11,Paramètres!$A$1:$I$89,3,0)*VLOOKUP('Données projet'!$B$11,Paramètres!$A$1:$I$89,5,0)</f>
        <v>320.89200000000028</v>
      </c>
      <c r="BF75" s="13">
        <f t="shared" si="91"/>
        <v>75.53892153143687</v>
      </c>
      <c r="BG75" s="20">
        <f t="shared" si="61"/>
        <v>690.45052166725316</v>
      </c>
      <c r="BH75" s="59">
        <f t="shared" si="62"/>
        <v>983.78385500058653</v>
      </c>
      <c r="BI75" s="59">
        <f ca="1">AVERAGE(OFFSET($BH$3,0,0,'Données projet'!$E$11+1,1))-AVERAGE(OFFSET($H$3,0,0,'Données projet'!$E$11+1,1))</f>
        <v>536.29215334041396</v>
      </c>
      <c r="BJ75" s="59">
        <f t="shared" si="92"/>
        <v>312.14361830038712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98.145618367848414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98.145618367848414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255.00000000000006</v>
      </c>
      <c r="BZ75" s="13">
        <f>BY75*VLOOKUP('Données projet'!$B$12,Paramètres!$A$1:$I$89,3,0)*VLOOKUP('Données projet'!$B$12,Paramètres!$A$1:$I$89,5,0)</f>
        <v>186.96600000000004</v>
      </c>
      <c r="CA75" s="13">
        <f t="shared" si="93"/>
        <v>46.868551400324648</v>
      </c>
      <c r="CB75" s="20">
        <f t="shared" si="64"/>
        <v>407.26184368889881</v>
      </c>
      <c r="CC75" s="59">
        <f t="shared" si="65"/>
        <v>700.59517702223206</v>
      </c>
      <c r="CD75" s="59">
        <f ca="1">AVERAGE(OFFSET($CC$3,0,0,'Données projet'!$E$12+1,1))-AVERAGE(OFFSET($H$3,0,0,'Données projet'!$E$12+1,1))</f>
        <v>239.25212250019609</v>
      </c>
      <c r="CE75" s="59">
        <f t="shared" si="94"/>
        <v>213.58492101729695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5.8</v>
      </c>
      <c r="N76" s="13">
        <f>IF('Données projet'!$A$36&gt;35,N75+M76-V75,IF(A76&lt;'Données projet'!$A$36,$K$205^A76,IF(A76='Données projet'!$A$36,'Données projet'!$B$36,N75+M76-V75)))</f>
        <v>255.39999999999992</v>
      </c>
      <c r="O76" s="13">
        <f>N76*VLOOKUP('Données projet'!$B$9,Paramètres!$A$1:$I$89,3,0)*VLOOKUP('Données projet'!$B$9,Paramètres!$A$1:$I$89,5,0)</f>
        <v>243.03863999999993</v>
      </c>
      <c r="P76" s="13">
        <f t="shared" si="87"/>
        <v>59.092829185665224</v>
      </c>
      <c r="Q76" s="20">
        <f t="shared" si="54"/>
        <v>526.21230883170017</v>
      </c>
      <c r="R76" s="59">
        <f t="shared" si="55"/>
        <v>819.54564216503354</v>
      </c>
      <c r="S76" s="59">
        <f ca="1">AVERAGE(OFFSET($R$3,0,0,'Données projet'!$E$9+1,1))-AVERAGE(OFFSET($H$3,0,0,'Données projet'!$E$9+1,1))</f>
        <v>455.71329051283936</v>
      </c>
      <c r="T76" s="59">
        <f t="shared" si="88"/>
        <v>479.3743231122258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73.756903227401551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73.756903227401551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268.54464000000002</v>
      </c>
      <c r="AK76" s="13">
        <f t="shared" si="89"/>
        <v>64.54030807605065</v>
      </c>
      <c r="AL76" s="20">
        <f t="shared" si="58"/>
        <v>580.12295123245474</v>
      </c>
      <c r="AM76" s="59">
        <f t="shared" si="59"/>
        <v>873.45628456578811</v>
      </c>
      <c r="AN76" s="59">
        <f ca="1">AVERAGE(OFFSET($AM$3,0,0,'Données projet'!$E$10+1,1))-AVERAGE(OFFSET($H$3,0,0,'Données projet'!$E$10+1,1))</f>
        <v>439.19854273764042</v>
      </c>
      <c r="AO76" s="59">
        <f t="shared" si="90"/>
        <v>278.21741231699929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65.859425147307121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65.859425147307121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</v>
      </c>
      <c r="BD76" s="12">
        <f>IF('Données projet'!$A$88&gt;35,BD75+BC76-BL75,IF(A76&lt;'Données projet'!$A$88,$BA$205^A76,IF(A76='Données projet'!$A$88,'Données projet'!$B$88,BD75+BC76-BL75)))</f>
        <v>385.00000000000028</v>
      </c>
      <c r="BE76" s="13">
        <f>BD76*VLOOKUP('Données projet'!$B$11,Paramètres!$A$1:$I$89,3,0)*VLOOKUP('Données projet'!$B$11,Paramètres!$A$1:$I$89,5,0)</f>
        <v>330.33000000000027</v>
      </c>
      <c r="BF76" s="13">
        <f t="shared" si="91"/>
        <v>77.498720610826155</v>
      </c>
      <c r="BG76" s="20">
        <f t="shared" si="61"/>
        <v>710.3016883971892</v>
      </c>
      <c r="BH76" s="59">
        <f t="shared" si="62"/>
        <v>1003.6350217305226</v>
      </c>
      <c r="BI76" s="59">
        <f ca="1">AVERAGE(OFFSET($BH$3,0,0,'Données projet'!$E$11+1,1))-AVERAGE(OFFSET($H$3,0,0,'Données projet'!$E$11+1,1))</f>
        <v>536.29215334041396</v>
      </c>
      <c r="BJ76" s="59">
        <f t="shared" si="92"/>
        <v>312.14361830038712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96.221042654571136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96.221042654571136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255.00000000000006</v>
      </c>
      <c r="BZ76" s="13">
        <f>BY76*VLOOKUP('Données projet'!$B$12,Paramètres!$A$1:$I$89,3,0)*VLOOKUP('Données projet'!$B$12,Paramètres!$A$1:$I$89,5,0)</f>
        <v>186.96600000000004</v>
      </c>
      <c r="CA76" s="13">
        <f t="shared" si="93"/>
        <v>46.868551400324648</v>
      </c>
      <c r="CB76" s="20">
        <f t="shared" si="64"/>
        <v>407.26184368889881</v>
      </c>
      <c r="CC76" s="59">
        <f t="shared" si="65"/>
        <v>700.59517702223206</v>
      </c>
      <c r="CD76" s="59">
        <f ca="1">AVERAGE(OFFSET($CC$3,0,0,'Données projet'!$E$12+1,1))-AVERAGE(OFFSET($H$3,0,0,'Données projet'!$E$12+1,1))</f>
        <v>239.25212250019609</v>
      </c>
      <c r="CE76" s="59">
        <f t="shared" si="94"/>
        <v>213.58492101729695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5.8</v>
      </c>
      <c r="N77" s="13">
        <f>IF('Données projet'!$A$36&gt;35,N76+M77-V76,IF(A77&lt;'Données projet'!$A$36,$K$205^A77,IF(A77='Données projet'!$A$36,'Données projet'!$B$36,N76+M77-V76)))</f>
        <v>261.19999999999993</v>
      </c>
      <c r="O77" s="13">
        <f>N77*VLOOKUP('Données projet'!$B$9,Paramètres!$A$1:$I$89,3,0)*VLOOKUP('Données projet'!$B$9,Paramètres!$A$1:$I$89,5,0)</f>
        <v>248.55791999999997</v>
      </c>
      <c r="P77" s="13">
        <f t="shared" si="87"/>
        <v>60.277037232293665</v>
      </c>
      <c r="Q77" s="20">
        <f t="shared" si="54"/>
        <v>537.88755051291139</v>
      </c>
      <c r="R77" s="59">
        <f t="shared" si="55"/>
        <v>831.22088384624476</v>
      </c>
      <c r="S77" s="59">
        <f ca="1">AVERAGE(OFFSET($R$3,0,0,'Données projet'!$E$9+1,1))-AVERAGE(OFFSET($H$3,0,0,'Données projet'!$E$9+1,1))</f>
        <v>455.71329051283936</v>
      </c>
      <c r="T77" s="59">
        <f t="shared" si="88"/>
        <v>479.3743231122258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72.310575342381057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72.310575342381057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275.42112000000003</v>
      </c>
      <c r="AK77" s="13">
        <f t="shared" si="89"/>
        <v>65.998433293601067</v>
      </c>
      <c r="AL77" s="20">
        <f t="shared" si="58"/>
        <v>594.63905531968851</v>
      </c>
      <c r="AM77" s="59">
        <f t="shared" si="59"/>
        <v>887.97238865302188</v>
      </c>
      <c r="AN77" s="59">
        <f ca="1">AVERAGE(OFFSET($AM$3,0,0,'Données projet'!$E$10+1,1))-AVERAGE(OFFSET($H$3,0,0,'Données projet'!$E$10+1,1))</f>
        <v>439.19854273764042</v>
      </c>
      <c r="AO77" s="59">
        <f t="shared" si="90"/>
        <v>278.21741231699929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64.56796199045128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64.56796199045128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</v>
      </c>
      <c r="BD77" s="12">
        <f>IF('Données projet'!$A$88&gt;35,BD76+BC77-BL76,IF(A77&lt;'Données projet'!$A$88,$BA$205^A77,IF(A77='Données projet'!$A$88,'Données projet'!$B$88,BD76+BC77-BL76)))</f>
        <v>396.00000000000028</v>
      </c>
      <c r="BE77" s="13">
        <f>BD77*VLOOKUP('Données projet'!$B$11,Paramètres!$A$1:$I$89,3,0)*VLOOKUP('Données projet'!$B$11,Paramètres!$A$1:$I$89,5,0)</f>
        <v>339.76800000000031</v>
      </c>
      <c r="BF77" s="13">
        <f t="shared" si="91"/>
        <v>79.452011848891985</v>
      </c>
      <c r="BG77" s="20">
        <f t="shared" si="61"/>
        <v>730.1415206368207</v>
      </c>
      <c r="BH77" s="59">
        <f t="shared" si="62"/>
        <v>1023.4748539701541</v>
      </c>
      <c r="BI77" s="59">
        <f ca="1">AVERAGE(OFFSET($BH$3,0,0,'Données projet'!$E$11+1,1))-AVERAGE(OFFSET($H$3,0,0,'Données projet'!$E$11+1,1))</f>
        <v>536.29215334041396</v>
      </c>
      <c r="BJ77" s="59">
        <f t="shared" si="92"/>
        <v>312.14361830038712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94.334206697155949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94.334206697155949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255.00000000000006</v>
      </c>
      <c r="BZ77" s="13">
        <f>BY77*VLOOKUP('Données projet'!$B$12,Paramètres!$A$1:$I$89,3,0)*VLOOKUP('Données projet'!$B$12,Paramètres!$A$1:$I$89,5,0)</f>
        <v>186.96600000000004</v>
      </c>
      <c r="CA77" s="13">
        <f t="shared" si="93"/>
        <v>46.868551400324648</v>
      </c>
      <c r="CB77" s="20">
        <f t="shared" si="64"/>
        <v>407.26184368889881</v>
      </c>
      <c r="CC77" s="59">
        <f t="shared" si="65"/>
        <v>700.59517702223206</v>
      </c>
      <c r="CD77" s="59">
        <f ca="1">AVERAGE(OFFSET($CC$3,0,0,'Données projet'!$E$12+1,1))-AVERAGE(OFFSET($H$3,0,0,'Données projet'!$E$12+1,1))</f>
        <v>239.25212250019609</v>
      </c>
      <c r="CE77" s="59">
        <f t="shared" si="94"/>
        <v>213.58492101729695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267</v>
      </c>
      <c r="L78" s="12">
        <f>VLOOKUP(A78,'Données projet'!$A$35:$I$55,9,0)</f>
        <v>5.8</v>
      </c>
      <c r="M78" s="12">
        <f t="array" ref="M78">INDEX(L:L,MIN(IF(ISNUMBER(L78:L274),ROW(L78:L274),"")))</f>
        <v>5.8</v>
      </c>
      <c r="N78" s="13">
        <f>IF('Données projet'!$A$36&gt;35,N77+M78-V77,IF(A78&lt;'Données projet'!$A$36,$K$205^A78,IF(A78='Données projet'!$A$36,'Données projet'!$B$36,N77+M78-V77)))</f>
        <v>266.99999999999994</v>
      </c>
      <c r="O78" s="13">
        <f>N78*VLOOKUP('Données projet'!$B$9,Paramètres!$A$1:$I$89,3,0)*VLOOKUP('Données projet'!$B$9,Paramètres!$A$1:$I$89,5,0)</f>
        <v>254.07719999999992</v>
      </c>
      <c r="P78" s="13">
        <f t="shared" si="87"/>
        <v>61.458188159552705</v>
      </c>
      <c r="Q78" s="20">
        <f t="shared" si="54"/>
        <v>549.55746771122074</v>
      </c>
      <c r="R78" s="59">
        <f t="shared" si="55"/>
        <v>842.89080104455411</v>
      </c>
      <c r="S78" s="59">
        <f ca="1">AVERAGE(OFFSET($R$3,0,0,'Données projet'!$E$9+1,1))-AVERAGE(OFFSET($H$3,0,0,'Données projet'!$E$9+1,1))</f>
        <v>455.71329051283936</v>
      </c>
      <c r="T78" s="59">
        <f t="shared" si="88"/>
        <v>479.3743231122258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27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83.105929833841785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83.105929833841785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282.29760000000005</v>
      </c>
      <c r="AK78" s="13">
        <f t="shared" si="89"/>
        <v>67.452326629470178</v>
      </c>
      <c r="AL78" s="20">
        <f t="shared" si="58"/>
        <v>609.14778887966054</v>
      </c>
      <c r="AM78" s="59">
        <f t="shared" si="59"/>
        <v>902.4811222129938</v>
      </c>
      <c r="AN78" s="59">
        <f ca="1">AVERAGE(OFFSET($AM$3,0,0,'Données projet'!$E$10+1,1))-AVERAGE(OFFSET($H$3,0,0,'Données projet'!$E$10+1,1))</f>
        <v>439.19854273764042</v>
      </c>
      <c r="AO78" s="59">
        <f t="shared" si="90"/>
        <v>278.21741231699929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75.344588015179653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75.344588015179653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407</v>
      </c>
      <c r="BB78" s="12">
        <f>VLOOKUP(A78,'Données projet'!$A$87:$I$107,9,0)</f>
        <v>11</v>
      </c>
      <c r="BC78" s="12">
        <f t="array" ref="BC78">INDEX(BB:BB,MIN(IF(ISNUMBER(BB78:BB274),ROW(BB78:BB274),"")))</f>
        <v>11</v>
      </c>
      <c r="BD78" s="12">
        <f>IF('Données projet'!$A$88&gt;35,BD77+BC78-BL77,IF(A78&lt;'Données projet'!$A$88,$BA$205^A78,IF(A78='Données projet'!$A$88,'Données projet'!$B$88,BD77+BC78-BL77)))</f>
        <v>407.00000000000028</v>
      </c>
      <c r="BE78" s="13">
        <f>BD78*VLOOKUP('Données projet'!$B$11,Paramètres!$A$1:$I$89,3,0)*VLOOKUP('Données projet'!$B$11,Paramètres!$A$1:$I$89,5,0)</f>
        <v>349.20600000000024</v>
      </c>
      <c r="BF78" s="13">
        <f t="shared" si="91"/>
        <v>81.39899678761104</v>
      </c>
      <c r="BG78" s="20">
        <f t="shared" si="61"/>
        <v>749.97036940508963</v>
      </c>
      <c r="BH78" s="59">
        <f t="shared" si="62"/>
        <v>1043.303702738423</v>
      </c>
      <c r="BI78" s="59">
        <f ca="1">AVERAGE(OFFSET($BH$3,0,0,'Données projet'!$E$11+1,1))-AVERAGE(OFFSET($H$3,0,0,'Données projet'!$E$11+1,1))</f>
        <v>536.29215334041396</v>
      </c>
      <c r="BJ78" s="59">
        <f t="shared" si="92"/>
        <v>312.14361830038712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35</v>
      </c>
      <c r="BM78" s="16">
        <f>IF(ISNA(VLOOKUP(A78,'Données projet'!$A$87:$I$107,5,0)),0%,VLOOKUP(A78,'Données projet'!$A$87:$I$107,5,0)*VLOOKUP('Données projet'!$B$11,Paramètres!$A$1:$I$89,7,0))</f>
        <v>0.53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110.07892645561786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110.07892645561786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255.00000000000006</v>
      </c>
      <c r="BZ78" s="13">
        <f>BY78*VLOOKUP('Données projet'!$B$12,Paramètres!$A$1:$I$89,3,0)*VLOOKUP('Données projet'!$B$12,Paramètres!$A$1:$I$89,5,0)</f>
        <v>186.96600000000004</v>
      </c>
      <c r="CA78" s="13">
        <f t="shared" si="93"/>
        <v>46.868551400324648</v>
      </c>
      <c r="CB78" s="20">
        <f t="shared" si="64"/>
        <v>407.26184368889881</v>
      </c>
      <c r="CC78" s="59">
        <f t="shared" si="65"/>
        <v>700.59517702223206</v>
      </c>
      <c r="CD78" s="59">
        <f ca="1">AVERAGE(OFFSET($CC$3,0,0,'Données projet'!$E$12+1,1))-AVERAGE(OFFSET($H$3,0,0,'Données projet'!$E$12+1,1))</f>
        <v>239.25212250019609</v>
      </c>
      <c r="CE78" s="59">
        <f t="shared" si="94"/>
        <v>213.58492101729695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5.6</v>
      </c>
      <c r="N79" s="13">
        <f>IF('Données projet'!$A$36&gt;35,N78+M79-V78,IF(A79&lt;'Données projet'!$A$36,$K$205^A79,IF(A79='Données projet'!$A$36,'Données projet'!$B$36,N78+M79-V78)))</f>
        <v>245.59999999999997</v>
      </c>
      <c r="O79" s="13">
        <f>N79*VLOOKUP('Données projet'!$B$9,Paramètres!$A$1:$I$89,3,0)*VLOOKUP('Données projet'!$B$9,Paramètres!$A$1:$I$89,5,0)</f>
        <v>233.71295999999998</v>
      </c>
      <c r="P79" s="13">
        <f t="shared" si="87"/>
        <v>57.084760495224131</v>
      </c>
      <c r="Q79" s="20">
        <f t="shared" si="54"/>
        <v>506.47269652918186</v>
      </c>
      <c r="R79" s="59">
        <f t="shared" si="55"/>
        <v>799.80602986251517</v>
      </c>
      <c r="S79" s="59">
        <f ca="1">AVERAGE(OFFSET($R$3,0,0,'Données projet'!$E$9+1,1))-AVERAGE(OFFSET($H$3,0,0,'Données projet'!$E$9+1,1))</f>
        <v>455.71329051283936</v>
      </c>
      <c r="T79" s="59">
        <f t="shared" si="88"/>
        <v>479.3743231122258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81.476273239412166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81.476273239412166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263.47776000000005</v>
      </c>
      <c r="AK79" s="13">
        <f t="shared" si="89"/>
        <v>63.46312159763346</v>
      </c>
      <c r="AL79" s="20">
        <f t="shared" si="58"/>
        <v>569.42203544921165</v>
      </c>
      <c r="AM79" s="59">
        <f t="shared" si="59"/>
        <v>862.75536878254502</v>
      </c>
      <c r="AN79" s="59">
        <f ca="1">AVERAGE(OFFSET($AM$3,0,0,'Données projet'!$E$10+1,1))-AVERAGE(OFFSET($H$3,0,0,'Données projet'!$E$10+1,1))</f>
        <v>439.19854273764042</v>
      </c>
      <c r="AO79" s="59">
        <f t="shared" si="90"/>
        <v>278.21741231699929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73.867126599862928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73.867126599862928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10.4</v>
      </c>
      <c r="BD79" s="12">
        <f>IF('Données projet'!$A$88&gt;35,BD78+BC79-BL78,IF(A79&lt;'Données projet'!$A$88,$BA$205^A79,IF(A79='Données projet'!$A$88,'Données projet'!$B$88,BD78+BC79-BL78)))</f>
        <v>382.40000000000026</v>
      </c>
      <c r="BE79" s="13">
        <f>BD79*VLOOKUP('Données projet'!$B$11,Paramètres!$A$1:$I$89,3,0)*VLOOKUP('Données projet'!$B$11,Paramètres!$A$1:$I$89,5,0)</f>
        <v>328.09920000000028</v>
      </c>
      <c r="BF79" s="13">
        <f t="shared" si="91"/>
        <v>77.036090442258143</v>
      </c>
      <c r="BG79" s="20">
        <f t="shared" si="61"/>
        <v>705.61063085360013</v>
      </c>
      <c r="BH79" s="59">
        <f t="shared" si="62"/>
        <v>998.9439641869335</v>
      </c>
      <c r="BI79" s="59">
        <f ca="1">AVERAGE(OFFSET($BH$3,0,0,'Données projet'!$E$11+1,1))-AVERAGE(OFFSET($H$3,0,0,'Données projet'!$E$11+1,1))</f>
        <v>536.29215334041396</v>
      </c>
      <c r="BJ79" s="59">
        <f t="shared" si="92"/>
        <v>312.14361830038712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107.92034584933866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107.92034584933866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255.00000000000006</v>
      </c>
      <c r="BZ79" s="13">
        <f>BY79*VLOOKUP('Données projet'!$B$12,Paramètres!$A$1:$I$89,3,0)*VLOOKUP('Données projet'!$B$12,Paramètres!$A$1:$I$89,5,0)</f>
        <v>186.96600000000004</v>
      </c>
      <c r="CA79" s="13">
        <f t="shared" si="93"/>
        <v>46.868551400324648</v>
      </c>
      <c r="CB79" s="20">
        <f t="shared" si="64"/>
        <v>407.26184368889881</v>
      </c>
      <c r="CC79" s="59">
        <f t="shared" si="65"/>
        <v>700.59517702223206</v>
      </c>
      <c r="CD79" s="59">
        <f ca="1">AVERAGE(OFFSET($CC$3,0,0,'Données projet'!$E$12+1,1))-AVERAGE(OFFSET($H$3,0,0,'Données projet'!$E$12+1,1))</f>
        <v>239.25212250019609</v>
      </c>
      <c r="CE79" s="59">
        <f t="shared" si="94"/>
        <v>213.58492101729695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5.6</v>
      </c>
      <c r="N80" s="13">
        <f>IF('Données projet'!$A$36&gt;35,N79+M80-V79,IF(A80&lt;'Données projet'!$A$36,$K$205^A80,IF(A80='Données projet'!$A$36,'Données projet'!$B$36,N79+M80-V79)))</f>
        <v>251.19999999999996</v>
      </c>
      <c r="O80" s="13">
        <f>N80*VLOOKUP('Données projet'!$B$9,Paramètres!$A$1:$I$89,3,0)*VLOOKUP('Données projet'!$B$9,Paramètres!$A$1:$I$89,5,0)</f>
        <v>239.04191999999998</v>
      </c>
      <c r="P80" s="13">
        <f t="shared" si="87"/>
        <v>58.233346939347648</v>
      </c>
      <c r="Q80" s="20">
        <f t="shared" si="54"/>
        <v>517.75442325269705</v>
      </c>
      <c r="R80" s="59">
        <f t="shared" si="55"/>
        <v>811.08775658603031</v>
      </c>
      <c r="S80" s="59">
        <f ca="1">AVERAGE(OFFSET($R$3,0,0,'Données projet'!$E$9+1,1))-AVERAGE(OFFSET($H$3,0,0,'Données projet'!$E$9+1,1))</f>
        <v>455.71329051283936</v>
      </c>
      <c r="T80" s="59">
        <f t="shared" si="88"/>
        <v>479.3743231122258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79.878573216806927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79.878573216806927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269.99232000000001</v>
      </c>
      <c r="AK80" s="13">
        <f t="shared" si="89"/>
        <v>64.847639395310296</v>
      </c>
      <c r="AL80" s="20">
        <f t="shared" si="58"/>
        <v>583.17959594683214</v>
      </c>
      <c r="AM80" s="59">
        <f t="shared" si="59"/>
        <v>876.51292928016551</v>
      </c>
      <c r="AN80" s="59">
        <f ca="1">AVERAGE(OFFSET($AM$3,0,0,'Données projet'!$E$10+1,1))-AVERAGE(OFFSET($H$3,0,0,'Données projet'!$E$10+1,1))</f>
        <v>439.19854273764042</v>
      </c>
      <c r="AO80" s="59">
        <f t="shared" si="90"/>
        <v>278.21741231699929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72.418637301738073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72.418637301738073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10.4</v>
      </c>
      <c r="BD80" s="12">
        <f>IF('Données projet'!$A$88&gt;35,BD79+BC80-BL79,IF(A80&lt;'Données projet'!$A$88,$BA$205^A80,IF(A80='Données projet'!$A$88,'Données projet'!$B$88,BD79+BC80-BL79)))</f>
        <v>392.80000000000024</v>
      </c>
      <c r="BE80" s="13">
        <f>BD80*VLOOKUP('Données projet'!$B$11,Paramètres!$A$1:$I$89,3,0)*VLOOKUP('Données projet'!$B$11,Paramètres!$A$1:$I$89,5,0)</f>
        <v>337.02240000000029</v>
      </c>
      <c r="BF80" s="13">
        <f t="shared" si="91"/>
        <v>78.884440823098231</v>
      </c>
      <c r="BG80" s="20">
        <f t="shared" si="61"/>
        <v>724.37108110022984</v>
      </c>
      <c r="BH80" s="59">
        <f t="shared" si="62"/>
        <v>1017.7044144335632</v>
      </c>
      <c r="BI80" s="59">
        <f ca="1">AVERAGE(OFFSET($BH$3,0,0,'Données projet'!$E$11+1,1))-AVERAGE(OFFSET($H$3,0,0,'Données projet'!$E$11+1,1))</f>
        <v>536.29215334041396</v>
      </c>
      <c r="BJ80" s="59">
        <f t="shared" si="92"/>
        <v>312.14361830038712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105.80409369214442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105.80409369214442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255.00000000000006</v>
      </c>
      <c r="BZ80" s="13">
        <f>BY80*VLOOKUP('Données projet'!$B$12,Paramètres!$A$1:$I$89,3,0)*VLOOKUP('Données projet'!$B$12,Paramètres!$A$1:$I$89,5,0)</f>
        <v>186.96600000000004</v>
      </c>
      <c r="CA80" s="13">
        <f t="shared" si="93"/>
        <v>46.868551400324648</v>
      </c>
      <c r="CB80" s="20">
        <f t="shared" si="64"/>
        <v>407.26184368889881</v>
      </c>
      <c r="CC80" s="59">
        <f t="shared" si="65"/>
        <v>700.59517702223206</v>
      </c>
      <c r="CD80" s="59">
        <f ca="1">AVERAGE(OFFSET($CC$3,0,0,'Données projet'!$E$12+1,1))-AVERAGE(OFFSET($H$3,0,0,'Données projet'!$E$12+1,1))</f>
        <v>239.25212250019609</v>
      </c>
      <c r="CE80" s="59">
        <f t="shared" si="94"/>
        <v>213.58492101729695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5.6</v>
      </c>
      <c r="N81" s="13">
        <f>IF('Données projet'!$A$36&gt;35,N80+M81-V80,IF(A81&lt;'Données projet'!$A$36,$K$205^A81,IF(A81='Données projet'!$A$36,'Données projet'!$B$36,N80+M81-V80)))</f>
        <v>256.79999999999995</v>
      </c>
      <c r="O81" s="13">
        <f>N81*VLOOKUP('Données projet'!$B$9,Paramètres!$A$1:$I$89,3,0)*VLOOKUP('Données projet'!$B$9,Paramètres!$A$1:$I$89,5,0)</f>
        <v>244.37087999999997</v>
      </c>
      <c r="P81" s="13">
        <f t="shared" si="87"/>
        <v>59.378956514447331</v>
      </c>
      <c r="Q81" s="20">
        <f t="shared" si="54"/>
        <v>529.03096526266233</v>
      </c>
      <c r="R81" s="59">
        <f t="shared" si="55"/>
        <v>822.36429859599571</v>
      </c>
      <c r="S81" s="59">
        <f ca="1">AVERAGE(OFFSET($R$3,0,0,'Données projet'!$E$9+1,1))-AVERAGE(OFFSET($H$3,0,0,'Données projet'!$E$9+1,1))</f>
        <v>455.71329051283936</v>
      </c>
      <c r="T81" s="59">
        <f t="shared" si="88"/>
        <v>479.3743231122258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78.312203117144193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78.312203117144193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276.50687999999997</v>
      </c>
      <c r="AK81" s="13">
        <f t="shared" si="89"/>
        <v>66.228273722513677</v>
      </c>
      <c r="AL81" s="20">
        <f t="shared" si="58"/>
        <v>596.93039273337797</v>
      </c>
      <c r="AM81" s="59">
        <f t="shared" si="59"/>
        <v>890.26372606671134</v>
      </c>
      <c r="AN81" s="59">
        <f ca="1">AVERAGE(OFFSET($AM$3,0,0,'Données projet'!$E$10+1,1))-AVERAGE(OFFSET($H$3,0,0,'Données projet'!$E$10+1,1))</f>
        <v>439.19854273764042</v>
      </c>
      <c r="AO81" s="59">
        <f t="shared" si="90"/>
        <v>278.21741231699929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70.998551995258225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70.998551995258225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10.4</v>
      </c>
      <c r="BD81" s="12">
        <f>IF('Données projet'!$A$88&gt;35,BD80+BC81-BL80,IF(A81&lt;'Données projet'!$A$88,$BA$205^A81,IF(A81='Données projet'!$A$88,'Données projet'!$B$88,BD80+BC81-BL80)))</f>
        <v>403.20000000000022</v>
      </c>
      <c r="BE81" s="13">
        <f>BD81*VLOOKUP('Données projet'!$B$11,Paramètres!$A$1:$I$89,3,0)*VLOOKUP('Données projet'!$B$11,Paramètres!$A$1:$I$89,5,0)</f>
        <v>345.94560000000024</v>
      </c>
      <c r="BF81" s="13">
        <f t="shared" si="91"/>
        <v>80.727102887907293</v>
      </c>
      <c r="BG81" s="20">
        <f t="shared" si="61"/>
        <v>743.12162419643892</v>
      </c>
      <c r="BH81" s="59">
        <f t="shared" si="62"/>
        <v>1036.4549575297722</v>
      </c>
      <c r="BI81" s="59">
        <f ca="1">AVERAGE(OFFSET($BH$3,0,0,'Données projet'!$E$11+1,1))-AVERAGE(OFFSET($H$3,0,0,'Données projet'!$E$11+1,1))</f>
        <v>536.29215334041396</v>
      </c>
      <c r="BJ81" s="59">
        <f t="shared" si="92"/>
        <v>312.14361830038712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103.7293399489664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103.7293399489664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255.00000000000006</v>
      </c>
      <c r="BZ81" s="13">
        <f>BY81*VLOOKUP('Données projet'!$B$12,Paramètres!$A$1:$I$89,3,0)*VLOOKUP('Données projet'!$B$12,Paramètres!$A$1:$I$89,5,0)</f>
        <v>186.96600000000004</v>
      </c>
      <c r="CA81" s="13">
        <f t="shared" si="93"/>
        <v>46.868551400324648</v>
      </c>
      <c r="CB81" s="20">
        <f t="shared" si="64"/>
        <v>407.26184368889881</v>
      </c>
      <c r="CC81" s="59">
        <f t="shared" si="65"/>
        <v>700.59517702223206</v>
      </c>
      <c r="CD81" s="59">
        <f ca="1">AVERAGE(OFFSET($CC$3,0,0,'Données projet'!$E$12+1,1))-AVERAGE(OFFSET($H$3,0,0,'Données projet'!$E$12+1,1))</f>
        <v>239.25212250019609</v>
      </c>
      <c r="CE81" s="59">
        <f t="shared" si="94"/>
        <v>213.58492101729695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5.6</v>
      </c>
      <c r="N82" s="13">
        <f>IF('Données projet'!$A$36&gt;35,N81+M82-V81,IF(A82&lt;'Données projet'!$A$36,$K$205^A82,IF(A82='Données projet'!$A$36,'Données projet'!$B$36,N81+M82-V81)))</f>
        <v>262.39999999999998</v>
      </c>
      <c r="O82" s="13">
        <f>N82*VLOOKUP('Données projet'!$B$9,Paramètres!$A$1:$I$89,3,0)*VLOOKUP('Données projet'!$B$9,Paramètres!$A$1:$I$89,5,0)</f>
        <v>249.69983999999999</v>
      </c>
      <c r="P82" s="13">
        <f t="shared" si="87"/>
        <v>60.521661612597903</v>
      </c>
      <c r="Q82" s="20">
        <f t="shared" si="54"/>
        <v>540.30244864194128</v>
      </c>
      <c r="R82" s="59">
        <f t="shared" si="55"/>
        <v>833.63578197527454</v>
      </c>
      <c r="S82" s="59">
        <f ca="1">AVERAGE(OFFSET($R$3,0,0,'Données projet'!$E$9+1,1))-AVERAGE(OFFSET($H$3,0,0,'Données projet'!$E$9+1,1))</f>
        <v>455.71329051283936</v>
      </c>
      <c r="T82" s="59">
        <f t="shared" si="88"/>
        <v>479.3743231122258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76.776548579744428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76.776548579744428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283.02144000000004</v>
      </c>
      <c r="AK82" s="13">
        <f t="shared" si="89"/>
        <v>67.605126603830598</v>
      </c>
      <c r="AL82" s="20">
        <f t="shared" si="58"/>
        <v>610.67460350167164</v>
      </c>
      <c r="AM82" s="59">
        <f t="shared" si="59"/>
        <v>904.00793683500501</v>
      </c>
      <c r="AN82" s="59">
        <f ca="1">AVERAGE(OFFSET($AM$3,0,0,'Données projet'!$E$10+1,1))-AVERAGE(OFFSET($H$3,0,0,'Données projet'!$E$10+1,1))</f>
        <v>439.19854273764042</v>
      </c>
      <c r="AO82" s="59">
        <f t="shared" si="90"/>
        <v>278.21741231699929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69.606313695471925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69.606313695471925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10.4</v>
      </c>
      <c r="BD82" s="12">
        <f>IF('Données projet'!$A$88&gt;35,BD81+BC82-BL81,IF(A82&lt;'Données projet'!$A$88,$BA$205^A82,IF(A82='Données projet'!$A$88,'Données projet'!$B$88,BD81+BC82-BL81)))</f>
        <v>413.60000000000019</v>
      </c>
      <c r="BE82" s="13">
        <f>BD82*VLOOKUP('Données projet'!$B$11,Paramètres!$A$1:$I$89,3,0)*VLOOKUP('Données projet'!$B$11,Paramètres!$A$1:$I$89,5,0)</f>
        <v>354.86880000000019</v>
      </c>
      <c r="BF82" s="13">
        <f t="shared" si="91"/>
        <v>82.564240228675203</v>
      </c>
      <c r="BG82" s="20">
        <f t="shared" si="61"/>
        <v>761.86254506494288</v>
      </c>
      <c r="BH82" s="59">
        <f t="shared" si="62"/>
        <v>1055.1958783982761</v>
      </c>
      <c r="BI82" s="59">
        <f ca="1">AVERAGE(OFFSET($BH$3,0,0,'Données projet'!$E$11+1,1))-AVERAGE(OFFSET($H$3,0,0,'Données projet'!$E$11+1,1))</f>
        <v>536.29215334041396</v>
      </c>
      <c r="BJ82" s="59">
        <f t="shared" si="92"/>
        <v>312.14361830038712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101.69527086121728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101.69527086121728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255.00000000000006</v>
      </c>
      <c r="BZ82" s="13">
        <f>BY82*VLOOKUP('Données projet'!$B$12,Paramètres!$A$1:$I$89,3,0)*VLOOKUP('Données projet'!$B$12,Paramètres!$A$1:$I$89,5,0)</f>
        <v>186.96600000000004</v>
      </c>
      <c r="CA82" s="13">
        <f t="shared" si="93"/>
        <v>46.868551400324648</v>
      </c>
      <c r="CB82" s="20">
        <f t="shared" si="64"/>
        <v>407.26184368889881</v>
      </c>
      <c r="CC82" s="59">
        <f t="shared" si="65"/>
        <v>700.59517702223206</v>
      </c>
      <c r="CD82" s="59">
        <f ca="1">AVERAGE(OFFSET($CC$3,0,0,'Données projet'!$E$12+1,1))-AVERAGE(OFFSET($H$3,0,0,'Données projet'!$E$12+1,1))</f>
        <v>239.25212250019609</v>
      </c>
      <c r="CE82" s="59">
        <f t="shared" si="94"/>
        <v>213.58492101729695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268</v>
      </c>
      <c r="L83" s="12">
        <f>VLOOKUP(A83,'Données projet'!$A$35:$I$55,9,0)</f>
        <v>5.6</v>
      </c>
      <c r="M83" s="12">
        <f t="array" ref="M83">INDEX(L:L,MIN(IF(ISNUMBER(L83:L279),ROW(L83:L279),"")))</f>
        <v>5.6</v>
      </c>
      <c r="N83" s="13">
        <f>IF('Données projet'!$A$36&gt;35,N82+M83-V82,IF(A83&lt;'Données projet'!$A$36,$K$205^A83,IF(A83='Données projet'!$A$36,'Données projet'!$B$36,N82+M83-V82)))</f>
        <v>268</v>
      </c>
      <c r="O83" s="13">
        <f>N83*VLOOKUP('Données projet'!$B$9,Paramètres!$A$1:$I$89,3,0)*VLOOKUP('Données projet'!$B$9,Paramètres!$A$1:$I$89,5,0)</f>
        <v>255.02879999999999</v>
      </c>
      <c r="P83" s="13">
        <f t="shared" si="87"/>
        <v>61.661531359449384</v>
      </c>
      <c r="Q83" s="20">
        <f t="shared" si="54"/>
        <v>551.56899378437436</v>
      </c>
      <c r="R83" s="59">
        <f t="shared" si="55"/>
        <v>844.90232711770773</v>
      </c>
      <c r="S83" s="59">
        <f ca="1">AVERAGE(OFFSET($R$3,0,0,'Données projet'!$E$9+1,1))-AVERAGE(OFFSET($H$3,0,0,'Données projet'!$E$9+1,1))</f>
        <v>455.71329051283936</v>
      </c>
      <c r="T83" s="59">
        <f t="shared" si="88"/>
        <v>479.3743231122258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26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87.031982846334841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87.031982846334841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289.536</v>
      </c>
      <c r="AK83" s="13">
        <f t="shared" si="89"/>
        <v>68.97829509904436</v>
      </c>
      <c r="AL83" s="20">
        <f t="shared" si="58"/>
        <v>624.41239729750225</v>
      </c>
      <c r="AM83" s="59">
        <f t="shared" si="59"/>
        <v>917.74573063083562</v>
      </c>
      <c r="AN83" s="59">
        <f ca="1">AVERAGE(OFFSET($AM$3,0,0,'Données projet'!$E$10+1,1))-AVERAGE(OFFSET($H$3,0,0,'Données projet'!$E$10+1,1))</f>
        <v>439.19854273764042</v>
      </c>
      <c r="AO83" s="59">
        <f t="shared" si="90"/>
        <v>278.21741231699929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80.28414071635595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80.28414071635595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424</v>
      </c>
      <c r="BB83" s="12">
        <f>VLOOKUP(A83,'Données projet'!$A$87:$I$107,9,0)</f>
        <v>10.4</v>
      </c>
      <c r="BC83" s="12">
        <f t="array" ref="BC83">INDEX(BB:BB,MIN(IF(ISNUMBER(BB83:BB279),ROW(BB83:BB279),"")))</f>
        <v>10.4</v>
      </c>
      <c r="BD83" s="12">
        <f>IF('Données projet'!$A$88&gt;35,BD82+BC83-BL82,IF(A83&lt;'Données projet'!$A$88,$BA$205^A83,IF(A83='Données projet'!$A$88,'Données projet'!$B$88,BD82+BC83-BL82)))</f>
        <v>424.00000000000017</v>
      </c>
      <c r="BE83" s="13">
        <f>BD83*VLOOKUP('Données projet'!$B$11,Paramètres!$A$1:$I$89,3,0)*VLOOKUP('Données projet'!$B$11,Paramètres!$A$1:$I$89,5,0)</f>
        <v>363.79200000000014</v>
      </c>
      <c r="BF83" s="13">
        <f t="shared" si="91"/>
        <v>84.396007741478684</v>
      </c>
      <c r="BG83" s="20">
        <f t="shared" si="61"/>
        <v>780.5941134830756</v>
      </c>
      <c r="BH83" s="59">
        <f t="shared" si="62"/>
        <v>1073.927446816409</v>
      </c>
      <c r="BI83" s="59">
        <f ca="1">AVERAGE(OFFSET($BH$3,0,0,'Données projet'!$E$11+1,1))-AVERAGE(OFFSET($H$3,0,0,'Données projet'!$E$11+1,1))</f>
        <v>536.29215334041396</v>
      </c>
      <c r="BJ83" s="59">
        <f t="shared" si="92"/>
        <v>312.14361830038712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34</v>
      </c>
      <c r="BM83" s="16">
        <f>IF(ISNA(VLOOKUP(A83,'Données projet'!$A$87:$I$107,5,0)),0%,VLOOKUP(A83,'Données projet'!$A$87:$I$107,5,0)*VLOOKUP('Données projet'!$B$11,Paramètres!$A$1:$I$89,7,0))</f>
        <v>0.53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116.79294304083895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116.79294304083895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255.00000000000006</v>
      </c>
      <c r="BZ83" s="13">
        <f>BY83*VLOOKUP('Données projet'!$B$12,Paramètres!$A$1:$I$89,3,0)*VLOOKUP('Données projet'!$B$12,Paramètres!$A$1:$I$89,5,0)</f>
        <v>186.96600000000004</v>
      </c>
      <c r="CA83" s="13">
        <f t="shared" si="93"/>
        <v>46.868551400324648</v>
      </c>
      <c r="CB83" s="20">
        <f t="shared" si="64"/>
        <v>407.26184368889881</v>
      </c>
      <c r="CC83" s="59">
        <f t="shared" si="65"/>
        <v>700.59517702223206</v>
      </c>
      <c r="CD83" s="59">
        <f ca="1">AVERAGE(OFFSET($CC$3,0,0,'Données projet'!$E$12+1,1))-AVERAGE(OFFSET($H$3,0,0,'Données projet'!$E$12+1,1))</f>
        <v>239.25212250019609</v>
      </c>
      <c r="CE83" s="59">
        <f t="shared" si="94"/>
        <v>213.58492101729695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5.4</v>
      </c>
      <c r="N84" s="13">
        <f>IF('Données projet'!$A$36&gt;35,N83+M84-V83,IF(A84&lt;'Données projet'!$A$36,$K$205^A84,IF(A84='Données projet'!$A$36,'Données projet'!$B$36,N83+M84-V83)))</f>
        <v>247.39999999999998</v>
      </c>
      <c r="O84" s="13">
        <f>N84*VLOOKUP('Données projet'!$B$9,Paramètres!$A$1:$I$89,3,0)*VLOOKUP('Données projet'!$B$9,Paramètres!$A$1:$I$89,5,0)</f>
        <v>235.42583999999999</v>
      </c>
      <c r="P84" s="13">
        <f t="shared" si="87"/>
        <v>57.454278198558761</v>
      </c>
      <c r="Q84" s="20">
        <f t="shared" si="54"/>
        <v>510.09953919582313</v>
      </c>
      <c r="R84" s="59">
        <f t="shared" si="55"/>
        <v>803.43287252915638</v>
      </c>
      <c r="S84" s="59">
        <f ca="1">AVERAGE(OFFSET($R$3,0,0,'Données projet'!$E$9+1,1))-AVERAGE(OFFSET($H$3,0,0,'Données projet'!$E$9+1,1))</f>
        <v>455.71329051283936</v>
      </c>
      <c r="T84" s="59">
        <f t="shared" si="88"/>
        <v>479.3743231122258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85.32533874698612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85.32533874698612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270.35424</v>
      </c>
      <c r="AK84" s="13">
        <f t="shared" si="89"/>
        <v>64.924442218534367</v>
      </c>
      <c r="AL84" s="20">
        <f t="shared" si="58"/>
        <v>583.94370486394735</v>
      </c>
      <c r="AM84" s="59">
        <f t="shared" si="59"/>
        <v>877.27703819728072</v>
      </c>
      <c r="AN84" s="59">
        <f ca="1">AVERAGE(OFFSET($AM$3,0,0,'Données projet'!$E$10+1,1))-AVERAGE(OFFSET($H$3,0,0,'Données projet'!$E$10+1,1))</f>
        <v>439.19854273764042</v>
      </c>
      <c r="AO84" s="59">
        <f t="shared" si="90"/>
        <v>278.21741231699929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78.709817685398804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78.709817685398804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9.6</v>
      </c>
      <c r="BD84" s="12">
        <f>IF('Données projet'!$A$88&gt;35,BD83+BC84-BL83,IF(A84&lt;'Données projet'!$A$88,$BA$205^A84,IF(A84='Données projet'!$A$88,'Données projet'!$B$88,BD83+BC84-BL83)))</f>
        <v>399.60000000000019</v>
      </c>
      <c r="BE84" s="13">
        <f>BD84*VLOOKUP('Données projet'!$B$11,Paramètres!$A$1:$I$89,3,0)*VLOOKUP('Données projet'!$B$11,Paramètres!$A$1:$I$89,5,0)</f>
        <v>342.85680000000019</v>
      </c>
      <c r="BF84" s="13">
        <f t="shared" si="91"/>
        <v>80.089891653777897</v>
      </c>
      <c r="BG84" s="20">
        <f t="shared" si="61"/>
        <v>736.63215463033009</v>
      </c>
      <c r="BH84" s="59">
        <f t="shared" si="62"/>
        <v>1029.9654879636635</v>
      </c>
      <c r="BI84" s="59">
        <f ca="1">AVERAGE(OFFSET($BH$3,0,0,'Données projet'!$E$11+1,1))-AVERAGE(OFFSET($H$3,0,0,'Données projet'!$E$11+1,1))</f>
        <v>536.29215334041396</v>
      </c>
      <c r="BJ84" s="59">
        <f t="shared" si="92"/>
        <v>312.14361830038712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114.50270466446932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114.50270466446932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255.00000000000006</v>
      </c>
      <c r="BZ84" s="13">
        <f>BY84*VLOOKUP('Données projet'!$B$12,Paramètres!$A$1:$I$89,3,0)*VLOOKUP('Données projet'!$B$12,Paramètres!$A$1:$I$89,5,0)</f>
        <v>186.96600000000004</v>
      </c>
      <c r="CA84" s="13">
        <f t="shared" si="93"/>
        <v>46.868551400324648</v>
      </c>
      <c r="CB84" s="20">
        <f t="shared" si="64"/>
        <v>407.26184368889881</v>
      </c>
      <c r="CC84" s="59">
        <f t="shared" si="65"/>
        <v>700.59517702223206</v>
      </c>
      <c r="CD84" s="59">
        <f ca="1">AVERAGE(OFFSET($CC$3,0,0,'Données projet'!$E$12+1,1))-AVERAGE(OFFSET($H$3,0,0,'Données projet'!$E$12+1,1))</f>
        <v>239.25212250019609</v>
      </c>
      <c r="CE84" s="59">
        <f t="shared" si="94"/>
        <v>213.58492101729695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5.4</v>
      </c>
      <c r="N85" s="13">
        <f>IF('Données projet'!$A$36&gt;35,N84+M85-V84,IF(A85&lt;'Données projet'!$A$36,$K$205^A85,IF(A85='Données projet'!$A$36,'Données projet'!$B$36,N84+M85-V84)))</f>
        <v>252.79999999999998</v>
      </c>
      <c r="O85" s="13">
        <f>N85*VLOOKUP('Données projet'!$B$9,Paramètres!$A$1:$I$89,3,0)*VLOOKUP('Données projet'!$B$9,Paramètres!$A$1:$I$89,5,0)</f>
        <v>240.56448</v>
      </c>
      <c r="P85" s="13">
        <f t="shared" si="87"/>
        <v>58.560964493612524</v>
      </c>
      <c r="Q85" s="20">
        <f t="shared" si="54"/>
        <v>520.97681582637517</v>
      </c>
      <c r="R85" s="59">
        <f t="shared" si="55"/>
        <v>814.31014915970854</v>
      </c>
      <c r="S85" s="59">
        <f ca="1">AVERAGE(OFFSET($R$3,0,0,'Données projet'!$E$9+1,1))-AVERAGE(OFFSET($H$3,0,0,'Données projet'!$E$9+1,1))</f>
        <v>455.71329051283936</v>
      </c>
      <c r="T85" s="59">
        <f t="shared" si="88"/>
        <v>479.3743231122258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83.652160897475511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83.652160897475511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276.50687999999997</v>
      </c>
      <c r="AK85" s="13">
        <f t="shared" si="89"/>
        <v>66.228273722513677</v>
      </c>
      <c r="AL85" s="20">
        <f t="shared" si="58"/>
        <v>596.93039273337797</v>
      </c>
      <c r="AM85" s="59">
        <f t="shared" si="59"/>
        <v>890.26372606671134</v>
      </c>
      <c r="AN85" s="59">
        <f ca="1">AVERAGE(OFFSET($AM$3,0,0,'Données projet'!$E$10+1,1))-AVERAGE(OFFSET($H$3,0,0,'Données projet'!$E$10+1,1))</f>
        <v>439.19854273764042</v>
      </c>
      <c r="AO85" s="59">
        <f t="shared" si="90"/>
        <v>278.21741231699929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77.166366168836504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77.166366168836504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9.6</v>
      </c>
      <c r="BD85" s="12">
        <f>IF('Données projet'!$A$88&gt;35,BD84+BC85-BL84,IF(A85&lt;'Données projet'!$A$88,$BA$205^A85,IF(A85='Données projet'!$A$88,'Données projet'!$B$88,BD84+BC85-BL84)))</f>
        <v>409.20000000000022</v>
      </c>
      <c r="BE85" s="13">
        <f>BD85*VLOOKUP('Données projet'!$B$11,Paramètres!$A$1:$I$89,3,0)*VLOOKUP('Données projet'!$B$11,Paramètres!$A$1:$I$89,5,0)</f>
        <v>351.09360000000027</v>
      </c>
      <c r="BF85" s="13">
        <f t="shared" si="91"/>
        <v>81.787653933539119</v>
      </c>
      <c r="BG85" s="20">
        <f t="shared" si="61"/>
        <v>753.93485060091427</v>
      </c>
      <c r="BH85" s="59">
        <f t="shared" si="62"/>
        <v>1047.2681839342476</v>
      </c>
      <c r="BI85" s="59">
        <f ca="1">AVERAGE(OFFSET($BH$3,0,0,'Données projet'!$E$11+1,1))-AVERAGE(OFFSET($H$3,0,0,'Données projet'!$E$11+1,1))</f>
        <v>536.29215334041396</v>
      </c>
      <c r="BJ85" s="59">
        <f t="shared" si="92"/>
        <v>312.14361830038712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112.25737646575281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112.25737646575281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255.00000000000006</v>
      </c>
      <c r="BZ85" s="13">
        <f>BY85*VLOOKUP('Données projet'!$B$12,Paramètres!$A$1:$I$89,3,0)*VLOOKUP('Données projet'!$B$12,Paramètres!$A$1:$I$89,5,0)</f>
        <v>186.96600000000004</v>
      </c>
      <c r="CA85" s="13">
        <f t="shared" si="93"/>
        <v>46.868551400324648</v>
      </c>
      <c r="CB85" s="20">
        <f t="shared" si="64"/>
        <v>407.26184368889881</v>
      </c>
      <c r="CC85" s="59">
        <f t="shared" si="65"/>
        <v>700.59517702223206</v>
      </c>
      <c r="CD85" s="59">
        <f ca="1">AVERAGE(OFFSET($CC$3,0,0,'Données projet'!$E$12+1,1))-AVERAGE(OFFSET($H$3,0,0,'Données projet'!$E$12+1,1))</f>
        <v>239.25212250019609</v>
      </c>
      <c r="CE85" s="59">
        <f t="shared" si="94"/>
        <v>213.58492101729695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5.4</v>
      </c>
      <c r="N86" s="13">
        <f>IF('Données projet'!$A$36&gt;35,N85+M86-V85,IF(A86&lt;'Données projet'!$A$36,$K$205^A86,IF(A86='Données projet'!$A$36,'Données projet'!$B$36,N85+M86-V85)))</f>
        <v>258.2</v>
      </c>
      <c r="O86" s="13">
        <f>N86*VLOOKUP('Données projet'!$B$9,Paramètres!$A$1:$I$89,3,0)*VLOOKUP('Données projet'!$B$9,Paramètres!$A$1:$I$89,5,0)</f>
        <v>245.70311999999998</v>
      </c>
      <c r="P86" s="13">
        <f t="shared" si="87"/>
        <v>59.664902329356607</v>
      </c>
      <c r="Q86" s="20">
        <f t="shared" si="54"/>
        <v>531.84930555696269</v>
      </c>
      <c r="R86" s="59">
        <f t="shared" si="55"/>
        <v>825.18263889029595</v>
      </c>
      <c r="S86" s="59">
        <f ca="1">AVERAGE(OFFSET($R$3,0,0,'Données projet'!$E$9+1,1))-AVERAGE(OFFSET($H$3,0,0,'Données projet'!$E$9+1,1))</f>
        <v>455.71329051283936</v>
      </c>
      <c r="T86" s="59">
        <f t="shared" si="88"/>
        <v>479.3743231122258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82.011793045056081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82.011793045056081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282.65952000000004</v>
      </c>
      <c r="AK86" s="13">
        <f t="shared" si="89"/>
        <v>67.528732309967324</v>
      </c>
      <c r="AL86" s="20">
        <f t="shared" si="58"/>
        <v>609.91120610652649</v>
      </c>
      <c r="AM86" s="59">
        <f t="shared" si="59"/>
        <v>903.24453943985986</v>
      </c>
      <c r="AN86" s="59">
        <f ca="1">AVERAGE(OFFSET($AM$3,0,0,'Données projet'!$E$10+1,1))-AVERAGE(OFFSET($H$3,0,0,'Données projet'!$E$10+1,1))</f>
        <v>439.19854273764042</v>
      </c>
      <c r="AO86" s="59">
        <f t="shared" si="90"/>
        <v>278.21741231699929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75.65318079510152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75.65318079510152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9.6</v>
      </c>
      <c r="BD86" s="12">
        <f>IF('Données projet'!$A$88&gt;35,BD85+BC86-BL85,IF(A86&lt;'Données projet'!$A$88,$BA$205^A86,IF(A86='Données projet'!$A$88,'Données projet'!$B$88,BD85+BC86-BL85)))</f>
        <v>418.80000000000024</v>
      </c>
      <c r="BE86" s="13">
        <f>BD86*VLOOKUP('Données projet'!$B$11,Paramètres!$A$1:$I$89,3,0)*VLOOKUP('Données projet'!$B$11,Paramètres!$A$1:$I$89,5,0)</f>
        <v>359.33040000000022</v>
      </c>
      <c r="BF86" s="13">
        <f t="shared" si="91"/>
        <v>83.48078585362731</v>
      </c>
      <c r="BG86" s="20">
        <f t="shared" si="61"/>
        <v>771.22948202840132</v>
      </c>
      <c r="BH86" s="59">
        <f t="shared" si="62"/>
        <v>1064.5628153617347</v>
      </c>
      <c r="BI86" s="59">
        <f ca="1">AVERAGE(OFFSET($BH$3,0,0,'Données projet'!$E$11+1,1))-AVERAGE(OFFSET($H$3,0,0,'Données projet'!$E$11+1,1))</f>
        <v>536.29215334041396</v>
      </c>
      <c r="BJ86" s="59">
        <f t="shared" si="92"/>
        <v>312.14361830038712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110.05607778349817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110.05607778349817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255.00000000000006</v>
      </c>
      <c r="BZ86" s="13">
        <f>BY86*VLOOKUP('Données projet'!$B$12,Paramètres!$A$1:$I$89,3,0)*VLOOKUP('Données projet'!$B$12,Paramètres!$A$1:$I$89,5,0)</f>
        <v>186.96600000000004</v>
      </c>
      <c r="CA86" s="13">
        <f t="shared" si="93"/>
        <v>46.868551400324648</v>
      </c>
      <c r="CB86" s="20">
        <f t="shared" si="64"/>
        <v>407.26184368889881</v>
      </c>
      <c r="CC86" s="59">
        <f t="shared" si="65"/>
        <v>700.59517702223206</v>
      </c>
      <c r="CD86" s="59">
        <f ca="1">AVERAGE(OFFSET($CC$3,0,0,'Données projet'!$E$12+1,1))-AVERAGE(OFFSET($H$3,0,0,'Données projet'!$E$12+1,1))</f>
        <v>239.25212250019609</v>
      </c>
      <c r="CE86" s="59">
        <f t="shared" si="94"/>
        <v>213.58492101729695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5.4</v>
      </c>
      <c r="N87" s="13">
        <f>IF('Données projet'!$A$36&gt;35,N86+M87-V86,IF(A87&lt;'Données projet'!$A$36,$K$205^A87,IF(A87='Données projet'!$A$36,'Données projet'!$B$36,N86+M87-V86)))</f>
        <v>263.59999999999997</v>
      </c>
      <c r="O87" s="13">
        <f>N87*VLOOKUP('Données projet'!$B$9,Paramètres!$A$1:$I$89,3,0)*VLOOKUP('Données projet'!$B$9,Paramètres!$A$1:$I$89,5,0)</f>
        <v>250.84175999999997</v>
      </c>
      <c r="P87" s="13">
        <f t="shared" si="87"/>
        <v>60.766155809340432</v>
      </c>
      <c r="Q87" s="20">
        <f t="shared" si="54"/>
        <v>542.71712003460118</v>
      </c>
      <c r="R87" s="59">
        <f t="shared" si="55"/>
        <v>836.05045336793455</v>
      </c>
      <c r="S87" s="59">
        <f ca="1">AVERAGE(OFFSET($R$3,0,0,'Données projet'!$E$9+1,1))-AVERAGE(OFFSET($H$3,0,0,'Données projet'!$E$9+1,1))</f>
        <v>455.71329051283936</v>
      </c>
      <c r="T87" s="59">
        <f t="shared" si="88"/>
        <v>479.3743231122258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80.403591805697005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80.403591805697005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288.81216000000006</v>
      </c>
      <c r="AK87" s="13">
        <f t="shared" si="89"/>
        <v>68.825899854238159</v>
      </c>
      <c r="AL87" s="20">
        <f t="shared" si="58"/>
        <v>622.88628757946492</v>
      </c>
      <c r="AM87" s="59">
        <f t="shared" si="59"/>
        <v>916.21962091279829</v>
      </c>
      <c r="AN87" s="59">
        <f ca="1">AVERAGE(OFFSET($AM$3,0,0,'Données projet'!$E$10+1,1))-AVERAGE(OFFSET($H$3,0,0,'Données projet'!$E$10+1,1))</f>
        <v>439.19854273764042</v>
      </c>
      <c r="AO87" s="59">
        <f t="shared" si="90"/>
        <v>278.21741231699929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74.169668063593534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74.169668063593534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9.6</v>
      </c>
      <c r="BD87" s="12">
        <f>IF('Données projet'!$A$88&gt;35,BD86+BC87-BL86,IF(A87&lt;'Données projet'!$A$88,$BA$205^A87,IF(A87='Données projet'!$A$88,'Données projet'!$B$88,BD86+BC87-BL86)))</f>
        <v>428.40000000000026</v>
      </c>
      <c r="BE87" s="13">
        <f>BD87*VLOOKUP('Données projet'!$B$11,Paramètres!$A$1:$I$89,3,0)*VLOOKUP('Données projet'!$B$11,Paramètres!$A$1:$I$89,5,0)</f>
        <v>367.5672000000003</v>
      </c>
      <c r="BF87" s="13">
        <f t="shared" si="91"/>
        <v>85.169405771799447</v>
      </c>
      <c r="BG87" s="20">
        <f t="shared" si="61"/>
        <v>788.51625505255117</v>
      </c>
      <c r="BH87" s="59">
        <f t="shared" si="62"/>
        <v>1081.8495883858845</v>
      </c>
      <c r="BI87" s="59">
        <f ca="1">AVERAGE(OFFSET($BH$3,0,0,'Données projet'!$E$11+1,1))-AVERAGE(OFFSET($H$3,0,0,'Données projet'!$E$11+1,1))</f>
        <v>536.29215334041396</v>
      </c>
      <c r="BJ87" s="59">
        <f t="shared" si="92"/>
        <v>312.14361830038712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107.89794522574292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107.89794522574292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255.00000000000006</v>
      </c>
      <c r="BZ87" s="13">
        <f>BY87*VLOOKUP('Données projet'!$B$12,Paramètres!$A$1:$I$89,3,0)*VLOOKUP('Données projet'!$B$12,Paramètres!$A$1:$I$89,5,0)</f>
        <v>186.96600000000004</v>
      </c>
      <c r="CA87" s="13">
        <f t="shared" si="93"/>
        <v>46.868551400324648</v>
      </c>
      <c r="CB87" s="20">
        <f t="shared" si="64"/>
        <v>407.26184368889881</v>
      </c>
      <c r="CC87" s="59">
        <f t="shared" si="65"/>
        <v>700.59517702223206</v>
      </c>
      <c r="CD87" s="59">
        <f ca="1">AVERAGE(OFFSET($CC$3,0,0,'Données projet'!$E$12+1,1))-AVERAGE(OFFSET($H$3,0,0,'Données projet'!$E$12+1,1))</f>
        <v>239.25212250019609</v>
      </c>
      <c r="CE87" s="59">
        <f t="shared" si="94"/>
        <v>213.58492101729695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269</v>
      </c>
      <c r="L88" s="12">
        <f>VLOOKUP(A88,'Données projet'!$A$35:$I$55,9,0)</f>
        <v>5.4</v>
      </c>
      <c r="M88" s="12">
        <f t="array" ref="M88">INDEX(L:L,MIN(IF(ISNUMBER(L88:L284),ROW(L88:L284),"")))</f>
        <v>5.4</v>
      </c>
      <c r="N88" s="13">
        <f>IF('Données projet'!$A$36&gt;35,N87+M88-V87,IF(A88&lt;'Données projet'!$A$36,$K$205^A88,IF(A88='Données projet'!$A$36,'Données projet'!$B$36,N87+M88-V87)))</f>
        <v>268.99999999999994</v>
      </c>
      <c r="O88" s="13">
        <f>N88*VLOOKUP('Données projet'!$B$9,Paramètres!$A$1:$I$89,3,0)*VLOOKUP('Données projet'!$B$9,Paramètres!$A$1:$I$89,5,0)</f>
        <v>255.98039999999997</v>
      </c>
      <c r="P88" s="13">
        <f t="shared" si="87"/>
        <v>61.864786260587792</v>
      </c>
      <c r="Q88" s="20">
        <f t="shared" si="54"/>
        <v>553.58036607052361</v>
      </c>
      <c r="R88" s="59">
        <f t="shared" si="55"/>
        <v>846.91369940385698</v>
      </c>
      <c r="S88" s="59">
        <f ca="1">AVERAGE(OFFSET($R$3,0,0,'Données projet'!$E$9+1,1))-AVERAGE(OFFSET($H$3,0,0,'Données projet'!$E$9+1,1))</f>
        <v>455.71329051283936</v>
      </c>
      <c r="T88" s="59">
        <f t="shared" si="88"/>
        <v>479.3743231122258</v>
      </c>
      <c r="U88" s="15">
        <f>IF(ISNA(VLOOKUP(A88,'Données projet'!$A$35:$I$55,3,0)),0,VLOOKUP(A88,'Données projet'!$A$35:$I$55,3,0))</f>
        <v>16</v>
      </c>
      <c r="V88" s="15">
        <f>IF(ISNA(VLOOKUP(A88,'Données projet'!$A$35:$I$55,4,0)),0,VLOOKUP(A88,'Données projet'!$A$35:$I$55,4,0))</f>
        <v>25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90.135556753244074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90.135556753244074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294.96480000000003</v>
      </c>
      <c r="AK88" s="13">
        <f t="shared" si="89"/>
        <v>70.119854541045001</v>
      </c>
      <c r="AL88" s="20">
        <f t="shared" si="58"/>
        <v>635.85577332565333</v>
      </c>
      <c r="AM88" s="59">
        <f t="shared" si="59"/>
        <v>929.1891066589867</v>
      </c>
      <c r="AN88" s="59">
        <f ca="1">AVERAGE(OFFSET($AM$3,0,0,'Données projet'!$E$10+1,1))-AVERAGE(OFFSET($H$3,0,0,'Données projet'!$E$10+1,1))</f>
        <v>439.19854273764042</v>
      </c>
      <c r="AO88" s="59">
        <f t="shared" si="90"/>
        <v>278.21741231699929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84.758010488690019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84.758010488690019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438</v>
      </c>
      <c r="BB88" s="12">
        <f>VLOOKUP(A88,'Données projet'!$A$87:$I$107,9,0)</f>
        <v>9.6</v>
      </c>
      <c r="BC88" s="12">
        <f t="array" ref="BC88">INDEX(BB:BB,MIN(IF(ISNUMBER(BB88:BB284),ROW(BB88:BB284),"")))</f>
        <v>9.6</v>
      </c>
      <c r="BD88" s="12">
        <f>IF('Données projet'!$A$88&gt;35,BD87+BC88-BL87,IF(A88&lt;'Données projet'!$A$88,$BA$205^A88,IF(A88='Données projet'!$A$88,'Données projet'!$B$88,BD87+BC88-BL87)))</f>
        <v>438.00000000000028</v>
      </c>
      <c r="BE88" s="13">
        <f>BD88*VLOOKUP('Données projet'!$B$11,Paramètres!$A$1:$I$89,3,0)*VLOOKUP('Données projet'!$B$11,Paramètres!$A$1:$I$89,5,0)</f>
        <v>375.80400000000031</v>
      </c>
      <c r="BF88" s="13">
        <f t="shared" si="91"/>
        <v>86.853626438441339</v>
      </c>
      <c r="BG88" s="20">
        <f t="shared" si="61"/>
        <v>805.79536604695249</v>
      </c>
      <c r="BH88" s="59">
        <f t="shared" si="62"/>
        <v>1099.1286993802858</v>
      </c>
      <c r="BI88" s="59">
        <f ca="1">AVERAGE(OFFSET($BH$3,0,0,'Données projet'!$E$11+1,1))-AVERAGE(OFFSET($H$3,0,0,'Données projet'!$E$11+1,1))</f>
        <v>536.29215334041396</v>
      </c>
      <c r="BJ88" s="59">
        <f t="shared" si="92"/>
        <v>312.14361830038712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33</v>
      </c>
      <c r="BM88" s="16">
        <f>IF(ISNA(VLOOKUP(A88,'Données projet'!$A$87:$I$107,5,0)),0%,VLOOKUP(A88,'Données projet'!$A$87:$I$107,5,0)*VLOOKUP('Données projet'!$B$11,Paramètres!$A$1:$I$89,7,0))</f>
        <v>0.53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122.37128514394523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122.37128514394523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255.00000000000006</v>
      </c>
      <c r="BZ88" s="13">
        <f>BY88*VLOOKUP('Données projet'!$B$12,Paramètres!$A$1:$I$89,3,0)*VLOOKUP('Données projet'!$B$12,Paramètres!$A$1:$I$89,5,0)</f>
        <v>186.96600000000004</v>
      </c>
      <c r="CA88" s="13">
        <f t="shared" si="93"/>
        <v>46.868551400324648</v>
      </c>
      <c r="CB88" s="20">
        <f t="shared" si="64"/>
        <v>407.26184368889881</v>
      </c>
      <c r="CC88" s="59">
        <f t="shared" si="65"/>
        <v>700.59517702223206</v>
      </c>
      <c r="CD88" s="59">
        <f ca="1">AVERAGE(OFFSET($CC$3,0,0,'Données projet'!$E$12+1,1))-AVERAGE(OFFSET($H$3,0,0,'Données projet'!$E$12+1,1))</f>
        <v>239.25212250019609</v>
      </c>
      <c r="CE88" s="59">
        <f t="shared" si="94"/>
        <v>213.58492101729695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</v>
      </c>
      <c r="N89" s="13">
        <f>IF('Données projet'!$A$36&gt;35,N88+M89-V88,IF(A89&lt;'Données projet'!$A$36,$K$205^A89,IF(A89='Données projet'!$A$36,'Données projet'!$B$36,N88+M89-V88)))</f>
        <v>248.99999999999994</v>
      </c>
      <c r="O89" s="13">
        <f>N89*VLOOKUP('Données projet'!$B$9,Paramètres!$A$1:$I$89,3,0)*VLOOKUP('Données projet'!$B$9,Paramètres!$A$1:$I$89,5,0)</f>
        <v>236.94839999999994</v>
      </c>
      <c r="P89" s="13">
        <f t="shared" si="87"/>
        <v>57.782475694292401</v>
      </c>
      <c r="Q89" s="20">
        <f t="shared" si="54"/>
        <v>513.32294183422573</v>
      </c>
      <c r="R89" s="59">
        <f t="shared" si="55"/>
        <v>806.65627516755899</v>
      </c>
      <c r="S89" s="59">
        <f ca="1">AVERAGE(OFFSET($R$3,0,0,'Données projet'!$E$9+1,1))-AVERAGE(OFFSET($H$3,0,0,'Données projet'!$E$9+1,1))</f>
        <v>455.71329051283936</v>
      </c>
      <c r="T89" s="59">
        <f t="shared" si="88"/>
        <v>479.3743231122258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88.368053462574025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88.368053462574025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275.42112000000003</v>
      </c>
      <c r="AK89" s="13">
        <f t="shared" si="89"/>
        <v>65.998433293601067</v>
      </c>
      <c r="AL89" s="20">
        <f t="shared" si="58"/>
        <v>594.63905531968851</v>
      </c>
      <c r="AM89" s="59">
        <f t="shared" si="59"/>
        <v>887.97238865302188</v>
      </c>
      <c r="AN89" s="59">
        <f ca="1">AVERAGE(OFFSET($AM$3,0,0,'Données projet'!$E$10+1,1))-AVERAGE(OFFSET($H$3,0,0,'Données projet'!$E$10+1,1))</f>
        <v>439.19854273764042</v>
      </c>
      <c r="AO89" s="59">
        <f t="shared" si="90"/>
        <v>278.21741231699929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83.095957600288529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83.095957600288529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9.1999999999999993</v>
      </c>
      <c r="BD89" s="12">
        <f>IF('Données projet'!$A$88&gt;35,BD88+BC89-BL88,IF(A89&lt;'Données projet'!$A$88,$BA$205^A89,IF(A89='Données projet'!$A$88,'Données projet'!$B$88,BD88+BC89-BL88)))</f>
        <v>414.20000000000027</v>
      </c>
      <c r="BE89" s="13">
        <f>BD89*VLOOKUP('Données projet'!$B$11,Paramètres!$A$1:$I$89,3,0)*VLOOKUP('Données projet'!$B$11,Paramètres!$A$1:$I$89,5,0)</f>
        <v>355.38360000000029</v>
      </c>
      <c r="BF89" s="13">
        <f t="shared" si="91"/>
        <v>82.670063642427039</v>
      </c>
      <c r="BG89" s="20">
        <f t="shared" si="61"/>
        <v>762.94346417722738</v>
      </c>
      <c r="BH89" s="59">
        <f t="shared" si="62"/>
        <v>1056.2767975105608</v>
      </c>
      <c r="BI89" s="59">
        <f ca="1">AVERAGE(OFFSET($BH$3,0,0,'Données projet'!$E$11+1,1))-AVERAGE(OFFSET($H$3,0,0,'Données projet'!$E$11+1,1))</f>
        <v>536.29215334041396</v>
      </c>
      <c r="BJ89" s="59">
        <f t="shared" si="92"/>
        <v>312.14361830038712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119.9716588813864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119.9716588813864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255.00000000000006</v>
      </c>
      <c r="BZ89" s="13">
        <f>BY89*VLOOKUP('Données projet'!$B$12,Paramètres!$A$1:$I$89,3,0)*VLOOKUP('Données projet'!$B$12,Paramètres!$A$1:$I$89,5,0)</f>
        <v>186.96600000000004</v>
      </c>
      <c r="CA89" s="13">
        <f t="shared" si="93"/>
        <v>46.868551400324648</v>
      </c>
      <c r="CB89" s="20">
        <f t="shared" si="64"/>
        <v>407.26184368889881</v>
      </c>
      <c r="CC89" s="59">
        <f t="shared" si="65"/>
        <v>700.59517702223206</v>
      </c>
      <c r="CD89" s="59">
        <f ca="1">AVERAGE(OFFSET($CC$3,0,0,'Données projet'!$E$12+1,1))-AVERAGE(OFFSET($H$3,0,0,'Données projet'!$E$12+1,1))</f>
        <v>239.25212250019609</v>
      </c>
      <c r="CE89" s="59">
        <f t="shared" si="94"/>
        <v>213.58492101729695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</v>
      </c>
      <c r="N90" s="13">
        <f>IF('Données projet'!$A$36&gt;35,N89+M90-V89,IF(A90&lt;'Données projet'!$A$36,$K$205^A90,IF(A90='Données projet'!$A$36,'Données projet'!$B$36,N89+M90-V89)))</f>
        <v>253.99999999999994</v>
      </c>
      <c r="O90" s="13">
        <f>N90*VLOOKUP('Données projet'!$B$9,Paramètres!$A$1:$I$89,3,0)*VLOOKUP('Données projet'!$B$9,Paramètres!$A$1:$I$89,5,0)</f>
        <v>241.70639999999997</v>
      </c>
      <c r="P90" s="13">
        <f t="shared" si="87"/>
        <v>58.806519231842536</v>
      </c>
      <c r="Q90" s="20">
        <f t="shared" si="54"/>
        <v>523.39333432879232</v>
      </c>
      <c r="R90" s="59">
        <f t="shared" si="55"/>
        <v>816.72666766212569</v>
      </c>
      <c r="S90" s="59">
        <f ca="1">AVERAGE(OFFSET($R$3,0,0,'Données projet'!$E$9+1,1))-AVERAGE(OFFSET($H$3,0,0,'Données projet'!$E$9+1,1))</f>
        <v>455.71329051283936</v>
      </c>
      <c r="T90" s="59">
        <f t="shared" si="88"/>
        <v>479.3743231122258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86.635209833363461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86.635209833363461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281.21184</v>
      </c>
      <c r="AK90" s="13">
        <f t="shared" si="89"/>
        <v>67.22304110496664</v>
      </c>
      <c r="AL90" s="20">
        <f t="shared" si="58"/>
        <v>606.85741792448357</v>
      </c>
      <c r="AM90" s="59">
        <f t="shared" si="59"/>
        <v>900.19075125781683</v>
      </c>
      <c r="AN90" s="59">
        <f ca="1">AVERAGE(OFFSET($AM$3,0,0,'Données projet'!$E$10+1,1))-AVERAGE(OFFSET($H$3,0,0,'Données projet'!$E$10+1,1))</f>
        <v>439.19854273764042</v>
      </c>
      <c r="AO90" s="59">
        <f t="shared" si="90"/>
        <v>278.21741231699929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81.466496555276422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81.466496555276422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9.1999999999999993</v>
      </c>
      <c r="BD90" s="12">
        <f>IF('Données projet'!$A$88&gt;35,BD89+BC90-BL89,IF(A90&lt;'Données projet'!$A$88,$BA$205^A90,IF(A90='Données projet'!$A$88,'Données projet'!$B$88,BD89+BC90-BL89)))</f>
        <v>423.40000000000026</v>
      </c>
      <c r="BE90" s="13">
        <f>BD90*VLOOKUP('Données projet'!$B$11,Paramètres!$A$1:$I$89,3,0)*VLOOKUP('Données projet'!$B$11,Paramètres!$A$1:$I$89,5,0)</f>
        <v>363.27720000000028</v>
      </c>
      <c r="BF90" s="13">
        <f t="shared" si="91"/>
        <v>84.290472188638944</v>
      </c>
      <c r="BG90" s="20">
        <f t="shared" si="61"/>
        <v>779.51369572854662</v>
      </c>
      <c r="BH90" s="59">
        <f t="shared" si="62"/>
        <v>1072.84702906188</v>
      </c>
      <c r="BI90" s="59">
        <f ca="1">AVERAGE(OFFSET($BH$3,0,0,'Données projet'!$E$11+1,1))-AVERAGE(OFFSET($H$3,0,0,'Données projet'!$E$11+1,1))</f>
        <v>536.29215334041396</v>
      </c>
      <c r="BJ90" s="59">
        <f t="shared" si="92"/>
        <v>312.14361830038712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117.61908782620885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117.61908782620885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255.00000000000006</v>
      </c>
      <c r="BZ90" s="13">
        <f>BY90*VLOOKUP('Données projet'!$B$12,Paramètres!$A$1:$I$89,3,0)*VLOOKUP('Données projet'!$B$12,Paramètres!$A$1:$I$89,5,0)</f>
        <v>186.96600000000004</v>
      </c>
      <c r="CA90" s="13">
        <f t="shared" si="93"/>
        <v>46.868551400324648</v>
      </c>
      <c r="CB90" s="20">
        <f t="shared" si="64"/>
        <v>407.26184368889881</v>
      </c>
      <c r="CC90" s="59">
        <f t="shared" si="65"/>
        <v>700.59517702223206</v>
      </c>
      <c r="CD90" s="59">
        <f ca="1">AVERAGE(OFFSET($CC$3,0,0,'Données projet'!$E$12+1,1))-AVERAGE(OFFSET($H$3,0,0,'Données projet'!$E$12+1,1))</f>
        <v>239.25212250019609</v>
      </c>
      <c r="CE90" s="59">
        <f t="shared" si="94"/>
        <v>213.58492101729695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</v>
      </c>
      <c r="N91" s="13">
        <f>IF('Données projet'!$A$36&gt;35,N90+M91-V90,IF(A91&lt;'Données projet'!$A$36,$K$205^A91,IF(A91='Données projet'!$A$36,'Données projet'!$B$36,N90+M91-V90)))</f>
        <v>258.99999999999994</v>
      </c>
      <c r="O91" s="13">
        <f>N91*VLOOKUP('Données projet'!$B$9,Paramètres!$A$1:$I$89,3,0)*VLOOKUP('Données projet'!$B$9,Paramètres!$A$1:$I$89,5,0)</f>
        <v>246.46439999999993</v>
      </c>
      <c r="P91" s="13">
        <f t="shared" si="87"/>
        <v>59.828218865086768</v>
      </c>
      <c r="Q91" s="20">
        <f t="shared" si="54"/>
        <v>533.45964452335932</v>
      </c>
      <c r="R91" s="59">
        <f t="shared" si="55"/>
        <v>826.79297785669269</v>
      </c>
      <c r="S91" s="59">
        <f ca="1">AVERAGE(OFFSET($R$3,0,0,'Données projet'!$E$9+1,1))-AVERAGE(OFFSET($H$3,0,0,'Données projet'!$E$9+1,1))</f>
        <v>455.71329051283936</v>
      </c>
      <c r="T91" s="59">
        <f t="shared" si="88"/>
        <v>479.3743231122258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84.936346210791456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84.936346210791456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287.00255999999996</v>
      </c>
      <c r="AK91" s="13">
        <f t="shared" si="89"/>
        <v>68.444716936118553</v>
      </c>
      <c r="AL91" s="20">
        <f t="shared" si="58"/>
        <v>619.07067399707296</v>
      </c>
      <c r="AM91" s="59">
        <f t="shared" si="59"/>
        <v>912.40400733040633</v>
      </c>
      <c r="AN91" s="59">
        <f ca="1">AVERAGE(OFFSET($AM$3,0,0,'Données projet'!$E$10+1,1))-AVERAGE(OFFSET($H$3,0,0,'Données projet'!$E$10+1,1))</f>
        <v>439.19854273764042</v>
      </c>
      <c r="AO91" s="59">
        <f t="shared" si="90"/>
        <v>278.21741231699929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79.868988247483898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79.868988247483898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9.1999999999999993</v>
      </c>
      <c r="BD91" s="12">
        <f>IF('Données projet'!$A$88&gt;35,BD90+BC91-BL90,IF(A91&lt;'Données projet'!$A$88,$BA$205^A91,IF(A91='Données projet'!$A$88,'Données projet'!$B$88,BD90+BC91-BL90)))</f>
        <v>432.60000000000025</v>
      </c>
      <c r="BE91" s="13">
        <f>BD91*VLOOKUP('Données projet'!$B$11,Paramètres!$A$1:$I$89,3,0)*VLOOKUP('Données projet'!$B$11,Paramètres!$A$1:$I$89,5,0)</f>
        <v>371.17080000000027</v>
      </c>
      <c r="BF91" s="13">
        <f t="shared" si="91"/>
        <v>85.906787171637802</v>
      </c>
      <c r="BG91" s="20">
        <f t="shared" si="61"/>
        <v>796.07679765726959</v>
      </c>
      <c r="BH91" s="59">
        <f t="shared" si="62"/>
        <v>1089.410130990603</v>
      </c>
      <c r="BI91" s="59">
        <f ca="1">AVERAGE(OFFSET($BH$3,0,0,'Données projet'!$E$11+1,1))-AVERAGE(OFFSET($H$3,0,0,'Données projet'!$E$11+1,1))</f>
        <v>536.29215334041396</v>
      </c>
      <c r="BJ91" s="59">
        <f t="shared" si="92"/>
        <v>312.14361830038712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115.31264925449668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115.31264925449668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255.00000000000006</v>
      </c>
      <c r="BZ91" s="13">
        <f>BY91*VLOOKUP('Données projet'!$B$12,Paramètres!$A$1:$I$89,3,0)*VLOOKUP('Données projet'!$B$12,Paramètres!$A$1:$I$89,5,0)</f>
        <v>186.96600000000004</v>
      </c>
      <c r="CA91" s="13">
        <f t="shared" si="93"/>
        <v>46.868551400324648</v>
      </c>
      <c r="CB91" s="20">
        <f t="shared" si="64"/>
        <v>407.26184368889881</v>
      </c>
      <c r="CC91" s="59">
        <f t="shared" si="65"/>
        <v>700.59517702223206</v>
      </c>
      <c r="CD91" s="59">
        <f ca="1">AVERAGE(OFFSET($CC$3,0,0,'Données projet'!$E$12+1,1))-AVERAGE(OFFSET($H$3,0,0,'Données projet'!$E$12+1,1))</f>
        <v>239.25212250019609</v>
      </c>
      <c r="CE91" s="59">
        <f t="shared" si="94"/>
        <v>213.58492101729695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</v>
      </c>
      <c r="N92" s="13">
        <f>IF('Données projet'!$A$36&gt;35,N91+M92-V91,IF(A92&lt;'Données projet'!$A$36,$K$205^A92,IF(A92='Données projet'!$A$36,'Données projet'!$B$36,N91+M92-V91)))</f>
        <v>263.99999999999994</v>
      </c>
      <c r="O92" s="13">
        <f>N92*VLOOKUP('Données projet'!$B$9,Paramètres!$A$1:$I$89,3,0)*VLOOKUP('Données projet'!$B$9,Paramètres!$A$1:$I$89,5,0)</f>
        <v>251.22239999999996</v>
      </c>
      <c r="P92" s="13">
        <f t="shared" si="87"/>
        <v>60.847625059749809</v>
      </c>
      <c r="Q92" s="20">
        <f t="shared" si="54"/>
        <v>543.52196031239748</v>
      </c>
      <c r="R92" s="59">
        <f t="shared" si="55"/>
        <v>836.85529364573085</v>
      </c>
      <c r="S92" s="59">
        <f ca="1">AVERAGE(OFFSET($R$3,0,0,'Données projet'!$E$9+1,1))-AVERAGE(OFFSET($H$3,0,0,'Données projet'!$E$9+1,1))</f>
        <v>455.71329051283936</v>
      </c>
      <c r="T92" s="59">
        <f t="shared" si="88"/>
        <v>479.3743231122258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83.270796267653594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83.270796267653594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292.79327999999992</v>
      </c>
      <c r="AK92" s="13">
        <f t="shared" si="89"/>
        <v>69.663526761731433</v>
      </c>
      <c r="AL92" s="20">
        <f t="shared" si="58"/>
        <v>631.27893844334869</v>
      </c>
      <c r="AM92" s="59">
        <f t="shared" si="59"/>
        <v>924.61227177668206</v>
      </c>
      <c r="AN92" s="59">
        <f ca="1">AVERAGE(OFFSET($AM$3,0,0,'Données projet'!$E$10+1,1))-AVERAGE(OFFSET($H$3,0,0,'Données projet'!$E$10+1,1))</f>
        <v>439.19854273764042</v>
      </c>
      <c r="AO92" s="59">
        <f t="shared" si="90"/>
        <v>278.21741231699929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78.302806103223332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78.302806103223332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9.1999999999999993</v>
      </c>
      <c r="BD92" s="12">
        <f>IF('Données projet'!$A$88&gt;35,BD91+BC92-BL91,IF(A92&lt;'Données projet'!$A$88,$BA$205^A92,IF(A92='Données projet'!$A$88,'Données projet'!$B$88,BD91+BC92-BL91)))</f>
        <v>441.80000000000024</v>
      </c>
      <c r="BE92" s="13">
        <f>BD92*VLOOKUP('Données projet'!$B$11,Paramètres!$A$1:$I$89,3,0)*VLOOKUP('Données projet'!$B$11,Paramètres!$A$1:$I$89,5,0)</f>
        <v>379.06440000000026</v>
      </c>
      <c r="BF92" s="13">
        <f t="shared" si="91"/>
        <v>87.519105676243782</v>
      </c>
      <c r="BG92" s="20">
        <f t="shared" si="61"/>
        <v>812.6329390527917</v>
      </c>
      <c r="BH92" s="59">
        <f t="shared" si="62"/>
        <v>1105.966272386125</v>
      </c>
      <c r="BI92" s="59">
        <f ca="1">AVERAGE(OFFSET($BH$3,0,0,'Données projet'!$E$11+1,1))-AVERAGE(OFFSET($H$3,0,0,'Données projet'!$E$11+1,1))</f>
        <v>536.29215334041396</v>
      </c>
      <c r="BJ92" s="59">
        <f t="shared" si="92"/>
        <v>312.14361830038712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113.05143853638715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113.05143853638715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255.00000000000006</v>
      </c>
      <c r="BZ92" s="13">
        <f>BY92*VLOOKUP('Données projet'!$B$12,Paramètres!$A$1:$I$89,3,0)*VLOOKUP('Données projet'!$B$12,Paramètres!$A$1:$I$89,5,0)</f>
        <v>186.96600000000004</v>
      </c>
      <c r="CA92" s="13">
        <f t="shared" si="93"/>
        <v>46.868551400324648</v>
      </c>
      <c r="CB92" s="20">
        <f t="shared" si="64"/>
        <v>407.26184368889881</v>
      </c>
      <c r="CC92" s="59">
        <f t="shared" si="65"/>
        <v>700.59517702223206</v>
      </c>
      <c r="CD92" s="59">
        <f ca="1">AVERAGE(OFFSET($CC$3,0,0,'Données projet'!$E$12+1,1))-AVERAGE(OFFSET($H$3,0,0,'Données projet'!$E$12+1,1))</f>
        <v>239.25212250019609</v>
      </c>
      <c r="CE92" s="59">
        <f t="shared" si="94"/>
        <v>213.58492101729695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269</v>
      </c>
      <c r="L93" s="12">
        <f>VLOOKUP(A93,'Données projet'!$A$35:$I$55,9,0)</f>
        <v>5</v>
      </c>
      <c r="M93" s="12">
        <f t="array" ref="M93">INDEX(L:L,MIN(IF(ISNUMBER(L93:L289),ROW(L93:L289),"")))</f>
        <v>5</v>
      </c>
      <c r="N93" s="13">
        <f>IF('Données projet'!$A$36&gt;35,N92+M93-V92,IF(A93&lt;'Données projet'!$A$36,$K$205^A93,IF(A93='Données projet'!$A$36,'Données projet'!$B$36,N92+M93-V92)))</f>
        <v>268.99999999999994</v>
      </c>
      <c r="O93" s="13">
        <f>N93*VLOOKUP('Données projet'!$B$9,Paramètres!$A$1:$I$89,3,0)*VLOOKUP('Données projet'!$B$9,Paramètres!$A$1:$I$89,5,0)</f>
        <v>255.98039999999997</v>
      </c>
      <c r="P93" s="13">
        <f t="shared" si="87"/>
        <v>61.864786260587792</v>
      </c>
      <c r="Q93" s="20">
        <f t="shared" si="54"/>
        <v>553.58036607052361</v>
      </c>
      <c r="R93" s="59">
        <f t="shared" si="55"/>
        <v>846.91369940385698</v>
      </c>
      <c r="S93" s="59">
        <f ca="1">AVERAGE(OFFSET($R$3,0,0,'Données projet'!$E$9+1,1))-AVERAGE(OFFSET($H$3,0,0,'Données projet'!$E$9+1,1))</f>
        <v>455.71329051283936</v>
      </c>
      <c r="T93" s="59">
        <f t="shared" si="88"/>
        <v>479.3743231122258</v>
      </c>
      <c r="U93" s="15">
        <f>IF(ISNA(VLOOKUP(A93,'Données projet'!$A$35:$I$55,3,0)),0,VLOOKUP(A93,'Données projet'!$A$35:$I$55,3,0))</f>
        <v>17</v>
      </c>
      <c r="V93" s="15">
        <f>IF(ISNA(VLOOKUP(A93,'Données projet'!$A$35:$I$55,4,0)),0,VLOOKUP(A93,'Données projet'!$A$35:$I$55,4,0))</f>
        <v>24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92.494191870863403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92.494191870863403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298.58399999999995</v>
      </c>
      <c r="AK93" s="13">
        <f t="shared" si="89"/>
        <v>70.879533797607607</v>
      </c>
      <c r="AL93" s="20">
        <f t="shared" si="58"/>
        <v>643.48232136416652</v>
      </c>
      <c r="AM93" s="59">
        <f t="shared" si="59"/>
        <v>936.81565469749989</v>
      </c>
      <c r="AN93" s="59">
        <f ca="1">AVERAGE(OFFSET($AM$3,0,0,'Données projet'!$E$10+1,1))-AVERAGE(OFFSET($H$3,0,0,'Données projet'!$E$10+1,1))</f>
        <v>439.19854273764042</v>
      </c>
      <c r="AO93" s="59">
        <f t="shared" si="90"/>
        <v>278.21741231699929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88.810100212327953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88.810100212327953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451</v>
      </c>
      <c r="BB93" s="12">
        <f>VLOOKUP(A93,'Données projet'!$A$87:$I$107,9,0)</f>
        <v>9.1999999999999993</v>
      </c>
      <c r="BC93" s="12">
        <f t="array" ref="BC93">INDEX(BB:BB,MIN(IF(ISNUMBER(BB93:BB289),ROW(BB93:BB289),"")))</f>
        <v>9.1999999999999993</v>
      </c>
      <c r="BD93" s="12">
        <f>IF('Données projet'!$A$88&gt;35,BD92+BC93-BL92,IF(A93&lt;'Données projet'!$A$88,$BA$205^A93,IF(A93='Données projet'!$A$88,'Données projet'!$B$88,BD92+BC93-BL92)))</f>
        <v>451.00000000000023</v>
      </c>
      <c r="BE93" s="13">
        <f>BD93*VLOOKUP('Données projet'!$B$11,Paramètres!$A$1:$I$89,3,0)*VLOOKUP('Données projet'!$B$11,Paramètres!$A$1:$I$89,5,0)</f>
        <v>386.95800000000025</v>
      </c>
      <c r="BF93" s="13">
        <f t="shared" si="91"/>
        <v>89.127520512837165</v>
      </c>
      <c r="BG93" s="20">
        <f t="shared" si="61"/>
        <v>829.18228155985844</v>
      </c>
      <c r="BH93" s="59">
        <f t="shared" si="62"/>
        <v>1122.5156148931917</v>
      </c>
      <c r="BI93" s="59">
        <f ca="1">AVERAGE(OFFSET($BH$3,0,0,'Données projet'!$E$11+1,1))-AVERAGE(OFFSET($H$3,0,0,'Données projet'!$E$11+1,1))</f>
        <v>536.29215334041396</v>
      </c>
      <c r="BJ93" s="59">
        <f t="shared" si="92"/>
        <v>312.14361830038712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31</v>
      </c>
      <c r="BM93" s="16">
        <f>IF(ISNA(VLOOKUP(A93,'Données projet'!$A$87:$I$107,5,0)),0%,VLOOKUP(A93,'Données projet'!$A$87:$I$107,5,0)*VLOOKUP('Données projet'!$B$11,Paramètres!$A$1:$I$89,7,0))</f>
        <v>0.53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126.41831839331063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126.41831839331063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255.00000000000006</v>
      </c>
      <c r="BZ93" s="13">
        <f>BY93*VLOOKUP('Données projet'!$B$12,Paramètres!$A$1:$I$89,3,0)*VLOOKUP('Données projet'!$B$12,Paramètres!$A$1:$I$89,5,0)</f>
        <v>186.96600000000004</v>
      </c>
      <c r="CA93" s="13">
        <f t="shared" si="93"/>
        <v>46.868551400324648</v>
      </c>
      <c r="CB93" s="20">
        <f t="shared" si="64"/>
        <v>407.26184368889881</v>
      </c>
      <c r="CC93" s="59">
        <f t="shared" si="65"/>
        <v>700.59517702223206</v>
      </c>
      <c r="CD93" s="59">
        <f ca="1">AVERAGE(OFFSET($CC$3,0,0,'Données projet'!$E$12+1,1))-AVERAGE(OFFSET($H$3,0,0,'Données projet'!$E$12+1,1))</f>
        <v>239.25212250019609</v>
      </c>
      <c r="CE93" s="59">
        <f t="shared" si="94"/>
        <v>213.58492101729695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</v>
      </c>
      <c r="N94" s="13">
        <f>IF('Données projet'!$A$36&gt;35,N93+M94-V93,IF(A94&lt;'Données projet'!$A$36,$K$205^A94,IF(A94='Données projet'!$A$36,'Données projet'!$B$36,N93+M94-V93)))</f>
        <v>249.99999999999994</v>
      </c>
      <c r="O94" s="13">
        <f>N94*VLOOKUP('Données projet'!$B$9,Paramètres!$A$1:$I$89,3,0)*VLOOKUP('Données projet'!$B$9,Paramètres!$A$1:$I$89,5,0)</f>
        <v>237.89999999999998</v>
      </c>
      <c r="P94" s="13">
        <f t="shared" si="87"/>
        <v>57.987474407587428</v>
      </c>
      <c r="Q94" s="20">
        <f t="shared" si="54"/>
        <v>515.33735125988142</v>
      </c>
      <c r="R94" s="59">
        <f t="shared" si="55"/>
        <v>808.67068459321467</v>
      </c>
      <c r="S94" s="59">
        <f ca="1">AVERAGE(OFFSET($R$3,0,0,'Données projet'!$E$9+1,1))-AVERAGE(OFFSET($H$3,0,0,'Données projet'!$E$9+1,1))</f>
        <v>455.71329051283936</v>
      </c>
      <c r="T94" s="59">
        <f t="shared" si="88"/>
        <v>479.3743231122258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90.680437184162201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90.680437184162201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278.85935999999992</v>
      </c>
      <c r="AK94" s="13">
        <f t="shared" si="89"/>
        <v>66.725901622172387</v>
      </c>
      <c r="AL94" s="20">
        <f t="shared" si="58"/>
        <v>601.8943306586167</v>
      </c>
      <c r="AM94" s="59">
        <f t="shared" si="59"/>
        <v>895.22766399195007</v>
      </c>
      <c r="AN94" s="59">
        <f ca="1">AVERAGE(OFFSET($AM$3,0,0,'Données projet'!$E$10+1,1))-AVERAGE(OFFSET($H$3,0,0,'Données projet'!$E$10+1,1))</f>
        <v>439.19854273764042</v>
      </c>
      <c r="AO94" s="59">
        <f t="shared" si="90"/>
        <v>278.21741231699929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87.068588315976612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87.068588315976612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8.6</v>
      </c>
      <c r="BD94" s="12">
        <f>IF('Données projet'!$A$88&gt;35,BD93+BC94-BL93,IF(A94&lt;'Données projet'!$A$88,$BA$205^A94,IF(A94='Données projet'!$A$88,'Données projet'!$B$88,BD93+BC94-BL93)))</f>
        <v>428.60000000000025</v>
      </c>
      <c r="BE94" s="13">
        <f>BD94*VLOOKUP('Données projet'!$B$11,Paramètres!$A$1:$I$89,3,0)*VLOOKUP('Données projet'!$B$11,Paramètres!$A$1:$I$89,5,0)</f>
        <v>367.73880000000025</v>
      </c>
      <c r="BF94" s="13">
        <f t="shared" si="91"/>
        <v>85.20453819128241</v>
      </c>
      <c r="BG94" s="20">
        <f t="shared" si="61"/>
        <v>788.87631401648412</v>
      </c>
      <c r="BH94" s="59">
        <f t="shared" si="62"/>
        <v>1082.2096473498175</v>
      </c>
      <c r="BI94" s="59">
        <f ca="1">AVERAGE(OFFSET($BH$3,0,0,'Données projet'!$E$11+1,1))-AVERAGE(OFFSET($H$3,0,0,'Données projet'!$E$11+1,1))</f>
        <v>536.29215334041396</v>
      </c>
      <c r="BJ94" s="59">
        <f t="shared" si="92"/>
        <v>312.14361830038712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123.93933227717828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123.93933227717828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255.00000000000006</v>
      </c>
      <c r="BZ94" s="13">
        <f>BY94*VLOOKUP('Données projet'!$B$12,Paramètres!$A$1:$I$89,3,0)*VLOOKUP('Données projet'!$B$12,Paramètres!$A$1:$I$89,5,0)</f>
        <v>186.96600000000004</v>
      </c>
      <c r="CA94" s="13">
        <f t="shared" si="93"/>
        <v>46.868551400324648</v>
      </c>
      <c r="CB94" s="20">
        <f t="shared" si="64"/>
        <v>407.26184368889881</v>
      </c>
      <c r="CC94" s="59">
        <f t="shared" si="65"/>
        <v>700.59517702223206</v>
      </c>
      <c r="CD94" s="59">
        <f ca="1">AVERAGE(OFFSET($CC$3,0,0,'Données projet'!$E$12+1,1))-AVERAGE(OFFSET($H$3,0,0,'Données projet'!$E$12+1,1))</f>
        <v>239.25212250019609</v>
      </c>
      <c r="CE94" s="59">
        <f t="shared" si="94"/>
        <v>213.58492101729695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</v>
      </c>
      <c r="N95" s="13">
        <f>IF('Données projet'!$A$36&gt;35,N94+M95-V94,IF(A95&lt;'Données projet'!$A$36,$K$205^A95,IF(A95='Données projet'!$A$36,'Données projet'!$B$36,N94+M95-V94)))</f>
        <v>254.99999999999994</v>
      </c>
      <c r="O95" s="13">
        <f>N95*VLOOKUP('Données projet'!$B$9,Paramètres!$A$1:$I$89,3,0)*VLOOKUP('Données projet'!$B$9,Paramètres!$A$1:$I$89,5,0)</f>
        <v>242.65799999999993</v>
      </c>
      <c r="P95" s="13">
        <f t="shared" si="87"/>
        <v>59.011045025839607</v>
      </c>
      <c r="Q95" s="20">
        <f t="shared" si="54"/>
        <v>525.40692008667054</v>
      </c>
      <c r="R95" s="59">
        <f t="shared" si="55"/>
        <v>818.74025342000391</v>
      </c>
      <c r="S95" s="59">
        <f ca="1">AVERAGE(OFFSET($R$3,0,0,'Données projet'!$E$9+1,1))-AVERAGE(OFFSET($H$3,0,0,'Données projet'!$E$9+1,1))</f>
        <v>455.71329051283936</v>
      </c>
      <c r="T95" s="59">
        <f t="shared" si="88"/>
        <v>479.3743231122258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88.902249120586092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88.902249120586092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284.46911999999992</v>
      </c>
      <c r="AK95" s="13">
        <f t="shared" si="89"/>
        <v>67.91059023737904</v>
      </c>
      <c r="AL95" s="20">
        <f t="shared" si="58"/>
        <v>613.72799533010163</v>
      </c>
      <c r="AM95" s="59">
        <f t="shared" si="59"/>
        <v>907.06132866343501</v>
      </c>
      <c r="AN95" s="59">
        <f ca="1">AVERAGE(OFFSET($AM$3,0,0,'Données projet'!$E$10+1,1))-AVERAGE(OFFSET($H$3,0,0,'Données projet'!$E$10+1,1))</f>
        <v>439.19854273764042</v>
      </c>
      <c r="AO95" s="59">
        <f t="shared" si="90"/>
        <v>278.21741231699929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85.361226405695348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85.361226405695348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8.6</v>
      </c>
      <c r="BD95" s="12">
        <f>IF('Données projet'!$A$88&gt;35,BD94+BC95-BL94,IF(A95&lt;'Données projet'!$A$88,$BA$205^A95,IF(A95='Données projet'!$A$88,'Données projet'!$B$88,BD94+BC95-BL94)))</f>
        <v>437.20000000000027</v>
      </c>
      <c r="BE95" s="13">
        <f>BD95*VLOOKUP('Données projet'!$B$11,Paramètres!$A$1:$I$89,3,0)*VLOOKUP('Données projet'!$B$11,Paramètres!$A$1:$I$89,5,0)</f>
        <v>375.11760000000027</v>
      </c>
      <c r="BF95" s="13">
        <f t="shared" si="91"/>
        <v>86.713440086205267</v>
      </c>
      <c r="BG95" s="20">
        <f t="shared" si="61"/>
        <v>804.3557281501412</v>
      </c>
      <c r="BH95" s="59">
        <f t="shared" si="62"/>
        <v>1097.6890614834745</v>
      </c>
      <c r="BI95" s="59">
        <f ca="1">AVERAGE(OFFSET($BH$3,0,0,'Données projet'!$E$11+1,1))-AVERAGE(OFFSET($H$3,0,0,'Données projet'!$E$11+1,1))</f>
        <v>536.29215334041396</v>
      </c>
      <c r="BJ95" s="59">
        <f t="shared" si="92"/>
        <v>312.14361830038712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121.50895756675106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121.50895756675106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255.00000000000006</v>
      </c>
      <c r="BZ95" s="13">
        <f>BY95*VLOOKUP('Données projet'!$B$12,Paramètres!$A$1:$I$89,3,0)*VLOOKUP('Données projet'!$B$12,Paramètres!$A$1:$I$89,5,0)</f>
        <v>186.96600000000004</v>
      </c>
      <c r="CA95" s="13">
        <f t="shared" si="93"/>
        <v>46.868551400324648</v>
      </c>
      <c r="CB95" s="20">
        <f t="shared" si="64"/>
        <v>407.26184368889881</v>
      </c>
      <c r="CC95" s="59">
        <f t="shared" si="65"/>
        <v>700.59517702223206</v>
      </c>
      <c r="CD95" s="59">
        <f ca="1">AVERAGE(OFFSET($CC$3,0,0,'Données projet'!$E$12+1,1))-AVERAGE(OFFSET($H$3,0,0,'Données projet'!$E$12+1,1))</f>
        <v>239.25212250019609</v>
      </c>
      <c r="CE95" s="59">
        <f t="shared" si="94"/>
        <v>213.58492101729695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</v>
      </c>
      <c r="N96" s="13">
        <f>IF('Données projet'!$A$36&gt;35,N95+M96-V95,IF(A96&lt;'Données projet'!$A$36,$K$205^A96,IF(A96='Données projet'!$A$36,'Données projet'!$B$36,N95+M96-V95)))</f>
        <v>259.99999999999994</v>
      </c>
      <c r="O96" s="13">
        <f>N96*VLOOKUP('Données projet'!$B$9,Paramètres!$A$1:$I$89,3,0)*VLOOKUP('Données projet'!$B$9,Paramètres!$A$1:$I$89,5,0)</f>
        <v>247.41599999999997</v>
      </c>
      <c r="P96" s="13">
        <f t="shared" si="87"/>
        <v>60.032282000540192</v>
      </c>
      <c r="Q96" s="20">
        <f t="shared" si="54"/>
        <v>535.47242448427414</v>
      </c>
      <c r="R96" s="59">
        <f t="shared" si="55"/>
        <v>828.8057578176074</v>
      </c>
      <c r="S96" s="59">
        <f ca="1">AVERAGE(OFFSET($R$3,0,0,'Données projet'!$E$9+1,1))-AVERAGE(OFFSET($H$3,0,0,'Données projet'!$E$9+1,1))</f>
        <v>455.71329051283936</v>
      </c>
      <c r="T96" s="59">
        <f t="shared" si="88"/>
        <v>479.3743231122258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87.158930240349079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87.158930240349079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290.07887999999991</v>
      </c>
      <c r="AK96" s="13">
        <f t="shared" si="89"/>
        <v>69.092562427360406</v>
      </c>
      <c r="AL96" s="20">
        <f t="shared" si="58"/>
        <v>625.55692889431919</v>
      </c>
      <c r="AM96" s="59">
        <f t="shared" si="59"/>
        <v>918.89026222765256</v>
      </c>
      <c r="AN96" s="59">
        <f ca="1">AVERAGE(OFFSET($AM$3,0,0,'Données projet'!$E$10+1,1))-AVERAGE(OFFSET($H$3,0,0,'Données projet'!$E$10+1,1))</f>
        <v>439.19854273764042</v>
      </c>
      <c r="AO96" s="59">
        <f t="shared" si="90"/>
        <v>278.21741231699929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83.687344821086754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83.687344821086754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8.6</v>
      </c>
      <c r="BD96" s="12">
        <f>IF('Données projet'!$A$88&gt;35,BD95+BC96-BL95,IF(A96&lt;'Données projet'!$A$88,$BA$205^A96,IF(A96='Données projet'!$A$88,'Données projet'!$B$88,BD95+BC96-BL95)))</f>
        <v>445.8000000000003</v>
      </c>
      <c r="BE96" s="13">
        <f>BD96*VLOOKUP('Données projet'!$B$11,Paramètres!$A$1:$I$89,3,0)*VLOOKUP('Données projet'!$B$11,Paramètres!$A$1:$I$89,5,0)</f>
        <v>382.49640000000028</v>
      </c>
      <c r="BF96" s="13">
        <f t="shared" si="91"/>
        <v>88.218890823541386</v>
      </c>
      <c r="BG96" s="20">
        <f t="shared" si="61"/>
        <v>819.82913151766832</v>
      </c>
      <c r="BH96" s="59">
        <f t="shared" si="62"/>
        <v>1113.1624648510017</v>
      </c>
      <c r="BI96" s="59">
        <f ca="1">AVERAGE(OFFSET($BH$3,0,0,'Données projet'!$E$11+1,1))-AVERAGE(OFFSET($H$3,0,0,'Données projet'!$E$11+1,1))</f>
        <v>536.29215334041396</v>
      </c>
      <c r="BJ96" s="59">
        <f t="shared" si="92"/>
        <v>312.14361830038712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119.12624102201313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119.12624102201313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255.00000000000006</v>
      </c>
      <c r="BZ96" s="13">
        <f>BY96*VLOOKUP('Données projet'!$B$12,Paramètres!$A$1:$I$89,3,0)*VLOOKUP('Données projet'!$B$12,Paramètres!$A$1:$I$89,5,0)</f>
        <v>186.96600000000004</v>
      </c>
      <c r="CA96" s="13">
        <f t="shared" si="93"/>
        <v>46.868551400324648</v>
      </c>
      <c r="CB96" s="20">
        <f t="shared" si="64"/>
        <v>407.26184368889881</v>
      </c>
      <c r="CC96" s="59">
        <f t="shared" si="65"/>
        <v>700.59517702223206</v>
      </c>
      <c r="CD96" s="59">
        <f ca="1">AVERAGE(OFFSET($CC$3,0,0,'Données projet'!$E$12+1,1))-AVERAGE(OFFSET($H$3,0,0,'Données projet'!$E$12+1,1))</f>
        <v>239.25212250019609</v>
      </c>
      <c r="CE96" s="59">
        <f t="shared" si="94"/>
        <v>213.58492101729695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</v>
      </c>
      <c r="N97" s="13">
        <f>IF('Données projet'!$A$36&gt;35,N96+M97-V96,IF(A97&lt;'Données projet'!$A$36,$K$205^A97,IF(A97='Données projet'!$A$36,'Données projet'!$B$36,N96+M97-V96)))</f>
        <v>264.99999999999994</v>
      </c>
      <c r="O97" s="13">
        <f>N97*VLOOKUP('Données projet'!$B$9,Paramètres!$A$1:$I$89,3,0)*VLOOKUP('Données projet'!$B$9,Paramètres!$A$1:$I$89,5,0)</f>
        <v>252.17399999999992</v>
      </c>
      <c r="P97" s="13">
        <f t="shared" si="87"/>
        <v>61.051235383411935</v>
      </c>
      <c r="Q97" s="20">
        <f t="shared" si="54"/>
        <v>545.533951626109</v>
      </c>
      <c r="R97" s="59">
        <f t="shared" si="55"/>
        <v>838.86728495944226</v>
      </c>
      <c r="S97" s="59">
        <f ca="1">AVERAGE(OFFSET($R$3,0,0,'Données projet'!$E$9+1,1))-AVERAGE(OFFSET($H$3,0,0,'Données projet'!$E$9+1,1))</f>
        <v>455.71329051283936</v>
      </c>
      <c r="T97" s="59">
        <f t="shared" si="88"/>
        <v>479.3743231122258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85.449796780033992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85.449796780033992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295.68863999999991</v>
      </c>
      <c r="AK97" s="13">
        <f t="shared" si="89"/>
        <v>70.271876780519747</v>
      </c>
      <c r="AL97" s="20">
        <f t="shared" si="58"/>
        <v>637.3812333927383</v>
      </c>
      <c r="AM97" s="59">
        <f t="shared" si="59"/>
        <v>930.71456672607155</v>
      </c>
      <c r="AN97" s="59">
        <f ca="1">AVERAGE(OFFSET($AM$3,0,0,'Données projet'!$E$10+1,1))-AVERAGE(OFFSET($H$3,0,0,'Données projet'!$E$10+1,1))</f>
        <v>439.19854273764042</v>
      </c>
      <c r="AO97" s="59">
        <f t="shared" si="90"/>
        <v>278.21741231699929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82.046287033385383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82.046287033385383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8.6</v>
      </c>
      <c r="BD97" s="12">
        <f>IF('Données projet'!$A$88&gt;35,BD96+BC97-BL96,IF(A97&lt;'Données projet'!$A$88,$BA$205^A97,IF(A97='Données projet'!$A$88,'Données projet'!$B$88,BD96+BC97-BL96)))</f>
        <v>454.40000000000032</v>
      </c>
      <c r="BE97" s="13">
        <f>BD97*VLOOKUP('Données projet'!$B$11,Paramètres!$A$1:$I$89,3,0)*VLOOKUP('Données projet'!$B$11,Paramètres!$A$1:$I$89,5,0)</f>
        <v>389.87520000000029</v>
      </c>
      <c r="BF97" s="13">
        <f t="shared" si="91"/>
        <v>89.720964655579564</v>
      </c>
      <c r="BG97" s="20">
        <f t="shared" si="61"/>
        <v>835.29665344180148</v>
      </c>
      <c r="BH97" s="59">
        <f t="shared" si="62"/>
        <v>1128.6299867751347</v>
      </c>
      <c r="BI97" s="59">
        <f ca="1">AVERAGE(OFFSET($BH$3,0,0,'Données projet'!$E$11+1,1))-AVERAGE(OFFSET($H$3,0,0,'Données projet'!$E$11+1,1))</f>
        <v>536.29215334041396</v>
      </c>
      <c r="BJ97" s="59">
        <f t="shared" si="92"/>
        <v>312.14361830038712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116.79024809540391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116.79024809540391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255.00000000000006</v>
      </c>
      <c r="BZ97" s="13">
        <f>BY97*VLOOKUP('Données projet'!$B$12,Paramètres!$A$1:$I$89,3,0)*VLOOKUP('Données projet'!$B$12,Paramètres!$A$1:$I$89,5,0)</f>
        <v>186.96600000000004</v>
      </c>
      <c r="CA97" s="13">
        <f t="shared" si="93"/>
        <v>46.868551400324648</v>
      </c>
      <c r="CB97" s="20">
        <f t="shared" si="64"/>
        <v>407.26184368889881</v>
      </c>
      <c r="CC97" s="59">
        <f t="shared" si="65"/>
        <v>700.59517702223206</v>
      </c>
      <c r="CD97" s="59">
        <f ca="1">AVERAGE(OFFSET($CC$3,0,0,'Données projet'!$E$12+1,1))-AVERAGE(OFFSET($H$3,0,0,'Données projet'!$E$12+1,1))</f>
        <v>239.25212250019609</v>
      </c>
      <c r="CE97" s="59">
        <f t="shared" si="94"/>
        <v>213.58492101729695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270</v>
      </c>
      <c r="L98" s="12">
        <f>VLOOKUP(A98,'Données projet'!$A$35:$I$55,9,0)</f>
        <v>5</v>
      </c>
      <c r="M98" s="12">
        <f t="array" ref="M98">INDEX(L:L,MIN(IF(ISNUMBER(L98:L294),ROW(L98:L294),"")))</f>
        <v>5</v>
      </c>
      <c r="N98" s="13">
        <f>IF('Données projet'!$A$36&gt;35,N97+M98-V97,IF(A98&lt;'Données projet'!$A$36,$K$205^A98,IF(A98='Données projet'!$A$36,'Données projet'!$B$36,N97+M98-V97)))</f>
        <v>269.99999999999994</v>
      </c>
      <c r="O98" s="13">
        <f>N98*VLOOKUP('Données projet'!$B$9,Paramètres!$A$1:$I$89,3,0)*VLOOKUP('Données projet'!$B$9,Paramètres!$A$1:$I$89,5,0)</f>
        <v>256.93199999999996</v>
      </c>
      <c r="P98" s="13">
        <f t="shared" si="87"/>
        <v>62.067953229346557</v>
      </c>
      <c r="Q98" s="20">
        <f t="shared" si="54"/>
        <v>555.59158520777839</v>
      </c>
      <c r="R98" s="59">
        <f t="shared" si="55"/>
        <v>848.92491854111177</v>
      </c>
      <c r="S98" s="59">
        <f ca="1">AVERAGE(OFFSET($R$3,0,0,'Données projet'!$E$9+1,1))-AVERAGE(OFFSET($H$3,0,0,'Données projet'!$E$9+1,1))</f>
        <v>455.71329051283936</v>
      </c>
      <c r="T98" s="59">
        <f t="shared" si="88"/>
        <v>479.3743231122258</v>
      </c>
      <c r="U98" s="15">
        <f>IF(ISNA(VLOOKUP(A98,'Données projet'!$A$35:$I$55,3,0)),0,VLOOKUP(A98,'Données projet'!$A$35:$I$55,3,0))</f>
        <v>18</v>
      </c>
      <c r="V98" s="15">
        <f>IF(ISNA(VLOOKUP(A98,'Données projet'!$A$35:$I$55,4,0)),0,VLOOKUP(A98,'Données projet'!$A$35:$I$55,4,0))</f>
        <v>23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94.178118298594782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94.178118298594782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301.2983999999999</v>
      </c>
      <c r="AK98" s="13">
        <f t="shared" si="89"/>
        <v>71.448589534990518</v>
      </c>
      <c r="AL98" s="20">
        <f t="shared" si="58"/>
        <v>649.20100677344158</v>
      </c>
      <c r="AM98" s="59">
        <f t="shared" si="59"/>
        <v>942.53434010677483</v>
      </c>
      <c r="AN98" s="59">
        <f ca="1">AVERAGE(OFFSET($AM$3,0,0,'Données projet'!$E$10+1,1))-AVERAGE(OFFSET($H$3,0,0,'Données projet'!$E$10+1,1))</f>
        <v>439.19854273764042</v>
      </c>
      <c r="AO98" s="59">
        <f t="shared" si="90"/>
        <v>278.21741231699929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92.480173764747434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92.480173764747434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463</v>
      </c>
      <c r="BB98" s="12">
        <f>VLOOKUP(A98,'Données projet'!$A$87:$I$107,9,0)</f>
        <v>8.6</v>
      </c>
      <c r="BC98" s="12">
        <f t="array" ref="BC98">INDEX(BB:BB,MIN(IF(ISNUMBER(BB98:BB294),ROW(BB98:BB294),"")))</f>
        <v>8.6</v>
      </c>
      <c r="BD98" s="12">
        <f>IF('Données projet'!$A$88&gt;35,BD97+BC98-BL97,IF(A98&lt;'Données projet'!$A$88,$BA$205^A98,IF(A98='Données projet'!$A$88,'Données projet'!$B$88,BD97+BC98-BL97)))</f>
        <v>463.00000000000034</v>
      </c>
      <c r="BE98" s="13">
        <f>BD98*VLOOKUP('Données projet'!$B$11,Paramètres!$A$1:$I$89,3,0)*VLOOKUP('Données projet'!$B$11,Paramètres!$A$1:$I$89,5,0)</f>
        <v>397.25400000000036</v>
      </c>
      <c r="BF98" s="13">
        <f t="shared" si="91"/>
        <v>91.219732863167579</v>
      </c>
      <c r="BG98" s="20">
        <f t="shared" si="61"/>
        <v>850.75841807001746</v>
      </c>
      <c r="BH98" s="59">
        <f t="shared" si="62"/>
        <v>1144.0917514033508</v>
      </c>
      <c r="BI98" s="59">
        <f ca="1">AVERAGE(OFFSET($BH$3,0,0,'Données projet'!$E$11+1,1))-AVERAGE(OFFSET($H$3,0,0,'Données projet'!$E$11+1,1))</f>
        <v>536.29215334041396</v>
      </c>
      <c r="BJ98" s="59">
        <f t="shared" si="92"/>
        <v>312.14361830038712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30</v>
      </c>
      <c r="BM98" s="16">
        <f>IF(ISNA(VLOOKUP(A98,'Données projet'!$A$87:$I$107,5,0)),0%,VLOOKUP(A98,'Données projet'!$A$87:$I$107,5,0)*VLOOKUP('Données projet'!$B$11,Paramètres!$A$1:$I$89,7,0))</f>
        <v>0.53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129.58111057693492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129.58111057693492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255.00000000000006</v>
      </c>
      <c r="BZ98" s="13">
        <f>BY98*VLOOKUP('Données projet'!$B$12,Paramètres!$A$1:$I$89,3,0)*VLOOKUP('Données projet'!$B$12,Paramètres!$A$1:$I$89,5,0)</f>
        <v>186.96600000000004</v>
      </c>
      <c r="CA98" s="13">
        <f t="shared" si="93"/>
        <v>46.868551400324648</v>
      </c>
      <c r="CB98" s="20">
        <f t="shared" si="64"/>
        <v>407.26184368889881</v>
      </c>
      <c r="CC98" s="59">
        <f t="shared" si="65"/>
        <v>700.59517702223206</v>
      </c>
      <c r="CD98" s="59">
        <f ca="1">AVERAGE(OFFSET($CC$3,0,0,'Données projet'!$E$12+1,1))-AVERAGE(OFFSET($H$3,0,0,'Données projet'!$E$12+1,1))</f>
        <v>239.25212250019609</v>
      </c>
      <c r="CE98" s="59">
        <f t="shared" si="94"/>
        <v>213.58492101729695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4.5999999999999996</v>
      </c>
      <c r="N99" s="13">
        <f>IF('Données projet'!$A$36&gt;35,N98+M99-V98,IF(A99&lt;'Données projet'!$A$36,$K$205^A99,IF(A99='Données projet'!$A$36,'Données projet'!$B$36,N98+M99-V98)))</f>
        <v>251.59999999999997</v>
      </c>
      <c r="O99" s="13">
        <f>N99*VLOOKUP('Données projet'!$B$9,Paramètres!$A$1:$I$89,3,0)*VLOOKUP('Données projet'!$B$9,Paramètres!$A$1:$I$89,5,0)</f>
        <v>239.42255999999998</v>
      </c>
      <c r="P99" s="13">
        <f t="shared" si="87"/>
        <v>58.315274040589699</v>
      </c>
      <c r="Q99" s="20">
        <f t="shared" ref="Q99:Q130" si="107">(O99+P99)*0.475*44/12</f>
        <v>518.56006095402699</v>
      </c>
      <c r="R99" s="59">
        <f t="shared" si="55"/>
        <v>811.89339428736025</v>
      </c>
      <c r="S99" s="59">
        <f ca="1">AVERAGE(OFFSET($R$3,0,0,'Données projet'!$E$9+1,1))-AVERAGE(OFFSET($H$3,0,0,'Données projet'!$E$9+1,1))</f>
        <v>455.71329051283936</v>
      </c>
      <c r="T99" s="59">
        <f t="shared" si="88"/>
        <v>479.3743231122258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92.331342841739485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92.331342841739485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281.03087999999991</v>
      </c>
      <c r="AK99" s="13">
        <f t="shared" si="89"/>
        <v>67.184816842275467</v>
      </c>
      <c r="AL99" s="20">
        <f t="shared" si="58"/>
        <v>606.4756720002963</v>
      </c>
      <c r="AM99" s="59">
        <f t="shared" si="59"/>
        <v>899.80900533362956</v>
      </c>
      <c r="AN99" s="59">
        <f ca="1">AVERAGE(OFFSET($AM$3,0,0,'Données projet'!$E$10+1,1))-AVERAGE(OFFSET($H$3,0,0,'Données projet'!$E$10+1,1))</f>
        <v>439.19854273764042</v>
      </c>
      <c r="AO99" s="59">
        <f t="shared" si="90"/>
        <v>278.21741231699929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90.66669396455697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90.66669396455697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8.1999999999999993</v>
      </c>
      <c r="BD99" s="12">
        <f>IF('Données projet'!$A$88&gt;35,BD98+BC99-BL98,IF(A99&lt;'Données projet'!$A$88,$BA$205^A99,IF(A99='Données projet'!$A$88,'Données projet'!$B$88,BD98+BC99-BL98)))</f>
        <v>441.20000000000033</v>
      </c>
      <c r="BE99" s="13">
        <f>BD99*VLOOKUP('Données projet'!$B$11,Paramètres!$A$1:$I$89,3,0)*VLOOKUP('Données projet'!$B$11,Paramètres!$A$1:$I$89,5,0)</f>
        <v>378.54960000000034</v>
      </c>
      <c r="BF99" s="13">
        <f t="shared" si="91"/>
        <v>87.414074444191471</v>
      </c>
      <c r="BG99" s="20">
        <f t="shared" si="61"/>
        <v>811.55339965696749</v>
      </c>
      <c r="BH99" s="59">
        <f t="shared" si="62"/>
        <v>1104.8867329903007</v>
      </c>
      <c r="BI99" s="59">
        <f ca="1">AVERAGE(OFFSET($BH$3,0,0,'Données projet'!$E$11+1,1))-AVERAGE(OFFSET($H$3,0,0,'Données projet'!$E$11+1,1))</f>
        <v>536.29215334041396</v>
      </c>
      <c r="BJ99" s="59">
        <f t="shared" si="92"/>
        <v>312.14361830038712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127.04010403519446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127.04010403519446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255.00000000000006</v>
      </c>
      <c r="BZ99" s="13">
        <f>BY99*VLOOKUP('Données projet'!$B$12,Paramètres!$A$1:$I$89,3,0)*VLOOKUP('Données projet'!$B$12,Paramètres!$A$1:$I$89,5,0)</f>
        <v>186.96600000000004</v>
      </c>
      <c r="CA99" s="13">
        <f t="shared" si="93"/>
        <v>46.868551400324648</v>
      </c>
      <c r="CB99" s="20">
        <f t="shared" si="64"/>
        <v>407.26184368889881</v>
      </c>
      <c r="CC99" s="59">
        <f t="shared" si="65"/>
        <v>700.59517702223206</v>
      </c>
      <c r="CD99" s="59">
        <f ca="1">AVERAGE(OFFSET($CC$3,0,0,'Données projet'!$E$12+1,1))-AVERAGE(OFFSET($H$3,0,0,'Données projet'!$E$12+1,1))</f>
        <v>239.25212250019609</v>
      </c>
      <c r="CE99" s="59">
        <f t="shared" si="94"/>
        <v>213.58492101729695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4.5999999999999996</v>
      </c>
      <c r="N100" s="13">
        <f>IF('Données projet'!$A$36&gt;35,N99+M100-V99,IF(A100&lt;'Données projet'!$A$36,$K$205^A100,IF(A100='Données projet'!$A$36,'Données projet'!$B$36,N99+M100-V99)))</f>
        <v>256.2</v>
      </c>
      <c r="O100" s="13">
        <f>N100*VLOOKUP('Données projet'!$B$9,Paramètres!$A$1:$I$89,3,0)*VLOOKUP('Données projet'!$B$9,Paramètres!$A$1:$I$89,5,0)</f>
        <v>243.79991999999999</v>
      </c>
      <c r="P100" s="13">
        <f t="shared" si="87"/>
        <v>59.256352807083054</v>
      </c>
      <c r="Q100" s="20">
        <f t="shared" si="107"/>
        <v>527.82300847233626</v>
      </c>
      <c r="R100" s="59">
        <f t="shared" si="55"/>
        <v>821.15634180566963</v>
      </c>
      <c r="S100" s="59">
        <f ca="1">AVERAGE(OFFSET($R$3,0,0,'Données projet'!$E$9+1,1))-AVERAGE(OFFSET($H$3,0,0,'Données projet'!$E$9+1,1))</f>
        <v>455.71329051283936</v>
      </c>
      <c r="T100" s="59">
        <f t="shared" si="88"/>
        <v>479.3743231122258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90.520781525171301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90.520781525171301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286.09775999999994</v>
      </c>
      <c r="AK100" s="13">
        <f t="shared" si="89"/>
        <v>68.254020651723678</v>
      </c>
      <c r="AL100" s="20">
        <f t="shared" si="58"/>
        <v>617.16268463508527</v>
      </c>
      <c r="AM100" s="59">
        <f t="shared" si="59"/>
        <v>910.49601796841853</v>
      </c>
      <c r="AN100" s="59">
        <f ca="1">AVERAGE(OFFSET($AM$3,0,0,'Données projet'!$E$10+1,1))-AVERAGE(OFFSET($H$3,0,0,'Données projet'!$E$10+1,1))</f>
        <v>439.19854273764042</v>
      </c>
      <c r="AO100" s="59">
        <f t="shared" si="90"/>
        <v>278.21741231699929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88.888775397134779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88.888775397134779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8.1999999999999993</v>
      </c>
      <c r="BD100" s="12">
        <f>IF('Données projet'!$A$88&gt;35,BD99+BC100-BL99,IF(A100&lt;'Données projet'!$A$88,$BA$205^A100,IF(A100='Données projet'!$A$88,'Données projet'!$B$88,BD99+BC100-BL99)))</f>
        <v>449.40000000000032</v>
      </c>
      <c r="BE100" s="13">
        <f>BD100*VLOOKUP('Données projet'!$B$11,Paramètres!$A$1:$I$89,3,0)*VLOOKUP('Données projet'!$B$11,Paramètres!$A$1:$I$89,5,0)</f>
        <v>385.58520000000033</v>
      </c>
      <c r="BF100" s="13">
        <f t="shared" si="91"/>
        <v>88.848072675550995</v>
      </c>
      <c r="BG100" s="20">
        <f t="shared" si="61"/>
        <v>826.30461657658509</v>
      </c>
      <c r="BH100" s="59">
        <f t="shared" si="62"/>
        <v>1119.6379499099185</v>
      </c>
      <c r="BI100" s="59">
        <f ca="1">AVERAGE(OFFSET($BH$3,0,0,'Données projet'!$E$11+1,1))-AVERAGE(OFFSET($H$3,0,0,'Données projet'!$E$11+1,1))</f>
        <v>536.29215334041396</v>
      </c>
      <c r="BJ100" s="59">
        <f t="shared" si="92"/>
        <v>312.14361830038712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124.54892508187658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124.54892508187658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255.00000000000006</v>
      </c>
      <c r="BZ100" s="13">
        <f>BY100*VLOOKUP('Données projet'!$B$12,Paramètres!$A$1:$I$89,3,0)*VLOOKUP('Données projet'!$B$12,Paramètres!$A$1:$I$89,5,0)</f>
        <v>186.96600000000004</v>
      </c>
      <c r="CA100" s="13">
        <f t="shared" si="93"/>
        <v>46.868551400324648</v>
      </c>
      <c r="CB100" s="20">
        <f t="shared" si="64"/>
        <v>407.26184368889881</v>
      </c>
      <c r="CC100" s="59">
        <f t="shared" si="65"/>
        <v>700.59517702223206</v>
      </c>
      <c r="CD100" s="59">
        <f ca="1">AVERAGE(OFFSET($CC$3,0,0,'Données projet'!$E$12+1,1))-AVERAGE(OFFSET($H$3,0,0,'Données projet'!$E$12+1,1))</f>
        <v>239.25212250019609</v>
      </c>
      <c r="CE100" s="59">
        <f t="shared" si="94"/>
        <v>213.58492101729695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4.5999999999999996</v>
      </c>
      <c r="N101" s="13">
        <f>IF('Données projet'!$A$36&gt;35,N100+M101-V100,IF(A101&lt;'Données projet'!$A$36,$K$205^A101,IF(A101='Données projet'!$A$36,'Données projet'!$B$36,N100+M101-V100)))</f>
        <v>260.8</v>
      </c>
      <c r="O101" s="13">
        <f>N101*VLOOKUP('Données projet'!$B$9,Paramètres!$A$1:$I$89,3,0)*VLOOKUP('Données projet'!$B$9,Paramètres!$A$1:$I$89,5,0)</f>
        <v>248.17728</v>
      </c>
      <c r="P101" s="13">
        <f t="shared" si="87"/>
        <v>60.195466727261582</v>
      </c>
      <c r="Q101" s="20">
        <f t="shared" si="107"/>
        <v>537.08253388331389</v>
      </c>
      <c r="R101" s="59">
        <f t="shared" si="55"/>
        <v>830.41586721664726</v>
      </c>
      <c r="S101" s="59">
        <f ca="1">AVERAGE(OFFSET($R$3,0,0,'Données projet'!$E$9+1,1))-AVERAGE(OFFSET($H$3,0,0,'Données projet'!$E$9+1,1))</f>
        <v>455.71329051283936</v>
      </c>
      <c r="T101" s="59">
        <f t="shared" si="88"/>
        <v>479.3743231122258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88.745724211687673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88.745724211687673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291.16463999999991</v>
      </c>
      <c r="AK101" s="13">
        <f t="shared" si="89"/>
        <v>69.321022467464644</v>
      </c>
      <c r="AL101" s="20">
        <f t="shared" si="58"/>
        <v>627.84586213083401</v>
      </c>
      <c r="AM101" s="59">
        <f t="shared" si="59"/>
        <v>921.17919546416738</v>
      </c>
      <c r="AN101" s="59">
        <f ca="1">AVERAGE(OFFSET($AM$3,0,0,'Données projet'!$E$10+1,1))-AVERAGE(OFFSET($H$3,0,0,'Données projet'!$E$10+1,1))</f>
        <v>439.19854273764042</v>
      </c>
      <c r="AO101" s="59">
        <f t="shared" si="90"/>
        <v>278.21741231699929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87.145720728396498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87.145720728396498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8.1999999999999993</v>
      </c>
      <c r="BD101" s="12">
        <f>IF('Données projet'!$A$88&gt;35,BD100+BC101-BL100,IF(A101&lt;'Données projet'!$A$88,$BA$205^A101,IF(A101='Données projet'!$A$88,'Données projet'!$B$88,BD100+BC101-BL100)))</f>
        <v>457.60000000000031</v>
      </c>
      <c r="BE101" s="13">
        <f>BD101*VLOOKUP('Données projet'!$B$11,Paramètres!$A$1:$I$89,3,0)*VLOOKUP('Données projet'!$B$11,Paramètres!$A$1:$I$89,5,0)</f>
        <v>392.62080000000032</v>
      </c>
      <c r="BF101" s="13">
        <f t="shared" si="91"/>
        <v>90.279028293744091</v>
      </c>
      <c r="BG101" s="20">
        <f t="shared" si="61"/>
        <v>841.05053427827136</v>
      </c>
      <c r="BH101" s="59">
        <f t="shared" si="62"/>
        <v>1134.3838676116047</v>
      </c>
      <c r="BI101" s="59">
        <f ca="1">AVERAGE(OFFSET($BH$3,0,0,'Données projet'!$E$11+1,1))-AVERAGE(OFFSET($H$3,0,0,'Données projet'!$E$11+1,1))</f>
        <v>536.29215334041396</v>
      </c>
      <c r="BJ101" s="59">
        <f t="shared" si="92"/>
        <v>312.14361830038712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122.10659662836413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122.10659662836413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255.00000000000006</v>
      </c>
      <c r="BZ101" s="13">
        <f>BY101*VLOOKUP('Données projet'!$B$12,Paramètres!$A$1:$I$89,3,0)*VLOOKUP('Données projet'!$B$12,Paramètres!$A$1:$I$89,5,0)</f>
        <v>186.96600000000004</v>
      </c>
      <c r="CA101" s="13">
        <f t="shared" si="93"/>
        <v>46.868551400324648</v>
      </c>
      <c r="CB101" s="20">
        <f t="shared" si="64"/>
        <v>407.26184368889881</v>
      </c>
      <c r="CC101" s="59">
        <f t="shared" si="65"/>
        <v>700.59517702223206</v>
      </c>
      <c r="CD101" s="59">
        <f ca="1">AVERAGE(OFFSET($CC$3,0,0,'Données projet'!$E$12+1,1))-AVERAGE(OFFSET($H$3,0,0,'Données projet'!$E$12+1,1))</f>
        <v>239.25212250019609</v>
      </c>
      <c r="CE101" s="59">
        <f t="shared" si="94"/>
        <v>213.58492101729695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4.5999999999999996</v>
      </c>
      <c r="N102" s="13">
        <f>IF('Données projet'!$A$36&gt;35,N101+M102-V101,IF(A102&lt;'Données projet'!$A$36,$K$205^A102,IF(A102='Données projet'!$A$36,'Données projet'!$B$36,N101+M102-V101)))</f>
        <v>265.40000000000003</v>
      </c>
      <c r="O102" s="13">
        <f>N102*VLOOKUP('Données projet'!$B$9,Paramètres!$A$1:$I$89,3,0)*VLOOKUP('Données projet'!$B$9,Paramètres!$A$1:$I$89,5,0)</f>
        <v>252.55464000000001</v>
      </c>
      <c r="P102" s="13">
        <f t="shared" si="87"/>
        <v>61.132654455470067</v>
      </c>
      <c r="Q102" s="20">
        <f t="shared" si="107"/>
        <v>546.33870450994368</v>
      </c>
      <c r="R102" s="59">
        <f t="shared" si="55"/>
        <v>839.67203784327694</v>
      </c>
      <c r="S102" s="59">
        <f ca="1">AVERAGE(OFFSET($R$3,0,0,'Données projet'!$E$9+1,1))-AVERAGE(OFFSET($H$3,0,0,'Données projet'!$E$9+1,1))</f>
        <v>455.71329051283936</v>
      </c>
      <c r="T102" s="59">
        <f t="shared" si="88"/>
        <v>479.3743231122258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87.005474689443403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87.005474689443403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296.23151999999993</v>
      </c>
      <c r="AK102" s="13">
        <f t="shared" si="89"/>
        <v>70.385865030263986</v>
      </c>
      <c r="AL102" s="20">
        <f t="shared" si="58"/>
        <v>638.52527892770956</v>
      </c>
      <c r="AM102" s="59">
        <f t="shared" si="59"/>
        <v>931.85861226104294</v>
      </c>
      <c r="AN102" s="59">
        <f ca="1">AVERAGE(OFFSET($AM$3,0,0,'Données projet'!$E$10+1,1))-AVERAGE(OFFSET($H$3,0,0,'Données projet'!$E$10+1,1))</f>
        <v>439.19854273764042</v>
      </c>
      <c r="AO102" s="59">
        <f t="shared" si="90"/>
        <v>278.21741231699929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85.436846298553803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85.436846298553803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8.1999999999999993</v>
      </c>
      <c r="BD102" s="12">
        <f>IF('Données projet'!$A$88&gt;35,BD101+BC102-BL101,IF(A102&lt;'Données projet'!$A$88,$BA$205^A102,IF(A102='Données projet'!$A$88,'Données projet'!$B$88,BD101+BC102-BL101)))</f>
        <v>465.8000000000003</v>
      </c>
      <c r="BE102" s="13">
        <f>BD102*VLOOKUP('Données projet'!$B$11,Paramètres!$A$1:$I$89,3,0)*VLOOKUP('Données projet'!$B$11,Paramètres!$A$1:$I$89,5,0)</f>
        <v>399.6564000000003</v>
      </c>
      <c r="BF102" s="13">
        <f t="shared" si="91"/>
        <v>91.707002110648844</v>
      </c>
      <c r="BG102" s="20">
        <f t="shared" si="61"/>
        <v>855.79125867604716</v>
      </c>
      <c r="BH102" s="59">
        <f t="shared" si="62"/>
        <v>1149.1245920093804</v>
      </c>
      <c r="BI102" s="59">
        <f ca="1">AVERAGE(OFFSET($BH$3,0,0,'Données projet'!$E$11+1,1))-AVERAGE(OFFSET($H$3,0,0,'Données projet'!$E$11+1,1))</f>
        <v>536.29215334041396</v>
      </c>
      <c r="BJ102" s="59">
        <f t="shared" si="92"/>
        <v>312.14361830038712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119.7121607461518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119.7121607461518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255.00000000000006</v>
      </c>
      <c r="BZ102" s="13">
        <f>BY102*VLOOKUP('Données projet'!$B$12,Paramètres!$A$1:$I$89,3,0)*VLOOKUP('Données projet'!$B$12,Paramètres!$A$1:$I$89,5,0)</f>
        <v>186.96600000000004</v>
      </c>
      <c r="CA102" s="13">
        <f t="shared" si="93"/>
        <v>46.868551400324648</v>
      </c>
      <c r="CB102" s="20">
        <f t="shared" si="64"/>
        <v>407.26184368889881</v>
      </c>
      <c r="CC102" s="59">
        <f t="shared" si="65"/>
        <v>700.59517702223206</v>
      </c>
      <c r="CD102" s="59">
        <f ca="1">AVERAGE(OFFSET($CC$3,0,0,'Données projet'!$E$12+1,1))-AVERAGE(OFFSET($H$3,0,0,'Données projet'!$E$12+1,1))</f>
        <v>239.25212250019609</v>
      </c>
      <c r="CE102" s="59">
        <f t="shared" si="94"/>
        <v>213.58492101729695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270</v>
      </c>
      <c r="L103" s="12">
        <f>VLOOKUP(A103,'Données projet'!$A$35:$I$55,9,0)</f>
        <v>4.5999999999999996</v>
      </c>
      <c r="M103" s="12">
        <f t="array" ref="M103">INDEX(L:L,MIN(IF(ISNUMBER(L103:L299),ROW(L103:L299),"")))</f>
        <v>4.5999999999999996</v>
      </c>
      <c r="N103" s="13">
        <f>IF('Données projet'!$A$36&gt;35,N102+M103-V102,IF(A103&lt;'Données projet'!$A$36,$K$205^A103,IF(A103='Données projet'!$A$36,'Données projet'!$B$36,N102+M103-V102)))</f>
        <v>270.00000000000006</v>
      </c>
      <c r="O103" s="13">
        <f>N103*VLOOKUP('Données projet'!$B$9,Paramètres!$A$1:$I$89,3,0)*VLOOKUP('Données projet'!$B$9,Paramètres!$A$1:$I$89,5,0)</f>
        <v>256.93200000000002</v>
      </c>
      <c r="P103" s="13">
        <f t="shared" si="87"/>
        <v>62.067953229346614</v>
      </c>
      <c r="Q103" s="20">
        <f t="shared" si="107"/>
        <v>555.59158520777862</v>
      </c>
      <c r="R103" s="59">
        <f t="shared" si="55"/>
        <v>848.92491854111199</v>
      </c>
      <c r="S103" s="59">
        <f ca="1">AVERAGE(OFFSET($R$3,0,0,'Données projet'!$E$9+1,1))-AVERAGE(OFFSET($H$3,0,0,'Données projet'!$E$9+1,1))</f>
        <v>455.71329051283936</v>
      </c>
      <c r="T103" s="59">
        <f t="shared" si="88"/>
        <v>479.3743231122258</v>
      </c>
      <c r="U103" s="15">
        <f>IF(ISNA(VLOOKUP(A103,'Données projet'!$A$35:$I$55,3,0)),0,VLOOKUP(A103,'Données projet'!$A$35:$I$55,3,0))</f>
        <v>19</v>
      </c>
      <c r="V103" s="15">
        <f>IF(ISNA(VLOOKUP(A103,'Données projet'!$A$35:$I$55,4,0)),0,VLOOKUP(A103,'Données projet'!$A$35:$I$55,4,0))</f>
        <v>22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95.250945099410174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95.250945099410174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301.29840000000002</v>
      </c>
      <c r="AK103" s="13">
        <f t="shared" si="89"/>
        <v>71.448589534990518</v>
      </c>
      <c r="AL103" s="20">
        <f t="shared" si="58"/>
        <v>649.2010067734418</v>
      </c>
      <c r="AM103" s="59">
        <f t="shared" si="59"/>
        <v>942.53434010677506</v>
      </c>
      <c r="AN103" s="59">
        <f ca="1">AVERAGE(OFFSET($AM$3,0,0,'Données projet'!$E$10+1,1))-AVERAGE(OFFSET($H$3,0,0,'Données projet'!$E$10+1,1))</f>
        <v>439.19854273764042</v>
      </c>
      <c r="AO103" s="59">
        <f t="shared" si="90"/>
        <v>278.21741231699929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95.374147503020254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95.374147503020254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474</v>
      </c>
      <c r="BB103" s="12">
        <f>VLOOKUP(A103,'Données projet'!$A$87:$I$107,9,0)</f>
        <v>8.1999999999999993</v>
      </c>
      <c r="BC103" s="12">
        <f t="array" ref="BC103">INDEX(BB:BB,MIN(IF(ISNUMBER(BB103:BB299),ROW(BB103:BB299),"")))</f>
        <v>8.1999999999999993</v>
      </c>
      <c r="BD103" s="12">
        <f>IF('Données projet'!$A$88&gt;35,BD102+BC103-BL102,IF(A103&lt;'Données projet'!$A$88,$BA$205^A103,IF(A103='Données projet'!$A$88,'Données projet'!$B$88,BD102+BC103-BL102)))</f>
        <v>474.00000000000028</v>
      </c>
      <c r="BE103" s="13">
        <f>BD103*VLOOKUP('Données projet'!$B$11,Paramètres!$A$1:$I$89,3,0)*VLOOKUP('Données projet'!$B$11,Paramètres!$A$1:$I$89,5,0)</f>
        <v>406.69200000000023</v>
      </c>
      <c r="BF103" s="13">
        <f t="shared" si="91"/>
        <v>93.132052674423178</v>
      </c>
      <c r="BG103" s="20">
        <f t="shared" si="61"/>
        <v>870.52689174128739</v>
      </c>
      <c r="BH103" s="59">
        <f t="shared" si="62"/>
        <v>1163.8602250746208</v>
      </c>
      <c r="BI103" s="59">
        <f ca="1">AVERAGE(OFFSET($BH$3,0,0,'Données projet'!$E$11+1,1))-AVERAGE(OFFSET($H$3,0,0,'Données projet'!$E$11+1,1))</f>
        <v>536.29215334041396</v>
      </c>
      <c r="BJ103" s="59">
        <f t="shared" si="92"/>
        <v>312.14361830038712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29</v>
      </c>
      <c r="BM103" s="16">
        <f>IF(ISNA(VLOOKUP(A103,'Données projet'!$A$87:$I$107,5,0)),0%,VLOOKUP(A103,'Données projet'!$A$87:$I$107,5,0)*VLOOKUP('Données projet'!$B$11,Paramètres!$A$1:$I$89,7,0))</f>
        <v>0.53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131.94302470240356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131.94302470240356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255.00000000000006</v>
      </c>
      <c r="BZ103" s="13">
        <f>BY103*VLOOKUP('Données projet'!$B$12,Paramètres!$A$1:$I$89,3,0)*VLOOKUP('Données projet'!$B$12,Paramètres!$A$1:$I$89,5,0)</f>
        <v>186.96600000000004</v>
      </c>
      <c r="CA103" s="13">
        <f t="shared" si="93"/>
        <v>46.868551400324648</v>
      </c>
      <c r="CB103" s="20">
        <f t="shared" si="64"/>
        <v>407.26184368889881</v>
      </c>
      <c r="CC103" s="59">
        <f t="shared" si="65"/>
        <v>700.59517702223206</v>
      </c>
      <c r="CD103" s="59">
        <f ca="1">AVERAGE(OFFSET($CC$3,0,0,'Données projet'!$E$12+1,1))-AVERAGE(OFFSET($H$3,0,0,'Données projet'!$E$12+1,1))</f>
        <v>239.25212250019609</v>
      </c>
      <c r="CE103" s="59">
        <f t="shared" si="94"/>
        <v>213.58492101729695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252.40000000000003</v>
      </c>
      <c r="O104" s="13">
        <f>N104*VLOOKUP('Données projet'!$B$9,Paramètres!$A$1:$I$89,3,0)*VLOOKUP('Données projet'!$B$9,Paramètres!$A$1:$I$89,5,0)</f>
        <v>240.18384000000006</v>
      </c>
      <c r="P104" s="13">
        <f t="shared" si="87"/>
        <v>58.479082790905728</v>
      </c>
      <c r="Q104" s="20">
        <f t="shared" si="107"/>
        <v>520.17125719416083</v>
      </c>
      <c r="R104" s="59">
        <f t="shared" si="55"/>
        <v>813.5045905274942</v>
      </c>
      <c r="S104" s="59">
        <f ca="1">AVERAGE(OFFSET($R$3,0,0,'Données projet'!$E$9+1,1))-AVERAGE(OFFSET($H$3,0,0,'Données projet'!$E$9+1,1))</f>
        <v>455.71329051283936</v>
      </c>
      <c r="T104" s="59">
        <f t="shared" si="88"/>
        <v>479.3743231122258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93.383132163350609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93.383132163350609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281.75471999999996</v>
      </c>
      <c r="AK104" s="13">
        <f t="shared" si="89"/>
        <v>67.337696723120317</v>
      </c>
      <c r="AL104" s="20">
        <f t="shared" si="58"/>
        <v>608.00262579276773</v>
      </c>
      <c r="AM104" s="59">
        <f t="shared" si="59"/>
        <v>901.33595912610099</v>
      </c>
      <c r="AN104" s="59">
        <f ca="1">AVERAGE(OFFSET($AM$3,0,0,'Données projet'!$E$10+1,1))-AVERAGE(OFFSET($H$3,0,0,'Données projet'!$E$10+1,1))</f>
        <v>439.19854273764042</v>
      </c>
      <c r="AO104" s="59">
        <f t="shared" si="90"/>
        <v>278.21741231699929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93.503918642971954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93.503918642971954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</v>
      </c>
      <c r="BD104" s="12">
        <f>IF('Données projet'!$A$88&gt;35,BD103+BC104-BL103,IF(A104&lt;'Données projet'!$A$88,$BA$205^A104,IF(A104='Données projet'!$A$88,'Données projet'!$B$88,BD103+BC104-BL103)))</f>
        <v>452.8000000000003</v>
      </c>
      <c r="BE104" s="13">
        <f>BD104*VLOOKUP('Données projet'!$B$11,Paramètres!$A$1:$I$89,3,0)*VLOOKUP('Données projet'!$B$11,Paramètres!$A$1:$I$89,5,0)</f>
        <v>388.50240000000031</v>
      </c>
      <c r="BF104" s="13">
        <f t="shared" si="91"/>
        <v>89.441761444345133</v>
      </c>
      <c r="BG104" s="20">
        <f t="shared" si="61"/>
        <v>832.41941451556841</v>
      </c>
      <c r="BH104" s="59">
        <f t="shared" si="62"/>
        <v>1125.7527478489017</v>
      </c>
      <c r="BI104" s="59">
        <f ca="1">AVERAGE(OFFSET($BH$3,0,0,'Données projet'!$E$11+1,1))-AVERAGE(OFFSET($H$3,0,0,'Données projet'!$E$11+1,1))</f>
        <v>536.29215334041396</v>
      </c>
      <c r="BJ104" s="59">
        <f t="shared" si="92"/>
        <v>312.14361830038712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129.35570246528803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129.35570246528803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255.00000000000006</v>
      </c>
      <c r="BZ104" s="13">
        <f>BY104*VLOOKUP('Données projet'!$B$12,Paramètres!$A$1:$I$89,3,0)*VLOOKUP('Données projet'!$B$12,Paramètres!$A$1:$I$89,5,0)</f>
        <v>186.96600000000004</v>
      </c>
      <c r="CA104" s="13">
        <f t="shared" si="93"/>
        <v>46.868551400324648</v>
      </c>
      <c r="CB104" s="20">
        <f t="shared" si="64"/>
        <v>407.26184368889881</v>
      </c>
      <c r="CC104" s="59">
        <f t="shared" si="65"/>
        <v>700.59517702223206</v>
      </c>
      <c r="CD104" s="59">
        <f ca="1">AVERAGE(OFFSET($CC$3,0,0,'Données projet'!$E$12+1,1))-AVERAGE(OFFSET($H$3,0,0,'Données projet'!$E$12+1,1))</f>
        <v>239.25212250019609</v>
      </c>
      <c r="CE104" s="59">
        <f t="shared" si="94"/>
        <v>213.58492101729695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256.8</v>
      </c>
      <c r="O105" s="13">
        <f>N105*VLOOKUP('Données projet'!$B$9,Paramètres!$A$1:$I$89,3,0)*VLOOKUP('Données projet'!$B$9,Paramètres!$A$1:$I$89,5,0)</f>
        <v>244.37088</v>
      </c>
      <c r="P105" s="13">
        <f t="shared" si="87"/>
        <v>59.378956514447331</v>
      </c>
      <c r="Q105" s="20">
        <f t="shared" si="107"/>
        <v>529.03096526266245</v>
      </c>
      <c r="R105" s="59">
        <f t="shared" si="55"/>
        <v>822.36429859599571</v>
      </c>
      <c r="S105" s="59">
        <f ca="1">AVERAGE(OFFSET($R$3,0,0,'Données projet'!$E$9+1,1))-AVERAGE(OFFSET($H$3,0,0,'Données projet'!$E$9+1,1))</f>
        <v>455.71329051283936</v>
      </c>
      <c r="T105" s="59">
        <f t="shared" si="88"/>
        <v>479.3743231122258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91.551945899713786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91.551945899713786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286.64063999999996</v>
      </c>
      <c r="AK105" s="13">
        <f t="shared" si="89"/>
        <v>68.368446832003599</v>
      </c>
      <c r="AL105" s="20">
        <f t="shared" si="58"/>
        <v>618.30749289907283</v>
      </c>
      <c r="AM105" s="59">
        <f t="shared" si="59"/>
        <v>911.6408262324062</v>
      </c>
      <c r="AN105" s="59">
        <f ca="1">AVERAGE(OFFSET($AM$3,0,0,'Données projet'!$E$10+1,1))-AVERAGE(OFFSET($H$3,0,0,'Données projet'!$E$10+1,1))</f>
        <v>439.19854273764042</v>
      </c>
      <c r="AO105" s="59">
        <f t="shared" si="90"/>
        <v>278.21741231699929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91.670363830142222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91.670363830142222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</v>
      </c>
      <c r="BD105" s="12">
        <f>IF('Données projet'!$A$88&gt;35,BD104+BC105-BL104,IF(A105&lt;'Données projet'!$A$88,$BA$205^A105,IF(A105='Données projet'!$A$88,'Données projet'!$B$88,BD104+BC105-BL104)))</f>
        <v>460.60000000000031</v>
      </c>
      <c r="BE105" s="13">
        <f>BD105*VLOOKUP('Données projet'!$B$11,Paramètres!$A$1:$I$89,3,0)*VLOOKUP('Données projet'!$B$11,Paramètres!$A$1:$I$89,5,0)</f>
        <v>395.19480000000027</v>
      </c>
      <c r="BF105" s="13">
        <f t="shared" si="91"/>
        <v>90.801800495271991</v>
      </c>
      <c r="BG105" s="20">
        <f t="shared" si="61"/>
        <v>846.44407919593243</v>
      </c>
      <c r="BH105" s="59">
        <f t="shared" si="62"/>
        <v>1139.7774125292658</v>
      </c>
      <c r="BI105" s="59">
        <f ca="1">AVERAGE(OFFSET($BH$3,0,0,'Données projet'!$E$11+1,1))-AVERAGE(OFFSET($H$3,0,0,'Données projet'!$E$11+1,1))</f>
        <v>536.29215334041396</v>
      </c>
      <c r="BJ105" s="59">
        <f t="shared" si="92"/>
        <v>312.14361830038712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126.81911603913159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126.81911603913159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255.00000000000006</v>
      </c>
      <c r="BZ105" s="13">
        <f>BY105*VLOOKUP('Données projet'!$B$12,Paramètres!$A$1:$I$89,3,0)*VLOOKUP('Données projet'!$B$12,Paramètres!$A$1:$I$89,5,0)</f>
        <v>186.96600000000004</v>
      </c>
      <c r="CA105" s="13">
        <f t="shared" si="93"/>
        <v>46.868551400324648</v>
      </c>
      <c r="CB105" s="20">
        <f t="shared" si="64"/>
        <v>407.26184368889881</v>
      </c>
      <c r="CC105" s="59">
        <f t="shared" si="65"/>
        <v>700.59517702223206</v>
      </c>
      <c r="CD105" s="59">
        <f ca="1">AVERAGE(OFFSET($CC$3,0,0,'Données projet'!$E$12+1,1))-AVERAGE(OFFSET($H$3,0,0,'Données projet'!$E$12+1,1))</f>
        <v>239.25212250019609</v>
      </c>
      <c r="CE105" s="59">
        <f t="shared" si="94"/>
        <v>213.58492101729695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261.2</v>
      </c>
      <c r="O106" s="13">
        <f>N106*VLOOKUP('Données projet'!$B$9,Paramètres!$A$1:$I$89,3,0)*VLOOKUP('Données projet'!$B$9,Paramètres!$A$1:$I$89,5,0)</f>
        <v>248.55792</v>
      </c>
      <c r="P106" s="13">
        <f t="shared" si="87"/>
        <v>60.277037232293665</v>
      </c>
      <c r="Q106" s="20">
        <f t="shared" si="107"/>
        <v>537.88755051291139</v>
      </c>
      <c r="R106" s="59">
        <f t="shared" si="55"/>
        <v>831.22088384624476</v>
      </c>
      <c r="S106" s="59">
        <f ca="1">AVERAGE(OFFSET($R$3,0,0,'Données projet'!$E$9+1,1))-AVERAGE(OFFSET($H$3,0,0,'Données projet'!$E$9+1,1))</f>
        <v>455.71329051283936</v>
      </c>
      <c r="T106" s="59">
        <f t="shared" si="88"/>
        <v>479.3743231122258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89.756668081793535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89.756668081793535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291.5265599999999</v>
      </c>
      <c r="AK106" s="13">
        <f t="shared" si="89"/>
        <v>69.397153761857183</v>
      </c>
      <c r="AL106" s="20">
        <f t="shared" si="58"/>
        <v>628.60880146856778</v>
      </c>
      <c r="AM106" s="59">
        <f t="shared" si="59"/>
        <v>921.94213480190115</v>
      </c>
      <c r="AN106" s="59">
        <f ca="1">AVERAGE(OFFSET($AM$3,0,0,'Données projet'!$E$10+1,1))-AVERAGE(OFFSET($H$3,0,0,'Données projet'!$E$10+1,1))</f>
        <v>439.19854273764042</v>
      </c>
      <c r="AO106" s="59">
        <f t="shared" si="90"/>
        <v>278.21741231699929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89.872763908834074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89.872763908834074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</v>
      </c>
      <c r="BD106" s="12">
        <f>IF('Données projet'!$A$88&gt;35,BD105+BC106-BL105,IF(A106&lt;'Données projet'!$A$88,$BA$205^A106,IF(A106='Données projet'!$A$88,'Données projet'!$B$88,BD105+BC106-BL105)))</f>
        <v>468.40000000000032</v>
      </c>
      <c r="BE106" s="13">
        <f>BD106*VLOOKUP('Données projet'!$B$11,Paramètres!$A$1:$I$89,3,0)*VLOOKUP('Données projet'!$B$11,Paramètres!$A$1:$I$89,5,0)</f>
        <v>401.88720000000029</v>
      </c>
      <c r="BF106" s="13">
        <f t="shared" si="91"/>
        <v>92.159161185828353</v>
      </c>
      <c r="BG106" s="20">
        <f t="shared" si="61"/>
        <v>860.46407906531829</v>
      </c>
      <c r="BH106" s="59">
        <f t="shared" si="62"/>
        <v>1153.7974123986517</v>
      </c>
      <c r="BI106" s="59">
        <f ca="1">AVERAGE(OFFSET($BH$3,0,0,'Données projet'!$E$11+1,1))-AVERAGE(OFFSET($H$3,0,0,'Données projet'!$E$11+1,1))</f>
        <v>536.29215334041396</v>
      </c>
      <c r="BJ106" s="59">
        <f t="shared" si="92"/>
        <v>312.14361830038712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124.33227052562712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124.33227052562712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255.00000000000006</v>
      </c>
      <c r="BZ106" s="13">
        <f>BY106*VLOOKUP('Données projet'!$B$12,Paramètres!$A$1:$I$89,3,0)*VLOOKUP('Données projet'!$B$12,Paramètres!$A$1:$I$89,5,0)</f>
        <v>186.96600000000004</v>
      </c>
      <c r="CA106" s="13">
        <f t="shared" si="93"/>
        <v>46.868551400324648</v>
      </c>
      <c r="CB106" s="20">
        <f t="shared" si="64"/>
        <v>407.26184368889881</v>
      </c>
      <c r="CC106" s="59">
        <f t="shared" si="65"/>
        <v>700.59517702223206</v>
      </c>
      <c r="CD106" s="59">
        <f ca="1">AVERAGE(OFFSET($CC$3,0,0,'Données projet'!$E$12+1,1))-AVERAGE(OFFSET($H$3,0,0,'Données projet'!$E$12+1,1))</f>
        <v>239.25212250019609</v>
      </c>
      <c r="CE106" s="59">
        <f t="shared" si="94"/>
        <v>213.58492101729695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265.59999999999997</v>
      </c>
      <c r="O107" s="13">
        <f>N107*VLOOKUP('Données projet'!$B$9,Paramètres!$A$1:$I$89,3,0)*VLOOKUP('Données projet'!$B$9,Paramètres!$A$1:$I$89,5,0)</f>
        <v>252.74495999999996</v>
      </c>
      <c r="P107" s="13">
        <f t="shared" si="87"/>
        <v>61.173358634109022</v>
      </c>
      <c r="Q107" s="20">
        <f t="shared" si="107"/>
        <v>546.74107162107305</v>
      </c>
      <c r="R107" s="59">
        <f t="shared" si="55"/>
        <v>840.07440495440642</v>
      </c>
      <c r="S107" s="59">
        <f ca="1">AVERAGE(OFFSET($R$3,0,0,'Données projet'!$E$9+1,1))-AVERAGE(OFFSET($H$3,0,0,'Données projet'!$E$9+1,1))</f>
        <v>455.71329051283936</v>
      </c>
      <c r="T107" s="59">
        <f t="shared" si="88"/>
        <v>479.3743231122258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87.996594566871366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87.996594566871366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296.4124799999999</v>
      </c>
      <c r="AK107" s="13">
        <f t="shared" si="89"/>
        <v>70.423855708154704</v>
      </c>
      <c r="AL107" s="20">
        <f t="shared" si="58"/>
        <v>638.90661802503598</v>
      </c>
      <c r="AM107" s="59">
        <f t="shared" si="59"/>
        <v>932.23995135836935</v>
      </c>
      <c r="AN107" s="59">
        <f ca="1">AVERAGE(OFFSET($AM$3,0,0,'Données projet'!$E$10+1,1))-AVERAGE(OFFSET($H$3,0,0,'Données projet'!$E$10+1,1))</f>
        <v>439.19854273764042</v>
      </c>
      <c r="AO107" s="59">
        <f t="shared" si="90"/>
        <v>278.21741231699929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88.110413825555099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88.110413825555099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</v>
      </c>
      <c r="BD107" s="12">
        <f>IF('Données projet'!$A$88&gt;35,BD106+BC107-BL106,IF(A107&lt;'Données projet'!$A$88,$BA$205^A107,IF(A107='Données projet'!$A$88,'Données projet'!$B$88,BD106+BC107-BL106)))</f>
        <v>476.20000000000033</v>
      </c>
      <c r="BE107" s="13">
        <f>BD107*VLOOKUP('Données projet'!$B$11,Paramètres!$A$1:$I$89,3,0)*VLOOKUP('Données projet'!$B$11,Paramètres!$A$1:$I$89,5,0)</f>
        <v>408.57960000000031</v>
      </c>
      <c r="BF107" s="13">
        <f t="shared" si="91"/>
        <v>93.513893265221469</v>
      </c>
      <c r="BG107" s="20">
        <f t="shared" si="61"/>
        <v>874.47950077026132</v>
      </c>
      <c r="BH107" s="59">
        <f t="shared" si="62"/>
        <v>1167.8128341035947</v>
      </c>
      <c r="BI107" s="59">
        <f ca="1">AVERAGE(OFFSET($BH$3,0,0,'Données projet'!$E$11+1,1))-AVERAGE(OFFSET($H$3,0,0,'Données projet'!$E$11+1,1))</f>
        <v>536.29215334041396</v>
      </c>
      <c r="BJ107" s="59">
        <f t="shared" si="92"/>
        <v>312.14361830038712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121.89419053581649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121.89419053581649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255.00000000000006</v>
      </c>
      <c r="BZ107" s="13">
        <f>BY107*VLOOKUP('Données projet'!$B$12,Paramètres!$A$1:$I$89,3,0)*VLOOKUP('Données projet'!$B$12,Paramètres!$A$1:$I$89,5,0)</f>
        <v>186.96600000000004</v>
      </c>
      <c r="CA107" s="13">
        <f t="shared" si="93"/>
        <v>46.868551400324648</v>
      </c>
      <c r="CB107" s="20">
        <f t="shared" si="64"/>
        <v>407.26184368889881</v>
      </c>
      <c r="CC107" s="59">
        <f t="shared" si="65"/>
        <v>700.59517702223206</v>
      </c>
      <c r="CD107" s="59">
        <f ca="1">AVERAGE(OFFSET($CC$3,0,0,'Données projet'!$E$12+1,1))-AVERAGE(OFFSET($H$3,0,0,'Données projet'!$E$12+1,1))</f>
        <v>239.25212250019609</v>
      </c>
      <c r="CE107" s="59">
        <f t="shared" si="94"/>
        <v>213.58492101729695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270</v>
      </c>
      <c r="L108" s="12">
        <f>VLOOKUP(A108,'Données projet'!$A$35:$I$55,9,0)</f>
        <v>4.4000000000000004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269.99999999999994</v>
      </c>
      <c r="O108" s="13">
        <f>N108*VLOOKUP('Données projet'!$B$9,Paramètres!$A$1:$I$89,3,0)*VLOOKUP('Données projet'!$B$9,Paramètres!$A$1:$I$89,5,0)</f>
        <v>256.93199999999996</v>
      </c>
      <c r="P108" s="13">
        <f t="shared" si="87"/>
        <v>62.067953229346557</v>
      </c>
      <c r="Q108" s="20">
        <f t="shared" si="107"/>
        <v>555.59158520777839</v>
      </c>
      <c r="R108" s="59">
        <f t="shared" si="55"/>
        <v>848.92491854111177</v>
      </c>
      <c r="S108" s="59">
        <f ca="1">AVERAGE(OFFSET($R$3,0,0,'Données projet'!$E$9+1,1))-AVERAGE(OFFSET($H$3,0,0,'Données projet'!$E$9+1,1))</f>
        <v>455.71329051283936</v>
      </c>
      <c r="T108" s="59">
        <f t="shared" si="88"/>
        <v>479.3743231122258</v>
      </c>
      <c r="U108" s="15">
        <f>IF(ISNA(VLOOKUP(A108,'Données projet'!$A$35:$I$55,3,0)),0,VLOOKUP(A108,'Données projet'!$A$35:$I$55,3,0))</f>
        <v>20</v>
      </c>
      <c r="V108" s="15">
        <f>IF(ISNA(VLOOKUP(A108,'Données projet'!$A$35:$I$55,4,0)),0,VLOOKUP(A108,'Données projet'!$A$35:$I$55,4,0))</f>
        <v>21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95.770284506904872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95.770284506904872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301.2983999999999</v>
      </c>
      <c r="AK108" s="13">
        <f t="shared" si="89"/>
        <v>71.448589534990518</v>
      </c>
      <c r="AL108" s="20">
        <f t="shared" si="58"/>
        <v>649.20100677344158</v>
      </c>
      <c r="AM108" s="59">
        <f t="shared" si="59"/>
        <v>942.53434010677483</v>
      </c>
      <c r="AN108" s="59">
        <f ca="1">AVERAGE(OFFSET($AM$3,0,0,'Données projet'!$E$10+1,1))-AVERAGE(OFFSET($H$3,0,0,'Données projet'!$E$10+1,1))</f>
        <v>439.19854273764042</v>
      </c>
      <c r="AO108" s="59">
        <f t="shared" si="90"/>
        <v>278.21741231699929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97.565189273789613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97.565189273789613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484</v>
      </c>
      <c r="BB108" s="12">
        <f>VLOOKUP(A108,'Données projet'!$A$87:$I$107,9,0)</f>
        <v>7.8</v>
      </c>
      <c r="BC108" s="12">
        <f t="array" ref="BC108">INDEX(BB:BB,MIN(IF(ISNUMBER(BB108:BB304),ROW(BB108:BB304),"")))</f>
        <v>7.8</v>
      </c>
      <c r="BD108" s="12">
        <f>IF('Données projet'!$A$88&gt;35,BD107+BC108-BL107,IF(A108&lt;'Données projet'!$A$88,$BA$205^A108,IF(A108='Données projet'!$A$88,'Données projet'!$B$88,BD107+BC108-BL107)))</f>
        <v>484.00000000000034</v>
      </c>
      <c r="BE108" s="13">
        <f>BD108*VLOOKUP('Données projet'!$B$11,Paramètres!$A$1:$I$89,3,0)*VLOOKUP('Données projet'!$B$11,Paramètres!$A$1:$I$89,5,0)</f>
        <v>415.27200000000033</v>
      </c>
      <c r="BF108" s="13">
        <f t="shared" si="91"/>
        <v>94.866044759468593</v>
      </c>
      <c r="BG108" s="20">
        <f t="shared" si="61"/>
        <v>888.490427956075</v>
      </c>
      <c r="BH108" s="59">
        <f t="shared" si="62"/>
        <v>1181.8237612894084</v>
      </c>
      <c r="BI108" s="59">
        <f ca="1">AVERAGE(OFFSET($BH$3,0,0,'Données projet'!$E$11+1,1))-AVERAGE(OFFSET($H$3,0,0,'Données projet'!$E$11+1,1))</f>
        <v>536.29215334041396</v>
      </c>
      <c r="BJ108" s="59">
        <f t="shared" si="92"/>
        <v>312.14361830038712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28</v>
      </c>
      <c r="BM108" s="16">
        <f>IF(ISNA(VLOOKUP(A108,'Données projet'!$A$87:$I$107,5,0)),0%,VLOOKUP(A108,'Données projet'!$A$87:$I$107,5,0)*VLOOKUP('Données projet'!$B$11,Paramètres!$A$1:$I$89,7,0))</f>
        <v>0.53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133.57956461841087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133.57956461841087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255.00000000000006</v>
      </c>
      <c r="BZ108" s="13">
        <f>BY108*VLOOKUP('Données projet'!$B$12,Paramètres!$A$1:$I$89,3,0)*VLOOKUP('Données projet'!$B$12,Paramètres!$A$1:$I$89,5,0)</f>
        <v>186.96600000000004</v>
      </c>
      <c r="CA108" s="13">
        <f t="shared" si="93"/>
        <v>46.868551400324648</v>
      </c>
      <c r="CB108" s="20">
        <f t="shared" si="64"/>
        <v>407.26184368889881</v>
      </c>
      <c r="CC108" s="59">
        <f t="shared" si="65"/>
        <v>700.59517702223206</v>
      </c>
      <c r="CD108" s="59">
        <f ca="1">AVERAGE(OFFSET($CC$3,0,0,'Données projet'!$E$12+1,1))-AVERAGE(OFFSET($H$3,0,0,'Données projet'!$E$12+1,1))</f>
        <v>239.25212250019609</v>
      </c>
      <c r="CE108" s="59">
        <f t="shared" si="94"/>
        <v>213.58492101729695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248.99999999999994</v>
      </c>
      <c r="O109" s="13">
        <f>N109*VLOOKUP('Données projet'!$B$9,Paramètres!$A$1:$I$89,3,0)*VLOOKUP('Données projet'!$B$9,Paramètres!$A$1:$I$89,5,0)</f>
        <v>236.94839999999994</v>
      </c>
      <c r="P109" s="13">
        <f t="shared" si="87"/>
        <v>57.782475694292401</v>
      </c>
      <c r="Q109" s="20">
        <f t="shared" si="107"/>
        <v>513.32294183422573</v>
      </c>
      <c r="R109" s="59">
        <f t="shared" si="55"/>
        <v>806.65627516755899</v>
      </c>
      <c r="S109" s="59">
        <f ca="1">AVERAGE(OFFSET($R$3,0,0,'Données projet'!$E$9+1,1))-AVERAGE(OFFSET($H$3,0,0,'Données projet'!$E$9+1,1))</f>
        <v>455.71329051283936</v>
      </c>
      <c r="T109" s="59">
        <f t="shared" si="88"/>
        <v>479.3743231122258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93.892287641830109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93.892287641830109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282.29759999999987</v>
      </c>
      <c r="AK109" s="13">
        <f t="shared" si="89"/>
        <v>67.452326629470178</v>
      </c>
      <c r="AL109" s="20">
        <f t="shared" si="58"/>
        <v>609.14778887966042</v>
      </c>
      <c r="AM109" s="59">
        <f t="shared" si="59"/>
        <v>902.4811222129938</v>
      </c>
      <c r="AN109" s="59">
        <f ca="1">AVERAGE(OFFSET($AM$3,0,0,'Données projet'!$E$10+1,1))-AVERAGE(OFFSET($H$3,0,0,'Données projet'!$E$10+1,1))</f>
        <v>439.19854273764042</v>
      </c>
      <c r="AO109" s="59">
        <f t="shared" si="90"/>
        <v>278.21741231699929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95.651995421020047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95.651995421020047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7.4</v>
      </c>
      <c r="BD109" s="12">
        <f>IF('Données projet'!$A$88&gt;35,BD108+BC109-BL108,IF(A109&lt;'Données projet'!$A$88,$BA$205^A109,IF(A109='Données projet'!$A$88,'Données projet'!$B$88,BD108+BC109-BL108)))</f>
        <v>463.40000000000032</v>
      </c>
      <c r="BE109" s="13">
        <f>BD109*VLOOKUP('Données projet'!$B$11,Paramètres!$A$1:$I$89,3,0)*VLOOKUP('Données projet'!$B$11,Paramètres!$A$1:$I$89,5,0)</f>
        <v>397.59720000000033</v>
      </c>
      <c r="BF109" s="13">
        <f t="shared" si="91"/>
        <v>91.289363709423597</v>
      </c>
      <c r="BG109" s="20">
        <f t="shared" si="61"/>
        <v>851.4774317939133</v>
      </c>
      <c r="BH109" s="59">
        <f t="shared" si="62"/>
        <v>1144.8107651272467</v>
      </c>
      <c r="BI109" s="59">
        <f ca="1">AVERAGE(OFFSET($BH$3,0,0,'Données projet'!$E$11+1,1))-AVERAGE(OFFSET($H$3,0,0,'Données projet'!$E$11+1,1))</f>
        <v>536.29215334041396</v>
      </c>
      <c r="BJ109" s="59">
        <f t="shared" si="92"/>
        <v>312.14361830038712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130.96015083173322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130.96015083173322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255.00000000000006</v>
      </c>
      <c r="BZ109" s="13">
        <f>BY109*VLOOKUP('Données projet'!$B$12,Paramètres!$A$1:$I$89,3,0)*VLOOKUP('Données projet'!$B$12,Paramètres!$A$1:$I$89,5,0)</f>
        <v>186.96600000000004</v>
      </c>
      <c r="CA109" s="13">
        <f t="shared" si="93"/>
        <v>46.868551400324648</v>
      </c>
      <c r="CB109" s="20">
        <f t="shared" si="64"/>
        <v>407.26184368889881</v>
      </c>
      <c r="CC109" s="59">
        <f t="shared" si="65"/>
        <v>700.59517702223206</v>
      </c>
      <c r="CD109" s="59">
        <f ca="1">AVERAGE(OFFSET($CC$3,0,0,'Données projet'!$E$12+1,1))-AVERAGE(OFFSET($H$3,0,0,'Données projet'!$E$12+1,1))</f>
        <v>239.25212250019609</v>
      </c>
      <c r="CE109" s="59">
        <f t="shared" si="94"/>
        <v>213.58492101729695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248.99999999999994</v>
      </c>
      <c r="O110" s="13">
        <f>N110*VLOOKUP('Données projet'!$B$9,Paramètres!$A$1:$I$89,3,0)*VLOOKUP('Données projet'!$B$9,Paramètres!$A$1:$I$89,5,0)</f>
        <v>236.94839999999994</v>
      </c>
      <c r="P110" s="13">
        <f t="shared" si="87"/>
        <v>57.782475694292401</v>
      </c>
      <c r="Q110" s="20">
        <f t="shared" si="107"/>
        <v>513.32294183422573</v>
      </c>
      <c r="R110" s="59">
        <f t="shared" si="55"/>
        <v>806.65627516755899</v>
      </c>
      <c r="S110" s="59">
        <f ca="1">AVERAGE(OFFSET($R$3,0,0,'Données projet'!$E$9+1,1))-AVERAGE(OFFSET($H$3,0,0,'Données projet'!$E$9+1,1))</f>
        <v>455.71329051283936</v>
      </c>
      <c r="T110" s="59">
        <f t="shared" si="88"/>
        <v>479.3743231122258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92.051117149814473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92.051117149814473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286.82159999999988</v>
      </c>
      <c r="AK110" s="13">
        <f t="shared" si="89"/>
        <v>68.406583284351413</v>
      </c>
      <c r="AL110" s="20">
        <f t="shared" si="58"/>
        <v>618.68908588691181</v>
      </c>
      <c r="AM110" s="59">
        <f t="shared" si="59"/>
        <v>912.02241922024518</v>
      </c>
      <c r="AN110" s="59">
        <f ca="1">AVERAGE(OFFSET($AM$3,0,0,'Données projet'!$E$10+1,1))-AVERAGE(OFFSET($H$3,0,0,'Données projet'!$E$10+1,1))</f>
        <v>439.19854273764042</v>
      </c>
      <c r="AO110" s="59">
        <f t="shared" si="90"/>
        <v>278.21741231699929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93.776318132770257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93.776318132770257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7.4</v>
      </c>
      <c r="BD110" s="12">
        <f>IF('Données projet'!$A$88&gt;35,BD109+BC110-BL109,IF(A110&lt;'Données projet'!$A$88,$BA$205^A110,IF(A110='Données projet'!$A$88,'Données projet'!$B$88,BD109+BC110-BL109)))</f>
        <v>470.8000000000003</v>
      </c>
      <c r="BE110" s="13">
        <f>BD110*VLOOKUP('Données projet'!$B$11,Paramètres!$A$1:$I$89,3,0)*VLOOKUP('Données projet'!$B$11,Paramètres!$A$1:$I$89,5,0)</f>
        <v>403.94640000000027</v>
      </c>
      <c r="BF110" s="13">
        <f t="shared" si="91"/>
        <v>92.5762795333208</v>
      </c>
      <c r="BG110" s="20">
        <f t="shared" si="61"/>
        <v>864.77700018720088</v>
      </c>
      <c r="BH110" s="59">
        <f t="shared" si="62"/>
        <v>1158.1103335205341</v>
      </c>
      <c r="BI110" s="59">
        <f ca="1">AVERAGE(OFFSET($BH$3,0,0,'Données projet'!$E$11+1,1))-AVERAGE(OFFSET($H$3,0,0,'Données projet'!$E$11+1,1))</f>
        <v>536.29215334041396</v>
      </c>
      <c r="BJ110" s="59">
        <f t="shared" si="92"/>
        <v>312.14361830038712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128.39210215172767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128.39210215172767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255.00000000000006</v>
      </c>
      <c r="BZ110" s="13">
        <f>BY110*VLOOKUP('Données projet'!$B$12,Paramètres!$A$1:$I$89,3,0)*VLOOKUP('Données projet'!$B$12,Paramètres!$A$1:$I$89,5,0)</f>
        <v>186.96600000000004</v>
      </c>
      <c r="CA110" s="13">
        <f t="shared" si="93"/>
        <v>46.868551400324648</v>
      </c>
      <c r="CB110" s="20">
        <f t="shared" si="64"/>
        <v>407.26184368889881</v>
      </c>
      <c r="CC110" s="59">
        <f t="shared" si="65"/>
        <v>700.59517702223206</v>
      </c>
      <c r="CD110" s="59">
        <f ca="1">AVERAGE(OFFSET($CC$3,0,0,'Données projet'!$E$12+1,1))-AVERAGE(OFFSET($H$3,0,0,'Données projet'!$E$12+1,1))</f>
        <v>239.25212250019609</v>
      </c>
      <c r="CE110" s="59">
        <f t="shared" si="94"/>
        <v>213.58492101729695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248.99999999999994</v>
      </c>
      <c r="O111" s="13">
        <f>N111*VLOOKUP('Données projet'!$B$9,Paramètres!$A$1:$I$89,3,0)*VLOOKUP('Données projet'!$B$9,Paramètres!$A$1:$I$89,5,0)</f>
        <v>236.94839999999994</v>
      </c>
      <c r="P111" s="13">
        <f t="shared" si="87"/>
        <v>57.782475694292401</v>
      </c>
      <c r="Q111" s="20">
        <f t="shared" si="107"/>
        <v>513.32294183422573</v>
      </c>
      <c r="R111" s="59">
        <f t="shared" si="55"/>
        <v>806.65627516755899</v>
      </c>
      <c r="S111" s="59">
        <f ca="1">AVERAGE(OFFSET($R$3,0,0,'Données projet'!$E$9+1,1))-AVERAGE(OFFSET($H$3,0,0,'Données projet'!$E$9+1,1))</f>
        <v>455.71329051283936</v>
      </c>
      <c r="T111" s="59">
        <f t="shared" si="88"/>
        <v>479.3743231122258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90.246050888144154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90.246050888144154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291.34559999999993</v>
      </c>
      <c r="AK111" s="13">
        <f t="shared" si="89"/>
        <v>69.359089490698707</v>
      </c>
      <c r="AL111" s="20">
        <f t="shared" si="58"/>
        <v>628.22733419630015</v>
      </c>
      <c r="AM111" s="59">
        <f t="shared" si="59"/>
        <v>921.56066752963352</v>
      </c>
      <c r="AN111" s="59">
        <f ca="1">AVERAGE(OFFSET($AM$3,0,0,'Données projet'!$E$10+1,1))-AVERAGE(OFFSET($H$3,0,0,'Données projet'!$E$10+1,1))</f>
        <v>439.19854273764042</v>
      </c>
      <c r="AO111" s="59">
        <f t="shared" si="90"/>
        <v>278.21741231699929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91.937421732092872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91.937421732092872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7.4</v>
      </c>
      <c r="BD111" s="12">
        <f>IF('Données projet'!$A$88&gt;35,BD110+BC111-BL110,IF(A111&lt;'Données projet'!$A$88,$BA$205^A111,IF(A111='Données projet'!$A$88,'Données projet'!$B$88,BD110+BC111-BL110)))</f>
        <v>478.20000000000027</v>
      </c>
      <c r="BE111" s="13">
        <f>BD111*VLOOKUP('Données projet'!$B$11,Paramètres!$A$1:$I$89,3,0)*VLOOKUP('Données projet'!$B$11,Paramètres!$A$1:$I$89,5,0)</f>
        <v>410.29560000000026</v>
      </c>
      <c r="BF111" s="13">
        <f t="shared" si="91"/>
        <v>93.860842909017194</v>
      </c>
      <c r="BG111" s="20">
        <f t="shared" si="61"/>
        <v>878.07247139987203</v>
      </c>
      <c r="BH111" s="59">
        <f t="shared" si="62"/>
        <v>1171.4058047332053</v>
      </c>
      <c r="BI111" s="59">
        <f ca="1">AVERAGE(OFFSET($BH$3,0,0,'Données projet'!$E$11+1,1))-AVERAGE(OFFSET($H$3,0,0,'Données projet'!$E$11+1,1))</f>
        <v>536.29215334041396</v>
      </c>
      <c r="BJ111" s="59">
        <f t="shared" si="92"/>
        <v>312.14361830038712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125.87441133998199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125.87441133998199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255.00000000000006</v>
      </c>
      <c r="BZ111" s="13">
        <f>BY111*VLOOKUP('Données projet'!$B$12,Paramètres!$A$1:$I$89,3,0)*VLOOKUP('Données projet'!$B$12,Paramètres!$A$1:$I$89,5,0)</f>
        <v>186.96600000000004</v>
      </c>
      <c r="CA111" s="13">
        <f t="shared" si="93"/>
        <v>46.868551400324648</v>
      </c>
      <c r="CB111" s="20">
        <f t="shared" si="64"/>
        <v>407.26184368889881</v>
      </c>
      <c r="CC111" s="59">
        <f t="shared" si="65"/>
        <v>700.59517702223206</v>
      </c>
      <c r="CD111" s="59">
        <f ca="1">AVERAGE(OFFSET($CC$3,0,0,'Données projet'!$E$12+1,1))-AVERAGE(OFFSET($H$3,0,0,'Données projet'!$E$12+1,1))</f>
        <v>239.25212250019609</v>
      </c>
      <c r="CE111" s="59">
        <f t="shared" si="94"/>
        <v>213.58492101729695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248.99999999999994</v>
      </c>
      <c r="O112" s="13">
        <f>N112*VLOOKUP('Données projet'!$B$9,Paramètres!$A$1:$I$89,3,0)*VLOOKUP('Données projet'!$B$9,Paramètres!$A$1:$I$89,5,0)</f>
        <v>236.94839999999994</v>
      </c>
      <c r="P112" s="13">
        <f t="shared" si="87"/>
        <v>57.782475694292401</v>
      </c>
      <c r="Q112" s="20">
        <f t="shared" si="107"/>
        <v>513.32294183422573</v>
      </c>
      <c r="R112" s="59">
        <f t="shared" si="55"/>
        <v>806.65627516755899</v>
      </c>
      <c r="S112" s="59">
        <f ca="1">AVERAGE(OFFSET($R$3,0,0,'Données projet'!$E$9+1,1))-AVERAGE(OFFSET($H$3,0,0,'Données projet'!$E$9+1,1))</f>
        <v>455.71329051283936</v>
      </c>
      <c r="T112" s="59">
        <f t="shared" si="88"/>
        <v>479.3743231122258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88.476380874883475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88.476380874883475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295.86959999999988</v>
      </c>
      <c r="AK112" s="13">
        <f t="shared" si="89"/>
        <v>70.309875568291218</v>
      </c>
      <c r="AL112" s="20">
        <f t="shared" si="58"/>
        <v>637.76258661477357</v>
      </c>
      <c r="AM112" s="59">
        <f t="shared" si="59"/>
        <v>931.09591994810694</v>
      </c>
      <c r="AN112" s="59">
        <f ca="1">AVERAGE(OFFSET($AM$3,0,0,'Données projet'!$E$10+1,1))-AVERAGE(OFFSET($H$3,0,0,'Données projet'!$E$10+1,1))</f>
        <v>439.19854273764042</v>
      </c>
      <c r="AO112" s="59">
        <f t="shared" si="90"/>
        <v>278.21741231699929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90.134584968216714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90.134584968216714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7.4</v>
      </c>
      <c r="BD112" s="12">
        <f>IF('Données projet'!$A$88&gt;35,BD111+BC112-BL111,IF(A112&lt;'Données projet'!$A$88,$BA$205^A112,IF(A112='Données projet'!$A$88,'Données projet'!$B$88,BD111+BC112-BL111)))</f>
        <v>485.60000000000025</v>
      </c>
      <c r="BE112" s="13">
        <f>BD112*VLOOKUP('Données projet'!$B$11,Paramètres!$A$1:$I$89,3,0)*VLOOKUP('Données projet'!$B$11,Paramètres!$A$1:$I$89,5,0)</f>
        <v>416.64480000000026</v>
      </c>
      <c r="BF112" s="13">
        <f t="shared" si="91"/>
        <v>95.143094443977446</v>
      </c>
      <c r="BG112" s="20">
        <f t="shared" si="61"/>
        <v>891.36391615659443</v>
      </c>
      <c r="BH112" s="59">
        <f t="shared" si="62"/>
        <v>1184.6972494899278</v>
      </c>
      <c r="BI112" s="59">
        <f ca="1">AVERAGE(OFFSET($BH$3,0,0,'Données projet'!$E$11+1,1))-AVERAGE(OFFSET($H$3,0,0,'Données projet'!$E$11+1,1))</f>
        <v>536.29215334041396</v>
      </c>
      <c r="BJ112" s="59">
        <f t="shared" si="92"/>
        <v>312.14361830038712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123.40609090941489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123.40609090941489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255.00000000000006</v>
      </c>
      <c r="BZ112" s="13">
        <f>BY112*VLOOKUP('Données projet'!$B$12,Paramètres!$A$1:$I$89,3,0)*VLOOKUP('Données projet'!$B$12,Paramètres!$A$1:$I$89,5,0)</f>
        <v>186.96600000000004</v>
      </c>
      <c r="CA112" s="13">
        <f t="shared" si="93"/>
        <v>46.868551400324648</v>
      </c>
      <c r="CB112" s="20">
        <f t="shared" si="64"/>
        <v>407.26184368889881</v>
      </c>
      <c r="CC112" s="59">
        <f t="shared" si="65"/>
        <v>700.59517702223206</v>
      </c>
      <c r="CD112" s="59">
        <f ca="1">AVERAGE(OFFSET($CC$3,0,0,'Données projet'!$E$12+1,1))-AVERAGE(OFFSET($H$3,0,0,'Données projet'!$E$12+1,1))</f>
        <v>239.25212250019609</v>
      </c>
      <c r="CE112" s="59">
        <f t="shared" si="94"/>
        <v>213.58492101729695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248.99999999999994</v>
      </c>
      <c r="O113" s="13">
        <f>N113*VLOOKUP('Données projet'!$B$9,Paramètres!$A$1:$I$89,3,0)*VLOOKUP('Données projet'!$B$9,Paramètres!$A$1:$I$89,5,0)</f>
        <v>236.94839999999994</v>
      </c>
      <c r="P113" s="13">
        <f t="shared" si="87"/>
        <v>57.782475694292401</v>
      </c>
      <c r="Q113" s="20">
        <f t="shared" si="107"/>
        <v>513.32294183422573</v>
      </c>
      <c r="R113" s="59">
        <f t="shared" si="55"/>
        <v>806.65627516755899</v>
      </c>
      <c r="S113" s="59">
        <f ca="1">AVERAGE(OFFSET($R$3,0,0,'Données projet'!$E$9+1,1))-AVERAGE(OFFSET($H$3,0,0,'Données projet'!$E$9+1,1))</f>
        <v>455.71329051283936</v>
      </c>
      <c r="T113" s="59">
        <f t="shared" si="88"/>
        <v>479.3743231122258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86.741413011190716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86.741413011190716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300.39359999999988</v>
      </c>
      <c r="AK113" s="13">
        <f t="shared" si="89"/>
        <v>71.258970856492667</v>
      </c>
      <c r="AL113" s="20">
        <f t="shared" si="58"/>
        <v>647.29489424172459</v>
      </c>
      <c r="AM113" s="59">
        <f t="shared" si="59"/>
        <v>940.62822757505796</v>
      </c>
      <c r="AN113" s="59">
        <f ca="1">AVERAGE(OFFSET($AM$3,0,0,'Données projet'!$E$10+1,1))-AVERAGE(OFFSET($H$3,0,0,'Données projet'!$E$10+1,1))</f>
        <v>439.19854273764042</v>
      </c>
      <c r="AO113" s="59">
        <f t="shared" si="90"/>
        <v>278.21741231699929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99.119568927223511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99.119568927223511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493</v>
      </c>
      <c r="BB113" s="12">
        <f>VLOOKUP(A113,'Données projet'!$A$87:$I$107,9,0)</f>
        <v>7.4</v>
      </c>
      <c r="BC113" s="12">
        <f t="array" ref="BC113">INDEX(BB:BB,MIN(IF(ISNUMBER(BB113:BB309),ROW(BB113:BB309),"")))</f>
        <v>7.4</v>
      </c>
      <c r="BD113" s="12">
        <f>IF('Données projet'!$A$88&gt;35,BD112+BC113-BL112,IF(A113&lt;'Données projet'!$A$88,$BA$205^A113,IF(A113='Données projet'!$A$88,'Données projet'!$B$88,BD112+BC113-BL112)))</f>
        <v>493.00000000000023</v>
      </c>
      <c r="BE113" s="13">
        <f>BD113*VLOOKUP('Données projet'!$B$11,Paramètres!$A$1:$I$89,3,0)*VLOOKUP('Données projet'!$B$11,Paramètres!$A$1:$I$89,5,0)</f>
        <v>422.99400000000026</v>
      </c>
      <c r="BF113" s="13">
        <f t="shared" si="91"/>
        <v>96.423073437021927</v>
      </c>
      <c r="BG113" s="20">
        <f t="shared" si="61"/>
        <v>904.65140290281352</v>
      </c>
      <c r="BH113" s="59">
        <f t="shared" si="62"/>
        <v>1197.9847362361468</v>
      </c>
      <c r="BI113" s="59">
        <f ca="1">AVERAGE(OFFSET($BH$3,0,0,'Données projet'!$E$11+1,1))-AVERAGE(OFFSET($H$3,0,0,'Données projet'!$E$11+1,1))</f>
        <v>536.29215334041396</v>
      </c>
      <c r="BJ113" s="59">
        <f t="shared" si="92"/>
        <v>312.14361830038712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0.53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134.55911594746237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134.55911594746237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255.00000000000006</v>
      </c>
      <c r="BZ113" s="13">
        <f>BY113*VLOOKUP('Données projet'!$B$12,Paramètres!$A$1:$I$89,3,0)*VLOOKUP('Données projet'!$B$12,Paramètres!$A$1:$I$89,5,0)</f>
        <v>186.96600000000004</v>
      </c>
      <c r="CA113" s="13">
        <f t="shared" si="93"/>
        <v>46.868551400324648</v>
      </c>
      <c r="CB113" s="20">
        <f t="shared" si="64"/>
        <v>407.26184368889881</v>
      </c>
      <c r="CC113" s="59">
        <f t="shared" si="65"/>
        <v>700.59517702223206</v>
      </c>
      <c r="CD113" s="59">
        <f ca="1">AVERAGE(OFFSET($CC$3,0,0,'Données projet'!$E$12+1,1))-AVERAGE(OFFSET($H$3,0,0,'Données projet'!$E$12+1,1))</f>
        <v>239.25212250019609</v>
      </c>
      <c r="CE113" s="59">
        <f t="shared" si="94"/>
        <v>213.58492101729695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248.99999999999994</v>
      </c>
      <c r="O114" s="13">
        <f>N114*VLOOKUP('Données projet'!$B$9,Paramètres!$A$1:$I$89,3,0)*VLOOKUP('Données projet'!$B$9,Paramètres!$A$1:$I$89,5,0)</f>
        <v>236.94839999999994</v>
      </c>
      <c r="P114" s="13">
        <f t="shared" si="87"/>
        <v>57.782475694292401</v>
      </c>
      <c r="Q114" s="20">
        <f t="shared" si="107"/>
        <v>513.32294183422573</v>
      </c>
      <c r="R114" s="59">
        <f t="shared" si="55"/>
        <v>806.65627516755899</v>
      </c>
      <c r="S114" s="59">
        <f ca="1">AVERAGE(OFFSET($R$3,0,0,'Données projet'!$E$9+1,1))-AVERAGE(OFFSET($H$3,0,0,'Données projet'!$E$9+1,1))</f>
        <v>455.71329051283936</v>
      </c>
      <c r="T114" s="59">
        <f t="shared" si="88"/>
        <v>479.3743231122258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85.040466809079064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85.040466809079064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282.1166399999999</v>
      </c>
      <c r="AK114" s="13">
        <f t="shared" si="89"/>
        <v>67.414119514142243</v>
      </c>
      <c r="AL114" s="20">
        <f t="shared" si="58"/>
        <v>608.76607282046416</v>
      </c>
      <c r="AM114" s="59">
        <f t="shared" si="59"/>
        <v>902.09940615379742</v>
      </c>
      <c r="AN114" s="59">
        <f ca="1">AVERAGE(OFFSET($AM$3,0,0,'Données projet'!$E$10+1,1))-AVERAGE(OFFSET($H$3,0,0,'Données projet'!$E$10+1,1))</f>
        <v>439.19854273764042</v>
      </c>
      <c r="AO114" s="59">
        <f t="shared" si="90"/>
        <v>278.21741231699929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97.175894637528074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97.175894637528074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</v>
      </c>
      <c r="BD114" s="12">
        <f>IF('Données projet'!$A$88&gt;35,BD113+BC114-BL113,IF(A114&lt;'Données projet'!$A$88,$BA$205^A114,IF(A114='Données projet'!$A$88,'Données projet'!$B$88,BD113+BC114-BL113)))</f>
        <v>473.00000000000023</v>
      </c>
      <c r="BE114" s="13">
        <f>BD114*VLOOKUP('Données projet'!$B$11,Paramètres!$A$1:$I$89,3,0)*VLOOKUP('Données projet'!$B$11,Paramètres!$A$1:$I$89,5,0)</f>
        <v>405.83400000000023</v>
      </c>
      <c r="BF114" s="13">
        <f t="shared" si="91"/>
        <v>92.958420619932411</v>
      </c>
      <c r="BG114" s="20">
        <f t="shared" si="61"/>
        <v>868.73013257971604</v>
      </c>
      <c r="BH114" s="59">
        <f t="shared" si="62"/>
        <v>1162.0634659130494</v>
      </c>
      <c r="BI114" s="59">
        <f ca="1">AVERAGE(OFFSET($BH$3,0,0,'Données projet'!$E$11+1,1))-AVERAGE(OFFSET($H$3,0,0,'Données projet'!$E$11+1,1))</f>
        <v>536.29215334041396</v>
      </c>
      <c r="BJ114" s="59">
        <f t="shared" si="92"/>
        <v>312.14361830038712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131.92049375668932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131.92049375668932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255.00000000000006</v>
      </c>
      <c r="BZ114" s="13">
        <f>BY114*VLOOKUP('Données projet'!$B$12,Paramètres!$A$1:$I$89,3,0)*VLOOKUP('Données projet'!$B$12,Paramètres!$A$1:$I$89,5,0)</f>
        <v>186.96600000000004</v>
      </c>
      <c r="CA114" s="13">
        <f t="shared" si="93"/>
        <v>46.868551400324648</v>
      </c>
      <c r="CB114" s="20">
        <f t="shared" si="64"/>
        <v>407.26184368889881</v>
      </c>
      <c r="CC114" s="59">
        <f t="shared" si="65"/>
        <v>700.59517702223206</v>
      </c>
      <c r="CD114" s="59">
        <f ca="1">AVERAGE(OFFSET($CC$3,0,0,'Données projet'!$E$12+1,1))-AVERAGE(OFFSET($H$3,0,0,'Données projet'!$E$12+1,1))</f>
        <v>239.25212250019609</v>
      </c>
      <c r="CE114" s="59">
        <f t="shared" si="94"/>
        <v>213.58492101729695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248.99999999999994</v>
      </c>
      <c r="O115" s="13">
        <f>N115*VLOOKUP('Données projet'!$B$9,Paramètres!$A$1:$I$89,3,0)*VLOOKUP('Données projet'!$B$9,Paramètres!$A$1:$I$89,5,0)</f>
        <v>236.94839999999994</v>
      </c>
      <c r="P115" s="13">
        <f t="shared" si="87"/>
        <v>57.782475694292401</v>
      </c>
      <c r="Q115" s="20">
        <f t="shared" si="107"/>
        <v>513.32294183422573</v>
      </c>
      <c r="R115" s="59">
        <f t="shared" si="55"/>
        <v>806.65627516755899</v>
      </c>
      <c r="S115" s="59">
        <f ca="1">AVERAGE(OFFSET($R$3,0,0,'Données projet'!$E$9+1,1))-AVERAGE(OFFSET($H$3,0,0,'Données projet'!$E$9+1,1))</f>
        <v>455.71329051283936</v>
      </c>
      <c r="T115" s="59">
        <f t="shared" si="88"/>
        <v>479.3743231122258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83.372875124516085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83.372875124516085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286.45967999999988</v>
      </c>
      <c r="AK115" s="13">
        <f t="shared" si="89"/>
        <v>68.330307577101138</v>
      </c>
      <c r="AL115" s="20">
        <f t="shared" si="58"/>
        <v>617.92589503011754</v>
      </c>
      <c r="AM115" s="59">
        <f t="shared" si="59"/>
        <v>911.2592283634508</v>
      </c>
      <c r="AN115" s="59">
        <f ca="1">AVERAGE(OFFSET($AM$3,0,0,'Données projet'!$E$10+1,1))-AVERAGE(OFFSET($H$3,0,0,'Données projet'!$E$10+1,1))</f>
        <v>439.19854273764042</v>
      </c>
      <c r="AO115" s="59">
        <f t="shared" si="90"/>
        <v>278.21741231699929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95.270334615129315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95.270334615129315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</v>
      </c>
      <c r="BD115" s="12">
        <f>IF('Données projet'!$A$88&gt;35,BD114+BC115-BL114,IF(A115&lt;'Données projet'!$A$88,$BA$205^A115,IF(A115='Données projet'!$A$88,'Données projet'!$B$88,BD114+BC115-BL114)))</f>
        <v>480.00000000000023</v>
      </c>
      <c r="BE115" s="13">
        <f>BD115*VLOOKUP('Données projet'!$B$11,Paramètres!$A$1:$I$89,3,0)*VLOOKUP('Données projet'!$B$11,Paramètres!$A$1:$I$89,5,0)</f>
        <v>411.84000000000026</v>
      </c>
      <c r="BF115" s="13">
        <f t="shared" si="91"/>
        <v>94.172953187816049</v>
      </c>
      <c r="BG115" s="20">
        <f t="shared" si="61"/>
        <v>881.30589346878003</v>
      </c>
      <c r="BH115" s="59">
        <f t="shared" si="62"/>
        <v>1174.6392268021134</v>
      </c>
      <c r="BI115" s="59">
        <f ca="1">AVERAGE(OFFSET($BH$3,0,0,'Données projet'!$E$11+1,1))-AVERAGE(OFFSET($H$3,0,0,'Données projet'!$E$11+1,1))</f>
        <v>536.29215334041396</v>
      </c>
      <c r="BJ115" s="59">
        <f t="shared" si="92"/>
        <v>312.14361830038712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129.33361333767672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129.33361333767672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255.00000000000006</v>
      </c>
      <c r="BZ115" s="13">
        <f>BY115*VLOOKUP('Données projet'!$B$12,Paramètres!$A$1:$I$89,3,0)*VLOOKUP('Données projet'!$B$12,Paramètres!$A$1:$I$89,5,0)</f>
        <v>186.96600000000004</v>
      </c>
      <c r="CA115" s="13">
        <f t="shared" si="93"/>
        <v>46.868551400324648</v>
      </c>
      <c r="CB115" s="20">
        <f t="shared" si="64"/>
        <v>407.26184368889881</v>
      </c>
      <c r="CC115" s="59">
        <f t="shared" si="65"/>
        <v>700.59517702223206</v>
      </c>
      <c r="CD115" s="59">
        <f ca="1">AVERAGE(OFFSET($CC$3,0,0,'Données projet'!$E$12+1,1))-AVERAGE(OFFSET($H$3,0,0,'Données projet'!$E$12+1,1))</f>
        <v>239.25212250019609</v>
      </c>
      <c r="CE115" s="59">
        <f t="shared" si="94"/>
        <v>213.58492101729695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248.99999999999994</v>
      </c>
      <c r="O116" s="13">
        <f>N116*VLOOKUP('Données projet'!$B$9,Paramètres!$A$1:$I$89,3,0)*VLOOKUP('Données projet'!$B$9,Paramètres!$A$1:$I$89,5,0)</f>
        <v>236.94839999999994</v>
      </c>
      <c r="P116" s="13">
        <f t="shared" si="87"/>
        <v>57.782475694292401</v>
      </c>
      <c r="Q116" s="20">
        <f t="shared" si="107"/>
        <v>513.32294183422573</v>
      </c>
      <c r="R116" s="59">
        <f t="shared" si="55"/>
        <v>806.65627516755899</v>
      </c>
      <c r="S116" s="59">
        <f ca="1">AVERAGE(OFFSET($R$3,0,0,'Données projet'!$E$9+1,1))-AVERAGE(OFFSET($H$3,0,0,'Données projet'!$E$9+1,1))</f>
        <v>455.71329051283936</v>
      </c>
      <c r="T116" s="59">
        <f t="shared" si="88"/>
        <v>479.3743231122258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81.737983895756884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81.737983895756884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290.80271999999991</v>
      </c>
      <c r="AK116" s="13">
        <f t="shared" si="89"/>
        <v>69.244880157128961</v>
      </c>
      <c r="AL116" s="20">
        <f t="shared" si="58"/>
        <v>627.08290360699937</v>
      </c>
      <c r="AM116" s="59">
        <f t="shared" si="59"/>
        <v>920.41623694033274</v>
      </c>
      <c r="AN116" s="59">
        <f ca="1">AVERAGE(OFFSET($AM$3,0,0,'Données projet'!$E$10+1,1))-AVERAGE(OFFSET($H$3,0,0,'Données projet'!$E$10+1,1))</f>
        <v>439.19854273764042</v>
      </c>
      <c r="AO116" s="59">
        <f t="shared" si="90"/>
        <v>278.21741231699929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93.402141462492935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93.402141462492935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</v>
      </c>
      <c r="BD116" s="12">
        <f>IF('Données projet'!$A$88&gt;35,BD115+BC116-BL115,IF(A116&lt;'Données projet'!$A$88,$BA$205^A116,IF(A116='Données projet'!$A$88,'Données projet'!$B$88,BD115+BC116-BL115)))</f>
        <v>487.00000000000023</v>
      </c>
      <c r="BE116" s="13">
        <f>BD116*VLOOKUP('Données projet'!$B$11,Paramètres!$A$1:$I$89,3,0)*VLOOKUP('Données projet'!$B$11,Paramètres!$A$1:$I$89,5,0)</f>
        <v>417.84600000000023</v>
      </c>
      <c r="BF116" s="13">
        <f t="shared" si="91"/>
        <v>95.385425758311655</v>
      </c>
      <c r="BG116" s="20">
        <f t="shared" si="61"/>
        <v>893.87806652905977</v>
      </c>
      <c r="BH116" s="59">
        <f t="shared" si="62"/>
        <v>1187.2113998623931</v>
      </c>
      <c r="BI116" s="59">
        <f ca="1">AVERAGE(OFFSET($BH$3,0,0,'Données projet'!$E$11+1,1))-AVERAGE(OFFSET($H$3,0,0,'Données projet'!$E$11+1,1))</f>
        <v>536.29215334041396</v>
      </c>
      <c r="BJ116" s="59">
        <f t="shared" si="92"/>
        <v>312.14361830038712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126.7974600658397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126.7974600658397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255.00000000000006</v>
      </c>
      <c r="BZ116" s="13">
        <f>BY116*VLOOKUP('Données projet'!$B$12,Paramètres!$A$1:$I$89,3,0)*VLOOKUP('Données projet'!$B$12,Paramètres!$A$1:$I$89,5,0)</f>
        <v>186.96600000000004</v>
      </c>
      <c r="CA116" s="13">
        <f t="shared" si="93"/>
        <v>46.868551400324648</v>
      </c>
      <c r="CB116" s="20">
        <f t="shared" si="64"/>
        <v>407.26184368889881</v>
      </c>
      <c r="CC116" s="59">
        <f t="shared" si="65"/>
        <v>700.59517702223206</v>
      </c>
      <c r="CD116" s="59">
        <f ca="1">AVERAGE(OFFSET($CC$3,0,0,'Données projet'!$E$12+1,1))-AVERAGE(OFFSET($H$3,0,0,'Données projet'!$E$12+1,1))</f>
        <v>239.25212250019609</v>
      </c>
      <c r="CE116" s="59">
        <f t="shared" si="94"/>
        <v>213.58492101729695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248.99999999999994</v>
      </c>
      <c r="O117" s="13">
        <f>N117*VLOOKUP('Données projet'!$B$9,Paramètres!$A$1:$I$89,3,0)*VLOOKUP('Données projet'!$B$9,Paramètres!$A$1:$I$89,5,0)</f>
        <v>236.94839999999994</v>
      </c>
      <c r="P117" s="13">
        <f t="shared" si="87"/>
        <v>57.782475694292401</v>
      </c>
      <c r="Q117" s="20">
        <f t="shared" si="107"/>
        <v>513.32294183422573</v>
      </c>
      <c r="R117" s="59">
        <f t="shared" si="55"/>
        <v>806.65627516755899</v>
      </c>
      <c r="S117" s="59">
        <f ca="1">AVERAGE(OFFSET($R$3,0,0,'Données projet'!$E$9+1,1))-AVERAGE(OFFSET($H$3,0,0,'Données projet'!$E$9+1,1))</f>
        <v>455.71329051283936</v>
      </c>
      <c r="T117" s="59">
        <f t="shared" si="88"/>
        <v>479.3743231122258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80.135151886808472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80.135151886808472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295.14575999999994</v>
      </c>
      <c r="AK117" s="13">
        <f t="shared" si="89"/>
        <v>70.157864167878188</v>
      </c>
      <c r="AL117" s="20">
        <f t="shared" si="58"/>
        <v>636.237145425721</v>
      </c>
      <c r="AM117" s="59">
        <f t="shared" si="59"/>
        <v>929.57047875905437</v>
      </c>
      <c r="AN117" s="59">
        <f ca="1">AVERAGE(OFFSET($AM$3,0,0,'Données projet'!$E$10+1,1))-AVERAGE(OFFSET($H$3,0,0,'Données projet'!$E$10+1,1))</f>
        <v>439.19854273764042</v>
      </c>
      <c r="AO117" s="59">
        <f t="shared" si="90"/>
        <v>278.21741231699929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91.570582438094448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91.570582438094448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</v>
      </c>
      <c r="BD117" s="12">
        <f>IF('Données projet'!$A$88&gt;35,BD116+BC117-BL116,IF(A117&lt;'Données projet'!$A$88,$BA$205^A117,IF(A117='Données projet'!$A$88,'Données projet'!$B$88,BD116+BC117-BL116)))</f>
        <v>494.00000000000023</v>
      </c>
      <c r="BE117" s="13">
        <f>BD117*VLOOKUP('Données projet'!$B$11,Paramètres!$A$1:$I$89,3,0)*VLOOKUP('Données projet'!$B$11,Paramètres!$A$1:$I$89,5,0)</f>
        <v>423.85200000000026</v>
      </c>
      <c r="BF117" s="13">
        <f t="shared" si="91"/>
        <v>96.595871362472664</v>
      </c>
      <c r="BG117" s="20">
        <f t="shared" si="61"/>
        <v>906.44670928964024</v>
      </c>
      <c r="BH117" s="59">
        <f t="shared" si="62"/>
        <v>1199.7800426229735</v>
      </c>
      <c r="BI117" s="59">
        <f ca="1">AVERAGE(OFFSET($BH$3,0,0,'Données projet'!$E$11+1,1))-AVERAGE(OFFSET($H$3,0,0,'Données projet'!$E$11+1,1))</f>
        <v>536.29215334041396</v>
      </c>
      <c r="BJ117" s="59">
        <f t="shared" si="92"/>
        <v>312.14361830038712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124.31103921276265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124.31103921276265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255.00000000000006</v>
      </c>
      <c r="BZ117" s="13">
        <f>BY117*VLOOKUP('Données projet'!$B$12,Paramètres!$A$1:$I$89,3,0)*VLOOKUP('Données projet'!$B$12,Paramètres!$A$1:$I$89,5,0)</f>
        <v>186.96600000000004</v>
      </c>
      <c r="CA117" s="13">
        <f t="shared" si="93"/>
        <v>46.868551400324648</v>
      </c>
      <c r="CB117" s="20">
        <f t="shared" si="64"/>
        <v>407.26184368889881</v>
      </c>
      <c r="CC117" s="59">
        <f t="shared" si="65"/>
        <v>700.59517702223206</v>
      </c>
      <c r="CD117" s="59">
        <f ca="1">AVERAGE(OFFSET($CC$3,0,0,'Données projet'!$E$12+1,1))-AVERAGE(OFFSET($H$3,0,0,'Données projet'!$E$12+1,1))</f>
        <v>239.25212250019609</v>
      </c>
      <c r="CE117" s="59">
        <f t="shared" si="94"/>
        <v>213.58492101729695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248.99999999999994</v>
      </c>
      <c r="O118" s="13">
        <f>N118*VLOOKUP('Données projet'!$B$9,Paramètres!$A$1:$I$89,3,0)*VLOOKUP('Données projet'!$B$9,Paramètres!$A$1:$I$89,5,0)</f>
        <v>236.94839999999994</v>
      </c>
      <c r="P118" s="13">
        <f t="shared" si="87"/>
        <v>57.782475694292401</v>
      </c>
      <c r="Q118" s="20">
        <f t="shared" si="107"/>
        <v>513.32294183422573</v>
      </c>
      <c r="R118" s="59">
        <f t="shared" si="55"/>
        <v>806.65627516755899</v>
      </c>
      <c r="S118" s="59">
        <f ca="1">AVERAGE(OFFSET($R$3,0,0,'Données projet'!$E$9+1,1))-AVERAGE(OFFSET($H$3,0,0,'Données projet'!$E$9+1,1))</f>
        <v>455.71329051283936</v>
      </c>
      <c r="T118" s="59">
        <f t="shared" si="88"/>
        <v>479.3743231122258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78.563750435924547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78.563750435924547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299.48879999999997</v>
      </c>
      <c r="AK118" s="13">
        <f t="shared" si="89"/>
        <v>71.069285685467293</v>
      </c>
      <c r="AL118" s="20">
        <f t="shared" si="58"/>
        <v>645.38866590218879</v>
      </c>
      <c r="AM118" s="59">
        <f t="shared" si="59"/>
        <v>938.72199923552216</v>
      </c>
      <c r="AN118" s="59">
        <f ca="1">AVERAGE(OFFSET($AM$3,0,0,'Données projet'!$E$10+1,1))-AVERAGE(OFFSET($H$3,0,0,'Données projet'!$E$10+1,1))</f>
        <v>439.19854273764042</v>
      </c>
      <c r="AO118" s="59">
        <f t="shared" si="90"/>
        <v>278.21741231699929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100.09730863484631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100.09730863484631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501</v>
      </c>
      <c r="BB118" s="12">
        <f>VLOOKUP(A118,'Données projet'!$A$87:$I$107,9,0)</f>
        <v>7</v>
      </c>
      <c r="BC118" s="12">
        <f t="array" ref="BC118">INDEX(BB:BB,MIN(IF(ISNUMBER(BB118:BB314),ROW(BB118:BB314),"")))</f>
        <v>7</v>
      </c>
      <c r="BD118" s="12">
        <f>IF('Données projet'!$A$88&gt;35,BD117+BC118-BL117,IF(A118&lt;'Données projet'!$A$88,$BA$205^A118,IF(A118='Données projet'!$A$88,'Données projet'!$B$88,BD117+BC118-BL117)))</f>
        <v>501.00000000000023</v>
      </c>
      <c r="BE118" s="13">
        <f>BD118*VLOOKUP('Données projet'!$B$11,Paramètres!$A$1:$I$89,3,0)*VLOOKUP('Données projet'!$B$11,Paramètres!$A$1:$I$89,5,0)</f>
        <v>429.85800000000023</v>
      </c>
      <c r="BF118" s="13">
        <f t="shared" si="91"/>
        <v>97.804322041485889</v>
      </c>
      <c r="BG118" s="20">
        <f t="shared" si="61"/>
        <v>919.0118775555884</v>
      </c>
      <c r="BH118" s="59">
        <f t="shared" si="62"/>
        <v>1212.3452108889217</v>
      </c>
      <c r="BI118" s="59">
        <f ca="1">AVERAGE(OFFSET($BH$3,0,0,'Données projet'!$E$11+1,1))-AVERAGE(OFFSET($H$3,0,0,'Données projet'!$E$11+1,1))</f>
        <v>536.29215334041396</v>
      </c>
      <c r="BJ118" s="59">
        <f t="shared" si="92"/>
        <v>312.14361830038712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26</v>
      </c>
      <c r="BM118" s="16">
        <f>IF(ISNA(VLOOKUP(A118,'Données projet'!$A$87:$I$107,5,0)),0%,VLOOKUP(A118,'Données projet'!$A$87:$I$107,5,0)*VLOOKUP('Données projet'!$B$11,Paramètres!$A$1:$I$89,7,0))</f>
        <v>0.53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134.94361716615663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134.94361716615663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255.00000000000006</v>
      </c>
      <c r="BZ118" s="13">
        <f>BY118*VLOOKUP('Données projet'!$B$12,Paramètres!$A$1:$I$89,3,0)*VLOOKUP('Données projet'!$B$12,Paramètres!$A$1:$I$89,5,0)</f>
        <v>186.96600000000004</v>
      </c>
      <c r="CA118" s="13">
        <f t="shared" si="93"/>
        <v>46.868551400324648</v>
      </c>
      <c r="CB118" s="20">
        <f t="shared" si="64"/>
        <v>407.26184368889881</v>
      </c>
      <c r="CC118" s="59">
        <f t="shared" si="65"/>
        <v>700.59517702223206</v>
      </c>
      <c r="CD118" s="59">
        <f ca="1">AVERAGE(OFFSET($CC$3,0,0,'Données projet'!$E$12+1,1))-AVERAGE(OFFSET($H$3,0,0,'Données projet'!$E$12+1,1))</f>
        <v>239.25212250019609</v>
      </c>
      <c r="CE118" s="59">
        <f t="shared" si="94"/>
        <v>213.58492101729695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248.99999999999994</v>
      </c>
      <c r="O119" s="13">
        <f>N119*VLOOKUP('Données projet'!$B$9,Paramètres!$A$1:$I$89,3,0)*VLOOKUP('Données projet'!$B$9,Paramètres!$A$1:$I$89,5,0)</f>
        <v>236.94839999999994</v>
      </c>
      <c r="P119" s="13">
        <f t="shared" si="87"/>
        <v>57.782475694292401</v>
      </c>
      <c r="Q119" s="20">
        <f t="shared" si="107"/>
        <v>513.32294183422573</v>
      </c>
      <c r="R119" s="59">
        <f t="shared" si="55"/>
        <v>806.65627516755899</v>
      </c>
      <c r="S119" s="59">
        <f ca="1">AVERAGE(OFFSET($R$3,0,0,'Données projet'!$E$9+1,1))-AVERAGE(OFFSET($H$3,0,0,'Données projet'!$E$9+1,1))</f>
        <v>455.71329051283936</v>
      </c>
      <c r="T119" s="59">
        <f t="shared" si="88"/>
        <v>479.3743231122258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77.023163209032205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77.023163209032205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277.77359999999993</v>
      </c>
      <c r="AK119" s="13">
        <f t="shared" si="89"/>
        <v>66.496288176842356</v>
      </c>
      <c r="AL119" s="20">
        <f t="shared" si="58"/>
        <v>599.60338857466706</v>
      </c>
      <c r="AM119" s="59">
        <f t="shared" si="59"/>
        <v>892.93672190800044</v>
      </c>
      <c r="AN119" s="59">
        <f ca="1">AVERAGE(OFFSET($AM$3,0,0,'Données projet'!$E$10+1,1))-AVERAGE(OFFSET($H$3,0,0,'Données projet'!$E$10+1,1))</f>
        <v>439.19854273764042</v>
      </c>
      <c r="AO119" s="59">
        <f t="shared" si="90"/>
        <v>278.21741231699929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98.134461465846726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98.134461465846726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475.00000000000023</v>
      </c>
      <c r="BE119" s="13">
        <f>BD119*VLOOKUP('Données projet'!$B$11,Paramètres!$A$1:$I$89,3,0)*VLOOKUP('Données projet'!$B$11,Paramètres!$A$1:$I$89,5,0)</f>
        <v>407.5500000000003</v>
      </c>
      <c r="BF119" s="13">
        <f t="shared" si="91"/>
        <v>93.305642095357683</v>
      </c>
      <c r="BG119" s="20">
        <f t="shared" si="61"/>
        <v>872.32357664941526</v>
      </c>
      <c r="BH119" s="59">
        <f t="shared" si="62"/>
        <v>1165.6569099827486</v>
      </c>
      <c r="BI119" s="59">
        <f ca="1">AVERAGE(OFFSET($BH$3,0,0,'Données projet'!$E$11+1,1))-AVERAGE(OFFSET($H$3,0,0,'Données projet'!$E$11+1,1))</f>
        <v>536.29215334041396</v>
      </c>
      <c r="BJ119" s="59">
        <f t="shared" si="92"/>
        <v>312.14361830038712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132.29745514100759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132.29745514100759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255.00000000000006</v>
      </c>
      <c r="BZ119" s="13">
        <f>BY119*VLOOKUP('Données projet'!$B$12,Paramètres!$A$1:$I$89,3,0)*VLOOKUP('Données projet'!$B$12,Paramètres!$A$1:$I$89,5,0)</f>
        <v>186.96600000000004</v>
      </c>
      <c r="CA119" s="13">
        <f t="shared" si="93"/>
        <v>46.868551400324648</v>
      </c>
      <c r="CB119" s="20">
        <f t="shared" si="64"/>
        <v>407.26184368889881</v>
      </c>
      <c r="CC119" s="59">
        <f t="shared" si="65"/>
        <v>700.59517702223206</v>
      </c>
      <c r="CD119" s="59">
        <f ca="1">AVERAGE(OFFSET($CC$3,0,0,'Données projet'!$E$12+1,1))-AVERAGE(OFFSET($H$3,0,0,'Données projet'!$E$12+1,1))</f>
        <v>239.25212250019609</v>
      </c>
      <c r="CE119" s="59">
        <f t="shared" si="94"/>
        <v>213.58492101729695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248.99999999999994</v>
      </c>
      <c r="O120" s="13">
        <f>N120*VLOOKUP('Données projet'!$B$9,Paramètres!$A$1:$I$89,3,0)*VLOOKUP('Données projet'!$B$9,Paramètres!$A$1:$I$89,5,0)</f>
        <v>236.94839999999994</v>
      </c>
      <c r="P120" s="13">
        <f t="shared" si="87"/>
        <v>57.782475694292401</v>
      </c>
      <c r="Q120" s="20">
        <f t="shared" si="107"/>
        <v>513.32294183422573</v>
      </c>
      <c r="R120" s="59">
        <f t="shared" si="55"/>
        <v>806.65627516755899</v>
      </c>
      <c r="S120" s="59">
        <f ca="1">AVERAGE(OFFSET($R$3,0,0,'Données projet'!$E$9+1,1))-AVERAGE(OFFSET($H$3,0,0,'Données projet'!$E$9+1,1))</f>
        <v>455.71329051283936</v>
      </c>
      <c r="T120" s="59">
        <f t="shared" si="88"/>
        <v>479.3743231122258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75.512785957993799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75.512785957993799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277.77359999999993</v>
      </c>
      <c r="AK120" s="13">
        <f t="shared" si="89"/>
        <v>66.496288176842356</v>
      </c>
      <c r="AL120" s="20">
        <f t="shared" si="58"/>
        <v>599.60338857466706</v>
      </c>
      <c r="AM120" s="59">
        <f t="shared" si="59"/>
        <v>892.93672190800044</v>
      </c>
      <c r="AN120" s="59">
        <f ca="1">AVERAGE(OFFSET($AM$3,0,0,'Données projet'!$E$10+1,1))-AVERAGE(OFFSET($H$3,0,0,'Données projet'!$E$10+1,1))</f>
        <v>439.19854273764042</v>
      </c>
      <c r="AO120" s="59">
        <f t="shared" si="90"/>
        <v>278.21741231699929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96.210104532612661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96.210104532612661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475.00000000000023</v>
      </c>
      <c r="BE120" s="13">
        <f>BD120*VLOOKUP('Données projet'!$B$11,Paramètres!$A$1:$I$89,3,0)*VLOOKUP('Données projet'!$B$11,Paramètres!$A$1:$I$89,5,0)</f>
        <v>407.5500000000003</v>
      </c>
      <c r="BF120" s="13">
        <f t="shared" si="91"/>
        <v>93.305642095357683</v>
      </c>
      <c r="BG120" s="20">
        <f t="shared" si="61"/>
        <v>872.32357664941526</v>
      </c>
      <c r="BH120" s="59">
        <f t="shared" si="62"/>
        <v>1165.6569099827486</v>
      </c>
      <c r="BI120" s="59">
        <f ca="1">AVERAGE(OFFSET($BH$3,0,0,'Données projet'!$E$11+1,1))-AVERAGE(OFFSET($H$3,0,0,'Données projet'!$E$11+1,1))</f>
        <v>536.29215334041396</v>
      </c>
      <c r="BJ120" s="59">
        <f t="shared" si="92"/>
        <v>312.14361830038712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129.70318273917223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129.70318273917223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255.00000000000006</v>
      </c>
      <c r="BZ120" s="13">
        <f>BY120*VLOOKUP('Données projet'!$B$12,Paramètres!$A$1:$I$89,3,0)*VLOOKUP('Données projet'!$B$12,Paramètres!$A$1:$I$89,5,0)</f>
        <v>186.96600000000004</v>
      </c>
      <c r="CA120" s="13">
        <f t="shared" si="93"/>
        <v>46.868551400324648</v>
      </c>
      <c r="CB120" s="20">
        <f t="shared" si="64"/>
        <v>407.26184368889881</v>
      </c>
      <c r="CC120" s="59">
        <f t="shared" si="65"/>
        <v>700.59517702223206</v>
      </c>
      <c r="CD120" s="59">
        <f ca="1">AVERAGE(OFFSET($CC$3,0,0,'Données projet'!$E$12+1,1))-AVERAGE(OFFSET($H$3,0,0,'Données projet'!$E$12+1,1))</f>
        <v>239.25212250019609</v>
      </c>
      <c r="CE120" s="59">
        <f t="shared" si="94"/>
        <v>213.58492101729695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248.99999999999994</v>
      </c>
      <c r="O121" s="13">
        <f>N121*VLOOKUP('Données projet'!$B$9,Paramètres!$A$1:$I$89,3,0)*VLOOKUP('Données projet'!$B$9,Paramètres!$A$1:$I$89,5,0)</f>
        <v>236.94839999999994</v>
      </c>
      <c r="P121" s="13">
        <f t="shared" si="87"/>
        <v>57.782475694292401</v>
      </c>
      <c r="Q121" s="20">
        <f t="shared" si="107"/>
        <v>513.32294183422573</v>
      </c>
      <c r="R121" s="59">
        <f t="shared" si="55"/>
        <v>806.65627516755899</v>
      </c>
      <c r="S121" s="59">
        <f ca="1">AVERAGE(OFFSET($R$3,0,0,'Données projet'!$E$9+1,1))-AVERAGE(OFFSET($H$3,0,0,'Données projet'!$E$9+1,1))</f>
        <v>455.71329051283936</v>
      </c>
      <c r="T121" s="59">
        <f t="shared" si="88"/>
        <v>479.3743231122258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74.032026283609099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74.032026283609099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277.77359999999993</v>
      </c>
      <c r="AK121" s="13">
        <f t="shared" si="89"/>
        <v>66.496288176842356</v>
      </c>
      <c r="AL121" s="20">
        <f t="shared" si="58"/>
        <v>599.60338857466706</v>
      </c>
      <c r="AM121" s="59">
        <f t="shared" si="59"/>
        <v>892.93672190800044</v>
      </c>
      <c r="AN121" s="59">
        <f ca="1">AVERAGE(OFFSET($AM$3,0,0,'Données projet'!$E$10+1,1))-AVERAGE(OFFSET($H$3,0,0,'Données projet'!$E$10+1,1))</f>
        <v>439.19854273764042</v>
      </c>
      <c r="AO121" s="59">
        <f t="shared" si="90"/>
        <v>278.21741231699929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94.323483065097491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94.323483065097491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475.00000000000023</v>
      </c>
      <c r="BE121" s="13">
        <f>BD121*VLOOKUP('Données projet'!$B$11,Paramètres!$A$1:$I$89,3,0)*VLOOKUP('Données projet'!$B$11,Paramètres!$A$1:$I$89,5,0)</f>
        <v>407.5500000000003</v>
      </c>
      <c r="BF121" s="13">
        <f t="shared" si="91"/>
        <v>93.305642095357683</v>
      </c>
      <c r="BG121" s="20">
        <f t="shared" si="61"/>
        <v>872.32357664941526</v>
      </c>
      <c r="BH121" s="59">
        <f t="shared" si="62"/>
        <v>1165.6569099827486</v>
      </c>
      <c r="BI121" s="59">
        <f ca="1">AVERAGE(OFFSET($BH$3,0,0,'Données projet'!$E$11+1,1))-AVERAGE(OFFSET($H$3,0,0,'Données projet'!$E$11+1,1))</f>
        <v>536.29215334041396</v>
      </c>
      <c r="BJ121" s="59">
        <f t="shared" si="92"/>
        <v>312.14361830038712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127.15978243678697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127.15978243678697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255.00000000000006</v>
      </c>
      <c r="BZ121" s="13">
        <f>BY121*VLOOKUP('Données projet'!$B$12,Paramètres!$A$1:$I$89,3,0)*VLOOKUP('Données projet'!$B$12,Paramètres!$A$1:$I$89,5,0)</f>
        <v>186.96600000000004</v>
      </c>
      <c r="CA121" s="13">
        <f t="shared" si="93"/>
        <v>46.868551400324648</v>
      </c>
      <c r="CB121" s="20">
        <f t="shared" si="64"/>
        <v>407.26184368889881</v>
      </c>
      <c r="CC121" s="59">
        <f t="shared" si="65"/>
        <v>700.59517702223206</v>
      </c>
      <c r="CD121" s="59">
        <f ca="1">AVERAGE(OFFSET($CC$3,0,0,'Données projet'!$E$12+1,1))-AVERAGE(OFFSET($H$3,0,0,'Données projet'!$E$12+1,1))</f>
        <v>239.25212250019609</v>
      </c>
      <c r="CE121" s="59">
        <f t="shared" si="94"/>
        <v>213.58492101729695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248.99999999999994</v>
      </c>
      <c r="O122" s="13">
        <f>N122*VLOOKUP('Données projet'!$B$9,Paramètres!$A$1:$I$89,3,0)*VLOOKUP('Données projet'!$B$9,Paramètres!$A$1:$I$89,5,0)</f>
        <v>236.94839999999994</v>
      </c>
      <c r="P122" s="13">
        <f t="shared" si="87"/>
        <v>57.782475694292401</v>
      </c>
      <c r="Q122" s="20">
        <f t="shared" si="107"/>
        <v>513.32294183422573</v>
      </c>
      <c r="R122" s="59">
        <f t="shared" si="55"/>
        <v>806.65627516755899</v>
      </c>
      <c r="S122" s="59">
        <f ca="1">AVERAGE(OFFSET($R$3,0,0,'Données projet'!$E$9+1,1))-AVERAGE(OFFSET($H$3,0,0,'Données projet'!$E$9+1,1))</f>
        <v>455.71329051283936</v>
      </c>
      <c r="T122" s="59">
        <f t="shared" si="88"/>
        <v>479.3743231122258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72.580303403264864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72.580303403264864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277.77359999999993</v>
      </c>
      <c r="AK122" s="13">
        <f t="shared" si="89"/>
        <v>66.496288176842356</v>
      </c>
      <c r="AL122" s="20">
        <f t="shared" si="58"/>
        <v>599.60338857466706</v>
      </c>
      <c r="AM122" s="59">
        <f t="shared" si="59"/>
        <v>892.93672190800044</v>
      </c>
      <c r="AN122" s="59">
        <f ca="1">AVERAGE(OFFSET($AM$3,0,0,'Données projet'!$E$10+1,1))-AVERAGE(OFFSET($H$3,0,0,'Données projet'!$E$10+1,1))</f>
        <v>439.19854273764042</v>
      </c>
      <c r="AO122" s="59">
        <f t="shared" si="90"/>
        <v>278.21741231699929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92.473857093834823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92.473857093834823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475.00000000000023</v>
      </c>
      <c r="BE122" s="13">
        <f>BD122*VLOOKUP('Données projet'!$B$11,Paramètres!$A$1:$I$89,3,0)*VLOOKUP('Données projet'!$B$11,Paramètres!$A$1:$I$89,5,0)</f>
        <v>407.5500000000003</v>
      </c>
      <c r="BF122" s="13">
        <f t="shared" si="91"/>
        <v>93.305642095357683</v>
      </c>
      <c r="BG122" s="20">
        <f t="shared" si="61"/>
        <v>872.32357664941526</v>
      </c>
      <c r="BH122" s="59">
        <f t="shared" si="62"/>
        <v>1165.6569099827486</v>
      </c>
      <c r="BI122" s="59">
        <f ca="1">AVERAGE(OFFSET($BH$3,0,0,'Données projet'!$E$11+1,1))-AVERAGE(OFFSET($H$3,0,0,'Données projet'!$E$11+1,1))</f>
        <v>536.29215334041396</v>
      </c>
      <c r="BJ122" s="59">
        <f t="shared" si="92"/>
        <v>312.14361830038712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124.66625666301047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124.66625666301047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255.00000000000006</v>
      </c>
      <c r="BZ122" s="13">
        <f>BY122*VLOOKUP('Données projet'!$B$12,Paramètres!$A$1:$I$89,3,0)*VLOOKUP('Données projet'!$B$12,Paramètres!$A$1:$I$89,5,0)</f>
        <v>186.96600000000004</v>
      </c>
      <c r="CA122" s="13">
        <f t="shared" si="93"/>
        <v>46.868551400324648</v>
      </c>
      <c r="CB122" s="20">
        <f t="shared" si="64"/>
        <v>407.26184368889881</v>
      </c>
      <c r="CC122" s="59">
        <f t="shared" si="65"/>
        <v>700.59517702223206</v>
      </c>
      <c r="CD122" s="59">
        <f ca="1">AVERAGE(OFFSET($CC$3,0,0,'Données projet'!$E$12+1,1))-AVERAGE(OFFSET($H$3,0,0,'Données projet'!$E$12+1,1))</f>
        <v>239.25212250019609</v>
      </c>
      <c r="CE122" s="59">
        <f t="shared" si="94"/>
        <v>213.58492101729695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248.99999999999994</v>
      </c>
      <c r="O123" s="13">
        <f>N123*VLOOKUP('Données projet'!$B$9,Paramètres!$A$1:$I$89,3,0)*VLOOKUP('Données projet'!$B$9,Paramètres!$A$1:$I$89,5,0)</f>
        <v>236.94839999999994</v>
      </c>
      <c r="P123" s="13">
        <f t="shared" si="87"/>
        <v>57.782475694292401</v>
      </c>
      <c r="Q123" s="20">
        <f t="shared" si="107"/>
        <v>513.32294183422573</v>
      </c>
      <c r="R123" s="59">
        <f t="shared" si="55"/>
        <v>806.65627516755899</v>
      </c>
      <c r="S123" s="59">
        <f ca="1">AVERAGE(OFFSET($R$3,0,0,'Données projet'!$E$9+1,1))-AVERAGE(OFFSET($H$3,0,0,'Données projet'!$E$9+1,1))</f>
        <v>455.71329051283936</v>
      </c>
      <c r="T123" s="59">
        <f t="shared" si="88"/>
        <v>479.3743231122258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71.157047923140652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71.157047923140652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277.77359999999993</v>
      </c>
      <c r="AK123" s="13">
        <f t="shared" si="89"/>
        <v>66.496288176842356</v>
      </c>
      <c r="AL123" s="20">
        <f t="shared" si="58"/>
        <v>599.60338857466706</v>
      </c>
      <c r="AM123" s="59">
        <f t="shared" si="59"/>
        <v>892.93672190800044</v>
      </c>
      <c r="AN123" s="59">
        <f ca="1">AVERAGE(OFFSET($AM$3,0,0,'Données projet'!$E$10+1,1))-AVERAGE(OFFSET($H$3,0,0,'Données projet'!$E$10+1,1))</f>
        <v>439.19854273764042</v>
      </c>
      <c r="AO123" s="59">
        <f t="shared" si="90"/>
        <v>278.21741231699929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90.660501159708161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90.660501159708161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475.00000000000023</v>
      </c>
      <c r="BE123" s="13">
        <f>BD123*VLOOKUP('Données projet'!$B$11,Paramètres!$A$1:$I$89,3,0)*VLOOKUP('Données projet'!$B$11,Paramètres!$A$1:$I$89,5,0)</f>
        <v>407.5500000000003</v>
      </c>
      <c r="BF123" s="13">
        <f t="shared" si="91"/>
        <v>93.305642095357683</v>
      </c>
      <c r="BG123" s="20">
        <f t="shared" si="61"/>
        <v>872.32357664941526</v>
      </c>
      <c r="BH123" s="59">
        <f t="shared" si="62"/>
        <v>1165.6569099827486</v>
      </c>
      <c r="BI123" s="59">
        <f ca="1">AVERAGE(OFFSET($BH$3,0,0,'Données projet'!$E$11+1,1))-AVERAGE(OFFSET($H$3,0,0,'Données projet'!$E$11+1,1))</f>
        <v>536.29215334041396</v>
      </c>
      <c r="BJ123" s="59">
        <f t="shared" si="92"/>
        <v>312.14361830038712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122.22162740875719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122.22162740875719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255.00000000000006</v>
      </c>
      <c r="BZ123" s="13">
        <f>BY123*VLOOKUP('Données projet'!$B$12,Paramètres!$A$1:$I$89,3,0)*VLOOKUP('Données projet'!$B$12,Paramètres!$A$1:$I$89,5,0)</f>
        <v>186.96600000000004</v>
      </c>
      <c r="CA123" s="13">
        <f t="shared" si="93"/>
        <v>46.868551400324648</v>
      </c>
      <c r="CB123" s="20">
        <f t="shared" si="64"/>
        <v>407.26184368889881</v>
      </c>
      <c r="CC123" s="59">
        <f t="shared" si="65"/>
        <v>700.59517702223206</v>
      </c>
      <c r="CD123" s="59">
        <f ca="1">AVERAGE(OFFSET($CC$3,0,0,'Données projet'!$E$12+1,1))-AVERAGE(OFFSET($H$3,0,0,'Données projet'!$E$12+1,1))</f>
        <v>239.25212250019609</v>
      </c>
      <c r="CE123" s="59">
        <f t="shared" si="94"/>
        <v>213.58492101729695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248.99999999999994</v>
      </c>
      <c r="O124" s="13">
        <f>N124*VLOOKUP('Données projet'!$B$9,Paramètres!$A$1:$I$89,3,0)*VLOOKUP('Données projet'!$B$9,Paramètres!$A$1:$I$89,5,0)</f>
        <v>236.94839999999994</v>
      </c>
      <c r="P124" s="13">
        <f t="shared" si="87"/>
        <v>57.782475694292401</v>
      </c>
      <c r="Q124" s="20">
        <f t="shared" si="107"/>
        <v>513.32294183422573</v>
      </c>
      <c r="R124" s="59">
        <f t="shared" si="55"/>
        <v>806.65627516755899</v>
      </c>
      <c r="S124" s="59">
        <f ca="1">AVERAGE(OFFSET($R$3,0,0,'Données projet'!$E$9+1,1))-AVERAGE(OFFSET($H$3,0,0,'Données projet'!$E$9+1,1))</f>
        <v>455.71329051283936</v>
      </c>
      <c r="T124" s="59">
        <f t="shared" si="88"/>
        <v>479.3743231122258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69.761701614881559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69.761701614881559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277.77359999999993</v>
      </c>
      <c r="AK124" s="13">
        <f t="shared" si="89"/>
        <v>66.496288176842356</v>
      </c>
      <c r="AL124" s="20">
        <f t="shared" si="58"/>
        <v>599.60338857466706</v>
      </c>
      <c r="AM124" s="59">
        <f t="shared" si="59"/>
        <v>892.93672190800044</v>
      </c>
      <c r="AN124" s="59">
        <f ca="1">AVERAGE(OFFSET($AM$3,0,0,'Données projet'!$E$10+1,1))-AVERAGE(OFFSET($H$3,0,0,'Données projet'!$E$10+1,1))</f>
        <v>439.19854273764042</v>
      </c>
      <c r="AO124" s="59">
        <f t="shared" si="90"/>
        <v>278.21741231699929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88.882704029411826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88.882704029411826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475.00000000000023</v>
      </c>
      <c r="BE124" s="13">
        <f>BD124*VLOOKUP('Données projet'!$B$11,Paramètres!$A$1:$I$89,3,0)*VLOOKUP('Données projet'!$B$11,Paramètres!$A$1:$I$89,5,0)</f>
        <v>407.5500000000003</v>
      </c>
      <c r="BF124" s="13">
        <f t="shared" si="91"/>
        <v>93.305642095357683</v>
      </c>
      <c r="BG124" s="20">
        <f t="shared" si="61"/>
        <v>872.32357664941526</v>
      </c>
      <c r="BH124" s="59">
        <f t="shared" si="62"/>
        <v>1165.6569099827486</v>
      </c>
      <c r="BI124" s="59">
        <f ca="1">AVERAGE(OFFSET($BH$3,0,0,'Données projet'!$E$11+1,1))-AVERAGE(OFFSET($H$3,0,0,'Données projet'!$E$11+1,1))</f>
        <v>536.29215334041396</v>
      </c>
      <c r="BJ124" s="59">
        <f t="shared" si="92"/>
        <v>312.14361830038712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119.82493584310319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119.82493584310319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255.00000000000006</v>
      </c>
      <c r="BZ124" s="13">
        <f>BY124*VLOOKUP('Données projet'!$B$12,Paramètres!$A$1:$I$89,3,0)*VLOOKUP('Données projet'!$B$12,Paramètres!$A$1:$I$89,5,0)</f>
        <v>186.96600000000004</v>
      </c>
      <c r="CA124" s="13">
        <f t="shared" si="93"/>
        <v>46.868551400324648</v>
      </c>
      <c r="CB124" s="20">
        <f t="shared" si="64"/>
        <v>407.26184368889881</v>
      </c>
      <c r="CC124" s="59">
        <f t="shared" si="65"/>
        <v>700.59517702223206</v>
      </c>
      <c r="CD124" s="59">
        <f ca="1">AVERAGE(OFFSET($CC$3,0,0,'Données projet'!$E$12+1,1))-AVERAGE(OFFSET($H$3,0,0,'Données projet'!$E$12+1,1))</f>
        <v>239.25212250019609</v>
      </c>
      <c r="CE124" s="59">
        <f t="shared" si="94"/>
        <v>213.58492101729695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248.99999999999994</v>
      </c>
      <c r="O125" s="13">
        <f>N125*VLOOKUP('Données projet'!$B$9,Paramètres!$A$1:$I$89,3,0)*VLOOKUP('Données projet'!$B$9,Paramètres!$A$1:$I$89,5,0)</f>
        <v>236.94839999999994</v>
      </c>
      <c r="P125" s="13">
        <f t="shared" si="87"/>
        <v>57.782475694292401</v>
      </c>
      <c r="Q125" s="20">
        <f t="shared" si="107"/>
        <v>513.32294183422573</v>
      </c>
      <c r="R125" s="59">
        <f t="shared" si="55"/>
        <v>806.65627516755899</v>
      </c>
      <c r="S125" s="59">
        <f ca="1">AVERAGE(OFFSET($R$3,0,0,'Données projet'!$E$9+1,1))-AVERAGE(OFFSET($H$3,0,0,'Données projet'!$E$9+1,1))</f>
        <v>455.71329051283936</v>
      </c>
      <c r="T125" s="59">
        <f t="shared" si="88"/>
        <v>479.3743231122258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68.393717196650215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68.393717196650215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277.77359999999993</v>
      </c>
      <c r="AK125" s="13">
        <f t="shared" si="89"/>
        <v>66.496288176842356</v>
      </c>
      <c r="AL125" s="20">
        <f t="shared" si="58"/>
        <v>599.60338857466706</v>
      </c>
      <c r="AM125" s="59">
        <f t="shared" si="59"/>
        <v>892.93672190800044</v>
      </c>
      <c r="AN125" s="59">
        <f ca="1">AVERAGE(OFFSET($AM$3,0,0,'Données projet'!$E$10+1,1))-AVERAGE(OFFSET($H$3,0,0,'Données projet'!$E$10+1,1))</f>
        <v>439.19854273764042</v>
      </c>
      <c r="AO125" s="59">
        <f t="shared" si="90"/>
        <v>278.21741231699929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87.139768416491421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87.139768416491421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475.00000000000023</v>
      </c>
      <c r="BE125" s="13">
        <f>BD125*VLOOKUP('Données projet'!$B$11,Paramètres!$A$1:$I$89,3,0)*VLOOKUP('Données projet'!$B$11,Paramètres!$A$1:$I$89,5,0)</f>
        <v>407.5500000000003</v>
      </c>
      <c r="BF125" s="13">
        <f t="shared" si="91"/>
        <v>93.305642095357683</v>
      </c>
      <c r="BG125" s="20">
        <f t="shared" si="61"/>
        <v>872.32357664941526</v>
      </c>
      <c r="BH125" s="59">
        <f t="shared" si="62"/>
        <v>1165.6569099827486</v>
      </c>
      <c r="BI125" s="59">
        <f ca="1">AVERAGE(OFFSET($BH$3,0,0,'Données projet'!$E$11+1,1))-AVERAGE(OFFSET($H$3,0,0,'Données projet'!$E$11+1,1))</f>
        <v>536.29215334041396</v>
      </c>
      <c r="BJ125" s="59">
        <f t="shared" si="92"/>
        <v>312.14361830038712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117.47524193721416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117.47524193721416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255.00000000000006</v>
      </c>
      <c r="BZ125" s="13">
        <f>BY125*VLOOKUP('Données projet'!$B$12,Paramètres!$A$1:$I$89,3,0)*VLOOKUP('Données projet'!$B$12,Paramètres!$A$1:$I$89,5,0)</f>
        <v>186.96600000000004</v>
      </c>
      <c r="CA125" s="13">
        <f t="shared" si="93"/>
        <v>46.868551400324648</v>
      </c>
      <c r="CB125" s="20">
        <f t="shared" si="64"/>
        <v>407.26184368889881</v>
      </c>
      <c r="CC125" s="59">
        <f t="shared" si="65"/>
        <v>700.59517702223206</v>
      </c>
      <c r="CD125" s="59">
        <f ca="1">AVERAGE(OFFSET($CC$3,0,0,'Données projet'!$E$12+1,1))-AVERAGE(OFFSET($H$3,0,0,'Données projet'!$E$12+1,1))</f>
        <v>239.25212250019609</v>
      </c>
      <c r="CE125" s="59">
        <f t="shared" si="94"/>
        <v>213.58492101729695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248.99999999999994</v>
      </c>
      <c r="O126" s="13">
        <f>N126*VLOOKUP('Données projet'!$B$9,Paramètres!$A$1:$I$89,3,0)*VLOOKUP('Données projet'!$B$9,Paramètres!$A$1:$I$89,5,0)</f>
        <v>236.94839999999994</v>
      </c>
      <c r="P126" s="13">
        <f t="shared" si="87"/>
        <v>57.782475694292401</v>
      </c>
      <c r="Q126" s="20">
        <f t="shared" si="107"/>
        <v>513.32294183422573</v>
      </c>
      <c r="R126" s="59">
        <f t="shared" si="55"/>
        <v>806.65627516755899</v>
      </c>
      <c r="S126" s="59">
        <f ca="1">AVERAGE(OFFSET($R$3,0,0,'Données projet'!$E$9+1,1))-AVERAGE(OFFSET($H$3,0,0,'Données projet'!$E$9+1,1))</f>
        <v>455.71329051283936</v>
      </c>
      <c r="T126" s="59">
        <f t="shared" si="88"/>
        <v>479.3743231122258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67.052558118472277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67.052558118472277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277.77359999999993</v>
      </c>
      <c r="AK126" s="13">
        <f t="shared" si="89"/>
        <v>66.496288176842356</v>
      </c>
      <c r="AL126" s="20">
        <f t="shared" si="58"/>
        <v>599.60338857466706</v>
      </c>
      <c r="AM126" s="59">
        <f t="shared" si="59"/>
        <v>892.93672190800044</v>
      </c>
      <c r="AN126" s="59">
        <f ca="1">AVERAGE(OFFSET($AM$3,0,0,'Données projet'!$E$10+1,1))-AVERAGE(OFFSET($H$3,0,0,'Données projet'!$E$10+1,1))</f>
        <v>439.19854273764042</v>
      </c>
      <c r="AO126" s="59">
        <f t="shared" si="90"/>
        <v>278.21741231699929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85.431010707854625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85.431010707854625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475.00000000000023</v>
      </c>
      <c r="BE126" s="13">
        <f>BD126*VLOOKUP('Données projet'!$B$11,Paramètres!$A$1:$I$89,3,0)*VLOOKUP('Données projet'!$B$11,Paramètres!$A$1:$I$89,5,0)</f>
        <v>407.5500000000003</v>
      </c>
      <c r="BF126" s="13">
        <f t="shared" si="91"/>
        <v>93.305642095357683</v>
      </c>
      <c r="BG126" s="20">
        <f t="shared" si="61"/>
        <v>872.32357664941526</v>
      </c>
      <c r="BH126" s="59">
        <f t="shared" si="62"/>
        <v>1165.6569099827486</v>
      </c>
      <c r="BI126" s="59">
        <f ca="1">AVERAGE(OFFSET($BH$3,0,0,'Données projet'!$E$11+1,1))-AVERAGE(OFFSET($H$3,0,0,'Données projet'!$E$11+1,1))</f>
        <v>536.29215334041396</v>
      </c>
      <c r="BJ126" s="59">
        <f t="shared" si="92"/>
        <v>312.14361830038712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115.17162409564784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115.17162409564784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255.00000000000006</v>
      </c>
      <c r="BZ126" s="13">
        <f>BY126*VLOOKUP('Données projet'!$B$12,Paramètres!$A$1:$I$89,3,0)*VLOOKUP('Données projet'!$B$12,Paramètres!$A$1:$I$89,5,0)</f>
        <v>186.96600000000004</v>
      </c>
      <c r="CA126" s="13">
        <f t="shared" si="93"/>
        <v>46.868551400324648</v>
      </c>
      <c r="CB126" s="20">
        <f t="shared" si="64"/>
        <v>407.26184368889881</v>
      </c>
      <c r="CC126" s="59">
        <f t="shared" si="65"/>
        <v>700.59517702223206</v>
      </c>
      <c r="CD126" s="59">
        <f ca="1">AVERAGE(OFFSET($CC$3,0,0,'Données projet'!$E$12+1,1))-AVERAGE(OFFSET($H$3,0,0,'Données projet'!$E$12+1,1))</f>
        <v>239.25212250019609</v>
      </c>
      <c r="CE126" s="59">
        <f t="shared" si="94"/>
        <v>213.58492101729695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248.99999999999994</v>
      </c>
      <c r="O127" s="13">
        <f>N127*VLOOKUP('Données projet'!$B$9,Paramètres!$A$1:$I$89,3,0)*VLOOKUP('Données projet'!$B$9,Paramètres!$A$1:$I$89,5,0)</f>
        <v>236.94839999999994</v>
      </c>
      <c r="P127" s="13">
        <f t="shared" si="87"/>
        <v>57.782475694292401</v>
      </c>
      <c r="Q127" s="20">
        <f t="shared" si="107"/>
        <v>513.32294183422573</v>
      </c>
      <c r="R127" s="59">
        <f t="shared" si="55"/>
        <v>806.65627516755899</v>
      </c>
      <c r="S127" s="59">
        <f ca="1">AVERAGE(OFFSET($R$3,0,0,'Données projet'!$E$9+1,1))-AVERAGE(OFFSET($H$3,0,0,'Données projet'!$E$9+1,1))</f>
        <v>455.71329051283936</v>
      </c>
      <c r="T127" s="59">
        <f t="shared" si="88"/>
        <v>479.3743231122258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65.737698351791138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65.737698351791138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277.77359999999993</v>
      </c>
      <c r="AK127" s="13">
        <f t="shared" si="89"/>
        <v>66.496288176842356</v>
      </c>
      <c r="AL127" s="20">
        <f t="shared" si="58"/>
        <v>599.60338857466706</v>
      </c>
      <c r="AM127" s="59">
        <f t="shared" si="59"/>
        <v>892.93672190800044</v>
      </c>
      <c r="AN127" s="59">
        <f ca="1">AVERAGE(OFFSET($AM$3,0,0,'Données projet'!$E$10+1,1))-AVERAGE(OFFSET($H$3,0,0,'Données projet'!$E$10+1,1))</f>
        <v>439.19854273764042</v>
      </c>
      <c r="AO127" s="59">
        <f t="shared" si="90"/>
        <v>278.21741231699929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83.755760695644909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83.755760695644909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475.00000000000023</v>
      </c>
      <c r="BE127" s="13">
        <f>BD127*VLOOKUP('Données projet'!$B$11,Paramètres!$A$1:$I$89,3,0)*VLOOKUP('Données projet'!$B$11,Paramètres!$A$1:$I$89,5,0)</f>
        <v>407.5500000000003</v>
      </c>
      <c r="BF127" s="13">
        <f t="shared" si="91"/>
        <v>93.305642095357683</v>
      </c>
      <c r="BG127" s="20">
        <f t="shared" si="61"/>
        <v>872.32357664941526</v>
      </c>
      <c r="BH127" s="59">
        <f t="shared" si="62"/>
        <v>1165.6569099827486</v>
      </c>
      <c r="BI127" s="59">
        <f ca="1">AVERAGE(OFFSET($BH$3,0,0,'Données projet'!$E$11+1,1))-AVERAGE(OFFSET($H$3,0,0,'Données projet'!$E$11+1,1))</f>
        <v>536.29215334041396</v>
      </c>
      <c r="BJ127" s="59">
        <f t="shared" si="92"/>
        <v>312.14361830038712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112.91317879488649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112.91317879488649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255.00000000000006</v>
      </c>
      <c r="BZ127" s="13">
        <f>BY127*VLOOKUP('Données projet'!$B$12,Paramètres!$A$1:$I$89,3,0)*VLOOKUP('Données projet'!$B$12,Paramètres!$A$1:$I$89,5,0)</f>
        <v>186.96600000000004</v>
      </c>
      <c r="CA127" s="13">
        <f t="shared" si="93"/>
        <v>46.868551400324648</v>
      </c>
      <c r="CB127" s="20">
        <f t="shared" si="64"/>
        <v>407.26184368889881</v>
      </c>
      <c r="CC127" s="59">
        <f t="shared" si="65"/>
        <v>700.59517702223206</v>
      </c>
      <c r="CD127" s="59">
        <f ca="1">AVERAGE(OFFSET($CC$3,0,0,'Données projet'!$E$12+1,1))-AVERAGE(OFFSET($H$3,0,0,'Données projet'!$E$12+1,1))</f>
        <v>239.25212250019609</v>
      </c>
      <c r="CE127" s="59">
        <f t="shared" si="94"/>
        <v>213.58492101729695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248.99999999999994</v>
      </c>
      <c r="O128" s="13">
        <f>N128*VLOOKUP('Données projet'!$B$9,Paramètres!$A$1:$I$89,3,0)*VLOOKUP('Données projet'!$B$9,Paramètres!$A$1:$I$89,5,0)</f>
        <v>236.94839999999994</v>
      </c>
      <c r="P128" s="13">
        <f t="shared" si="87"/>
        <v>57.782475694292401</v>
      </c>
      <c r="Q128" s="20">
        <f t="shared" si="107"/>
        <v>513.32294183422573</v>
      </c>
      <c r="R128" s="59">
        <f t="shared" si="55"/>
        <v>806.65627516755899</v>
      </c>
      <c r="S128" s="59">
        <f ca="1">AVERAGE(OFFSET($R$3,0,0,'Données projet'!$E$9+1,1))-AVERAGE(OFFSET($H$3,0,0,'Données projet'!$E$9+1,1))</f>
        <v>455.71329051283936</v>
      </c>
      <c r="T128" s="59">
        <f t="shared" si="88"/>
        <v>479.3743231122258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64.448622183149354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64.448622183149354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277.77359999999993</v>
      </c>
      <c r="AK128" s="13">
        <f t="shared" si="89"/>
        <v>66.496288176842356</v>
      </c>
      <c r="AL128" s="20">
        <f t="shared" si="58"/>
        <v>599.60338857466706</v>
      </c>
      <c r="AM128" s="59">
        <f t="shared" si="59"/>
        <v>892.93672190800044</v>
      </c>
      <c r="AN128" s="59">
        <f ca="1">AVERAGE(OFFSET($AM$3,0,0,'Données projet'!$E$10+1,1))-AVERAGE(OFFSET($H$3,0,0,'Données projet'!$E$10+1,1))</f>
        <v>439.19854273764042</v>
      </c>
      <c r="AO128" s="59">
        <f t="shared" si="90"/>
        <v>278.21741231699929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82.113361314373023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82.113361314373023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475.00000000000023</v>
      </c>
      <c r="BE128" s="13">
        <f>BD128*VLOOKUP('Données projet'!$B$11,Paramètres!$A$1:$I$89,3,0)*VLOOKUP('Données projet'!$B$11,Paramètres!$A$1:$I$89,5,0)</f>
        <v>407.5500000000003</v>
      </c>
      <c r="BF128" s="13">
        <f t="shared" si="91"/>
        <v>93.305642095357683</v>
      </c>
      <c r="BG128" s="20">
        <f t="shared" si="61"/>
        <v>872.32357664941526</v>
      </c>
      <c r="BH128" s="59">
        <f t="shared" si="62"/>
        <v>1165.6569099827486</v>
      </c>
      <c r="BI128" s="59">
        <f ca="1">AVERAGE(OFFSET($BH$3,0,0,'Données projet'!$E$11+1,1))-AVERAGE(OFFSET($H$3,0,0,'Données projet'!$E$11+1,1))</f>
        <v>536.29215334041396</v>
      </c>
      <c r="BJ128" s="59">
        <f t="shared" si="92"/>
        <v>312.14361830038712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110.69902022895747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110.69902022895747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255.00000000000006</v>
      </c>
      <c r="BZ128" s="13">
        <f>BY128*VLOOKUP('Données projet'!$B$12,Paramètres!$A$1:$I$89,3,0)*VLOOKUP('Données projet'!$B$12,Paramètres!$A$1:$I$89,5,0)</f>
        <v>186.96600000000004</v>
      </c>
      <c r="CA128" s="13">
        <f t="shared" si="93"/>
        <v>46.868551400324648</v>
      </c>
      <c r="CB128" s="20">
        <f t="shared" si="64"/>
        <v>407.26184368889881</v>
      </c>
      <c r="CC128" s="59">
        <f t="shared" si="65"/>
        <v>700.59517702223206</v>
      </c>
      <c r="CD128" s="59">
        <f ca="1">AVERAGE(OFFSET($CC$3,0,0,'Données projet'!$E$12+1,1))-AVERAGE(OFFSET($H$3,0,0,'Données projet'!$E$12+1,1))</f>
        <v>239.25212250019609</v>
      </c>
      <c r="CE128" s="59">
        <f t="shared" si="94"/>
        <v>213.58492101729695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248.99999999999994</v>
      </c>
      <c r="O129" s="13">
        <f>N129*VLOOKUP('Données projet'!$B$9,Paramètres!$A$1:$I$89,3,0)*VLOOKUP('Données projet'!$B$9,Paramètres!$A$1:$I$89,5,0)</f>
        <v>236.94839999999994</v>
      </c>
      <c r="P129" s="13">
        <f t="shared" si="87"/>
        <v>57.782475694292401</v>
      </c>
      <c r="Q129" s="20">
        <f t="shared" si="107"/>
        <v>513.32294183422573</v>
      </c>
      <c r="R129" s="59">
        <f t="shared" si="55"/>
        <v>806.65627516755899</v>
      </c>
      <c r="S129" s="59">
        <f ca="1">AVERAGE(OFFSET($R$3,0,0,'Données projet'!$E$9+1,1))-AVERAGE(OFFSET($H$3,0,0,'Données projet'!$E$9+1,1))</f>
        <v>455.71329051283936</v>
      </c>
      <c r="T129" s="59">
        <f t="shared" si="88"/>
        <v>479.3743231122258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63.184824011915808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63.184824011915808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277.77359999999993</v>
      </c>
      <c r="AK129" s="13">
        <f t="shared" si="89"/>
        <v>66.496288176842356</v>
      </c>
      <c r="AL129" s="20">
        <f t="shared" si="58"/>
        <v>599.60338857466706</v>
      </c>
      <c r="AM129" s="59">
        <f t="shared" si="59"/>
        <v>892.93672190800044</v>
      </c>
      <c r="AN129" s="59">
        <f ca="1">AVERAGE(OFFSET($AM$3,0,0,'Données projet'!$E$10+1,1))-AVERAGE(OFFSET($H$3,0,0,'Données projet'!$E$10+1,1))</f>
        <v>439.19854273764042</v>
      </c>
      <c r="AO129" s="59">
        <f t="shared" si="90"/>
        <v>278.21741231699929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80.50316838320316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80.50316838320316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475.00000000000023</v>
      </c>
      <c r="BE129" s="13">
        <f>BD129*VLOOKUP('Données projet'!$B$11,Paramètres!$A$1:$I$89,3,0)*VLOOKUP('Données projet'!$B$11,Paramètres!$A$1:$I$89,5,0)</f>
        <v>407.5500000000003</v>
      </c>
      <c r="BF129" s="13">
        <f t="shared" si="91"/>
        <v>93.305642095357683</v>
      </c>
      <c r="BG129" s="20">
        <f t="shared" si="61"/>
        <v>872.32357664941526</v>
      </c>
      <c r="BH129" s="59">
        <f t="shared" si="62"/>
        <v>1165.6569099827486</v>
      </c>
      <c r="BI129" s="59">
        <f ca="1">AVERAGE(OFFSET($BH$3,0,0,'Données projet'!$E$11+1,1))-AVERAGE(OFFSET($H$3,0,0,'Données projet'!$E$11+1,1))</f>
        <v>536.29215334041396</v>
      </c>
      <c r="BJ129" s="59">
        <f t="shared" si="92"/>
        <v>312.14361830038712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108.52827996200293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108.52827996200293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255.00000000000006</v>
      </c>
      <c r="BZ129" s="13">
        <f>BY129*VLOOKUP('Données projet'!$B$12,Paramètres!$A$1:$I$89,3,0)*VLOOKUP('Données projet'!$B$12,Paramètres!$A$1:$I$89,5,0)</f>
        <v>186.96600000000004</v>
      </c>
      <c r="CA129" s="13">
        <f t="shared" si="93"/>
        <v>46.868551400324648</v>
      </c>
      <c r="CB129" s="20">
        <f t="shared" si="64"/>
        <v>407.26184368889881</v>
      </c>
      <c r="CC129" s="59">
        <f t="shared" si="65"/>
        <v>700.59517702223206</v>
      </c>
      <c r="CD129" s="59">
        <f ca="1">AVERAGE(OFFSET($CC$3,0,0,'Données projet'!$E$12+1,1))-AVERAGE(OFFSET($H$3,0,0,'Données projet'!$E$12+1,1))</f>
        <v>239.25212250019609</v>
      </c>
      <c r="CE129" s="59">
        <f t="shared" si="94"/>
        <v>213.58492101729695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248.99999999999994</v>
      </c>
      <c r="O130" s="13">
        <f>N130*VLOOKUP('Données projet'!$B$9,Paramètres!$A$1:$I$89,3,0)*VLOOKUP('Données projet'!$B$9,Paramètres!$A$1:$I$89,5,0)</f>
        <v>236.94839999999994</v>
      </c>
      <c r="P130" s="13">
        <f t="shared" si="87"/>
        <v>57.782475694292401</v>
      </c>
      <c r="Q130" s="20">
        <f t="shared" si="107"/>
        <v>513.32294183422573</v>
      </c>
      <c r="R130" s="59">
        <f t="shared" si="55"/>
        <v>806.65627516755899</v>
      </c>
      <c r="S130" s="59">
        <f ca="1">AVERAGE(OFFSET($R$3,0,0,'Données projet'!$E$9+1,1))-AVERAGE(OFFSET($H$3,0,0,'Données projet'!$E$9+1,1))</f>
        <v>455.71329051283936</v>
      </c>
      <c r="T130" s="59">
        <f t="shared" si="88"/>
        <v>479.3743231122258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61.945808151979385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61.945808151979385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277.77359999999993</v>
      </c>
      <c r="AK130" s="13">
        <f t="shared" si="89"/>
        <v>66.496288176842356</v>
      </c>
      <c r="AL130" s="20">
        <f t="shared" si="58"/>
        <v>599.60338857466706</v>
      </c>
      <c r="AM130" s="59">
        <f t="shared" si="59"/>
        <v>892.93672190800044</v>
      </c>
      <c r="AN130" s="59">
        <f ca="1">AVERAGE(OFFSET($AM$3,0,0,'Données projet'!$E$10+1,1))-AVERAGE(OFFSET($H$3,0,0,'Données projet'!$E$10+1,1))</f>
        <v>439.19854273764042</v>
      </c>
      <c r="AO130" s="59">
        <f t="shared" si="90"/>
        <v>278.21741231699929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78.92455035329283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78.92455035329283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475.00000000000023</v>
      </c>
      <c r="BE130" s="13">
        <f>BD130*VLOOKUP('Données projet'!$B$11,Paramètres!$A$1:$I$89,3,0)*VLOOKUP('Données projet'!$B$11,Paramètres!$A$1:$I$89,5,0)</f>
        <v>407.5500000000003</v>
      </c>
      <c r="BF130" s="13">
        <f t="shared" si="91"/>
        <v>93.305642095357683</v>
      </c>
      <c r="BG130" s="20">
        <f t="shared" si="61"/>
        <v>872.32357664941526</v>
      </c>
      <c r="BH130" s="59">
        <f t="shared" si="62"/>
        <v>1165.6569099827486</v>
      </c>
      <c r="BI130" s="59">
        <f ca="1">AVERAGE(OFFSET($BH$3,0,0,'Données projet'!$E$11+1,1))-AVERAGE(OFFSET($H$3,0,0,'Données projet'!$E$11+1,1))</f>
        <v>536.29215334041396</v>
      </c>
      <c r="BJ130" s="59">
        <f t="shared" si="92"/>
        <v>312.14361830038712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106.40010658766255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106.40010658766255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255.00000000000006</v>
      </c>
      <c r="BZ130" s="13">
        <f>BY130*VLOOKUP('Données projet'!$B$12,Paramètres!$A$1:$I$89,3,0)*VLOOKUP('Données projet'!$B$12,Paramètres!$A$1:$I$89,5,0)</f>
        <v>186.96600000000004</v>
      </c>
      <c r="CA130" s="13">
        <f t="shared" si="93"/>
        <v>46.868551400324648</v>
      </c>
      <c r="CB130" s="20">
        <f t="shared" si="64"/>
        <v>407.26184368889881</v>
      </c>
      <c r="CC130" s="59">
        <f t="shared" si="65"/>
        <v>700.59517702223206</v>
      </c>
      <c r="CD130" s="59">
        <f ca="1">AVERAGE(OFFSET($CC$3,0,0,'Données projet'!$E$12+1,1))-AVERAGE(OFFSET($H$3,0,0,'Données projet'!$E$12+1,1))</f>
        <v>239.25212250019609</v>
      </c>
      <c r="CE130" s="59">
        <f t="shared" si="94"/>
        <v>213.58492101729695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248.99999999999994</v>
      </c>
      <c r="O131" s="13">
        <f>N131*VLOOKUP('Données projet'!$B$9,Paramètres!$A$1:$I$89,3,0)*VLOOKUP('Données projet'!$B$9,Paramètres!$A$1:$I$89,5,0)</f>
        <v>236.94839999999994</v>
      </c>
      <c r="P131" s="13">
        <f t="shared" si="87"/>
        <v>57.782475694292401</v>
      </c>
      <c r="Q131" s="20">
        <f t="shared" ref="Q131:Q153" si="108">(O131+P131)*0.475*44/12</f>
        <v>513.32294183422573</v>
      </c>
      <c r="R131" s="59">
        <f t="shared" ref="R131:R194" si="109">Q131+(I131+J131)*44/12</f>
        <v>806.65627516755899</v>
      </c>
      <c r="S131" s="59">
        <f ca="1">AVERAGE(OFFSET($R$3,0,0,'Données projet'!$E$9+1,1))-AVERAGE(OFFSET($H$3,0,0,'Données projet'!$E$9+1,1))</f>
        <v>455.71329051283936</v>
      </c>
      <c r="T131" s="59">
        <f t="shared" si="88"/>
        <v>479.3743231122258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60.731088637331261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60.731088637331261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277.77359999999993</v>
      </c>
      <c r="AK131" s="13">
        <f t="shared" si="89"/>
        <v>66.496288176842356</v>
      </c>
      <c r="AL131" s="20">
        <f t="shared" si="58"/>
        <v>599.60338857466706</v>
      </c>
      <c r="AM131" s="59">
        <f t="shared" si="59"/>
        <v>892.93672190800044</v>
      </c>
      <c r="AN131" s="59">
        <f ca="1">AVERAGE(OFFSET($AM$3,0,0,'Données projet'!$E$10+1,1))-AVERAGE(OFFSET($H$3,0,0,'Données projet'!$E$10+1,1))</f>
        <v>439.19854273764042</v>
      </c>
      <c r="AO131" s="59">
        <f t="shared" si="90"/>
        <v>278.21741231699929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77.376888060087126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77.376888060087126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475.00000000000023</v>
      </c>
      <c r="BE131" s="13">
        <f>BD131*VLOOKUP('Données projet'!$B$11,Paramètres!$A$1:$I$89,3,0)*VLOOKUP('Données projet'!$B$11,Paramètres!$A$1:$I$89,5,0)</f>
        <v>407.5500000000003</v>
      </c>
      <c r="BF131" s="13">
        <f t="shared" si="91"/>
        <v>93.305642095357683</v>
      </c>
      <c r="BG131" s="20">
        <f t="shared" si="61"/>
        <v>872.32357664941526</v>
      </c>
      <c r="BH131" s="59">
        <f t="shared" si="62"/>
        <v>1165.6569099827486</v>
      </c>
      <c r="BI131" s="59">
        <f ca="1">AVERAGE(OFFSET($BH$3,0,0,'Données projet'!$E$11+1,1))-AVERAGE(OFFSET($H$3,0,0,'Données projet'!$E$11+1,1))</f>
        <v>536.29215334041396</v>
      </c>
      <c r="BJ131" s="59">
        <f t="shared" si="92"/>
        <v>312.14361830038712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104.31366539513539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104.31366539513539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255.00000000000006</v>
      </c>
      <c r="BZ131" s="13">
        <f>BY131*VLOOKUP('Données projet'!$B$12,Paramètres!$A$1:$I$89,3,0)*VLOOKUP('Données projet'!$B$12,Paramètres!$A$1:$I$89,5,0)</f>
        <v>186.96600000000004</v>
      </c>
      <c r="CA131" s="13">
        <f t="shared" si="93"/>
        <v>46.868551400324648</v>
      </c>
      <c r="CB131" s="20">
        <f t="shared" si="64"/>
        <v>407.26184368889881</v>
      </c>
      <c r="CC131" s="59">
        <f t="shared" si="65"/>
        <v>700.59517702223206</v>
      </c>
      <c r="CD131" s="59">
        <f ca="1">AVERAGE(OFFSET($CC$3,0,0,'Données projet'!$E$12+1,1))-AVERAGE(OFFSET($H$3,0,0,'Données projet'!$E$12+1,1))</f>
        <v>239.25212250019609</v>
      </c>
      <c r="CE131" s="59">
        <f t="shared" si="94"/>
        <v>213.58492101729695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248.99999999999994</v>
      </c>
      <c r="O132" s="13">
        <f>N132*VLOOKUP('Données projet'!$B$9,Paramètres!$A$1:$I$89,3,0)*VLOOKUP('Données projet'!$B$9,Paramètres!$A$1:$I$89,5,0)</f>
        <v>236.94839999999994</v>
      </c>
      <c r="P132" s="13">
        <f t="shared" si="87"/>
        <v>57.782475694292401</v>
      </c>
      <c r="Q132" s="20">
        <f t="shared" si="108"/>
        <v>513.32294183422573</v>
      </c>
      <c r="R132" s="59">
        <f t="shared" si="109"/>
        <v>806.65627516755899</v>
      </c>
      <c r="S132" s="59">
        <f ca="1">AVERAGE(OFFSET($R$3,0,0,'Données projet'!$E$9+1,1))-AVERAGE(OFFSET($H$3,0,0,'Données projet'!$E$9+1,1))</f>
        <v>455.71329051283936</v>
      </c>
      <c r="T132" s="59">
        <f t="shared" si="88"/>
        <v>479.3743231122258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59.54018903145964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59.54018903145964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277.77359999999993</v>
      </c>
      <c r="AK132" s="13">
        <f t="shared" si="89"/>
        <v>66.496288176842356</v>
      </c>
      <c r="AL132" s="20">
        <f t="shared" ref="AL132:AL153" si="112">(AJ132+AK132)*0.475*44/12</f>
        <v>599.60338857466706</v>
      </c>
      <c r="AM132" s="59">
        <f t="shared" ref="AM132:AM195" si="113">AL132+(AD132+AE132)*44/12</f>
        <v>892.93672190800044</v>
      </c>
      <c r="AN132" s="59">
        <f ca="1">AVERAGE(OFFSET($AM$3,0,0,'Données projet'!$E$10+1,1))-AVERAGE(OFFSET($H$3,0,0,'Données projet'!$E$10+1,1))</f>
        <v>439.19854273764042</v>
      </c>
      <c r="AO132" s="59">
        <f t="shared" si="90"/>
        <v>278.21741231699929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75.859574480470386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75.859574480470386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475.00000000000023</v>
      </c>
      <c r="BE132" s="13">
        <f>BD132*VLOOKUP('Données projet'!$B$11,Paramètres!$A$1:$I$89,3,0)*VLOOKUP('Données projet'!$B$11,Paramètres!$A$1:$I$89,5,0)</f>
        <v>407.5500000000003</v>
      </c>
      <c r="BF132" s="13">
        <f t="shared" si="91"/>
        <v>93.305642095357683</v>
      </c>
      <c r="BG132" s="20">
        <f t="shared" ref="BG132:BG153" si="115">(BE132+BF132)*0.475*44/12</f>
        <v>872.32357664941526</v>
      </c>
      <c r="BH132" s="59">
        <f t="shared" ref="BH132:BH195" si="116">BG132+(AY132+AZ132)*44/12</f>
        <v>1165.6569099827486</v>
      </c>
      <c r="BI132" s="59">
        <f ca="1">AVERAGE(OFFSET($BH$3,0,0,'Données projet'!$E$11+1,1))-AVERAGE(OFFSET($H$3,0,0,'Données projet'!$E$11+1,1))</f>
        <v>536.29215334041396</v>
      </c>
      <c r="BJ132" s="59">
        <f t="shared" si="92"/>
        <v>312.14361830038712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102.26813804179022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102.26813804179022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255.00000000000006</v>
      </c>
      <c r="BZ132" s="13">
        <f>BY132*VLOOKUP('Données projet'!$B$12,Paramètres!$A$1:$I$89,3,0)*VLOOKUP('Données projet'!$B$12,Paramètres!$A$1:$I$89,5,0)</f>
        <v>186.96600000000004</v>
      </c>
      <c r="CA132" s="13">
        <f t="shared" si="93"/>
        <v>46.868551400324648</v>
      </c>
      <c r="CB132" s="20">
        <f t="shared" ref="CB132:CB153" si="118">(BZ132+CA132)*0.475*44/12</f>
        <v>407.26184368889881</v>
      </c>
      <c r="CC132" s="59">
        <f t="shared" ref="CC132:CC195" si="119">CB132+(BT132+BU132)*44/12</f>
        <v>700.59517702223206</v>
      </c>
      <c r="CD132" s="59">
        <f ca="1">AVERAGE(OFFSET($CC$3,0,0,'Données projet'!$E$12+1,1))-AVERAGE(OFFSET($H$3,0,0,'Données projet'!$E$12+1,1))</f>
        <v>239.25212250019609</v>
      </c>
      <c r="CE132" s="59">
        <f t="shared" si="94"/>
        <v>213.58492101729695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248.99999999999994</v>
      </c>
      <c r="O133" s="13">
        <f>N133*VLOOKUP('Données projet'!$B$9,Paramètres!$A$1:$I$89,3,0)*VLOOKUP('Données projet'!$B$9,Paramètres!$A$1:$I$89,5,0)</f>
        <v>236.94839999999994</v>
      </c>
      <c r="P133" s="13">
        <f t="shared" ref="P133:P196" si="141">EXP(-1.0587+0.8836*LN(O133)+0.284)</f>
        <v>57.782475694292401</v>
      </c>
      <c r="Q133" s="20">
        <f t="shared" si="108"/>
        <v>513.32294183422573</v>
      </c>
      <c r="R133" s="59">
        <f t="shared" si="109"/>
        <v>806.65627516755899</v>
      </c>
      <c r="S133" s="59">
        <f ca="1">AVERAGE(OFFSET($R$3,0,0,'Données projet'!$E$9+1,1))-AVERAGE(OFFSET($H$3,0,0,'Données projet'!$E$9+1,1))</f>
        <v>455.71329051283936</v>
      </c>
      <c r="T133" s="59">
        <f t="shared" ref="T133:T196" si="142">$T$3</f>
        <v>479.3743231122258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58.372642240482122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58.372642240482122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277.77359999999993</v>
      </c>
      <c r="AK133" s="13">
        <f t="shared" ref="AK133:AK153" si="143">EXP(-1.0587+0.8836*LN(AJ133)+0.284)</f>
        <v>66.496288176842356</v>
      </c>
      <c r="AL133" s="20">
        <f t="shared" si="112"/>
        <v>599.60338857466706</v>
      </c>
      <c r="AM133" s="59">
        <f t="shared" si="113"/>
        <v>892.93672190800044</v>
      </c>
      <c r="AN133" s="59">
        <f ca="1">AVERAGE(OFFSET($AM$3,0,0,'Données projet'!$E$10+1,1))-AVERAGE(OFFSET($H$3,0,0,'Données projet'!$E$10+1,1))</f>
        <v>439.19854273764042</v>
      </c>
      <c r="AO133" s="59">
        <f t="shared" ref="AO133:AO196" si="144">$AO$3</f>
        <v>278.21741231699929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74.37201449468003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74.37201449468003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475.00000000000023</v>
      </c>
      <c r="BE133" s="13">
        <f>BD133*VLOOKUP('Données projet'!$B$11,Paramètres!$A$1:$I$89,3,0)*VLOOKUP('Données projet'!$B$11,Paramètres!$A$1:$I$89,5,0)</f>
        <v>407.5500000000003</v>
      </c>
      <c r="BF133" s="13">
        <f t="shared" ref="BF133:BF153" si="145">EXP(-1.0587+0.8836*LN(BE133)+0.284)</f>
        <v>93.305642095357683</v>
      </c>
      <c r="BG133" s="20">
        <f t="shared" si="115"/>
        <v>872.32357664941526</v>
      </c>
      <c r="BH133" s="59">
        <f t="shared" si="116"/>
        <v>1165.6569099827486</v>
      </c>
      <c r="BI133" s="59">
        <f ca="1">AVERAGE(OFFSET($BH$3,0,0,'Données projet'!$E$11+1,1))-AVERAGE(OFFSET($H$3,0,0,'Données projet'!$E$11+1,1))</f>
        <v>536.29215334041396</v>
      </c>
      <c r="BJ133" s="59">
        <f t="shared" ref="BJ133:BJ196" si="146">$BJ$3</f>
        <v>312.14361830038712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100.26272223219567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100.26272223219567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255.00000000000006</v>
      </c>
      <c r="BZ133" s="13">
        <f>BY133*VLOOKUP('Données projet'!$B$12,Paramètres!$A$1:$I$89,3,0)*VLOOKUP('Données projet'!$B$12,Paramètres!$A$1:$I$89,5,0)</f>
        <v>186.96600000000004</v>
      </c>
      <c r="CA133" s="13">
        <f t="shared" ref="CA133:CA153" si="147">EXP(-1.0587+0.8836*LN(BZ133)+0.284)</f>
        <v>46.868551400324648</v>
      </c>
      <c r="CB133" s="20">
        <f t="shared" si="118"/>
        <v>407.26184368889881</v>
      </c>
      <c r="CC133" s="59">
        <f t="shared" si="119"/>
        <v>700.59517702223206</v>
      </c>
      <c r="CD133" s="59">
        <f ca="1">AVERAGE(OFFSET($CC$3,0,0,'Données projet'!$E$12+1,1))-AVERAGE(OFFSET($H$3,0,0,'Données projet'!$E$12+1,1))</f>
        <v>239.25212250019609</v>
      </c>
      <c r="CE133" s="59">
        <f t="shared" ref="CE133:CE196" si="148">$CE$3</f>
        <v>213.58492101729695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248.99999999999994</v>
      </c>
      <c r="O134" s="13">
        <f>N134*VLOOKUP('Données projet'!$B$9,Paramètres!$A$1:$I$89,3,0)*VLOOKUP('Données projet'!$B$9,Paramètres!$A$1:$I$89,5,0)</f>
        <v>236.94839999999994</v>
      </c>
      <c r="P134" s="13">
        <f t="shared" si="141"/>
        <v>57.782475694292401</v>
      </c>
      <c r="Q134" s="20">
        <f t="shared" si="108"/>
        <v>513.32294183422573</v>
      </c>
      <c r="R134" s="59">
        <f t="shared" si="109"/>
        <v>806.65627516755899</v>
      </c>
      <c r="S134" s="59">
        <f ca="1">AVERAGE(OFFSET($R$3,0,0,'Données projet'!$E$9+1,1))-AVERAGE(OFFSET($H$3,0,0,'Données projet'!$E$9+1,1))</f>
        <v>455.71329051283936</v>
      </c>
      <c r="T134" s="59">
        <f t="shared" si="142"/>
        <v>479.3743231122258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57.22799032994245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57.22799032994245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277.77359999999993</v>
      </c>
      <c r="AK134" s="13">
        <f t="shared" si="143"/>
        <v>66.496288176842356</v>
      </c>
      <c r="AL134" s="20">
        <f t="shared" si="112"/>
        <v>599.60338857466706</v>
      </c>
      <c r="AM134" s="59">
        <f t="shared" si="113"/>
        <v>892.93672190800044</v>
      </c>
      <c r="AN134" s="59">
        <f ca="1">AVERAGE(OFFSET($AM$3,0,0,'Données projet'!$E$10+1,1))-AVERAGE(OFFSET($H$3,0,0,'Données projet'!$E$10+1,1))</f>
        <v>439.19854273764042</v>
      </c>
      <c r="AO134" s="59">
        <f t="shared" si="144"/>
        <v>278.21741231699929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72.913624652889027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72.913624652889027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475.00000000000023</v>
      </c>
      <c r="BE134" s="13">
        <f>BD134*VLOOKUP('Données projet'!$B$11,Paramètres!$A$1:$I$89,3,0)*VLOOKUP('Données projet'!$B$11,Paramètres!$A$1:$I$89,5,0)</f>
        <v>407.5500000000003</v>
      </c>
      <c r="BF134" s="13">
        <f t="shared" si="145"/>
        <v>93.305642095357683</v>
      </c>
      <c r="BG134" s="20">
        <f t="shared" si="115"/>
        <v>872.32357664941526</v>
      </c>
      <c r="BH134" s="59">
        <f t="shared" si="116"/>
        <v>1165.6569099827486</v>
      </c>
      <c r="BI134" s="59">
        <f ca="1">AVERAGE(OFFSET($BH$3,0,0,'Données projet'!$E$11+1,1))-AVERAGE(OFFSET($H$3,0,0,'Données projet'!$E$11+1,1))</f>
        <v>536.29215334041396</v>
      </c>
      <c r="BJ134" s="59">
        <f t="shared" si="146"/>
        <v>312.14361830038712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98.296631403444394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98.296631403444394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255.00000000000006</v>
      </c>
      <c r="BZ134" s="13">
        <f>BY134*VLOOKUP('Données projet'!$B$12,Paramètres!$A$1:$I$89,3,0)*VLOOKUP('Données projet'!$B$12,Paramètres!$A$1:$I$89,5,0)</f>
        <v>186.96600000000004</v>
      </c>
      <c r="CA134" s="13">
        <f t="shared" si="147"/>
        <v>46.868551400324648</v>
      </c>
      <c r="CB134" s="20">
        <f t="shared" si="118"/>
        <v>407.26184368889881</v>
      </c>
      <c r="CC134" s="59">
        <f t="shared" si="119"/>
        <v>700.59517702223206</v>
      </c>
      <c r="CD134" s="59">
        <f ca="1">AVERAGE(OFFSET($CC$3,0,0,'Données projet'!$E$12+1,1))-AVERAGE(OFFSET($H$3,0,0,'Données projet'!$E$12+1,1))</f>
        <v>239.25212250019609</v>
      </c>
      <c r="CE134" s="59">
        <f t="shared" si="148"/>
        <v>213.58492101729695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248.99999999999994</v>
      </c>
      <c r="O135" s="13">
        <f>N135*VLOOKUP('Données projet'!$B$9,Paramètres!$A$1:$I$89,3,0)*VLOOKUP('Données projet'!$B$9,Paramètres!$A$1:$I$89,5,0)</f>
        <v>236.94839999999994</v>
      </c>
      <c r="P135" s="13">
        <f t="shared" si="141"/>
        <v>57.782475694292401</v>
      </c>
      <c r="Q135" s="20">
        <f t="shared" si="108"/>
        <v>513.32294183422573</v>
      </c>
      <c r="R135" s="59">
        <f t="shared" si="109"/>
        <v>806.65627516755899</v>
      </c>
      <c r="S135" s="59">
        <f ca="1">AVERAGE(OFFSET($R$3,0,0,'Données projet'!$E$9+1,1))-AVERAGE(OFFSET($H$3,0,0,'Données projet'!$E$9+1,1))</f>
        <v>455.71329051283936</v>
      </c>
      <c r="T135" s="59">
        <f t="shared" si="142"/>
        <v>479.3743231122258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56.105784345199737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56.105784345199737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277.77359999999993</v>
      </c>
      <c r="AK135" s="13">
        <f t="shared" si="143"/>
        <v>66.496288176842356</v>
      </c>
      <c r="AL135" s="20">
        <f t="shared" si="112"/>
        <v>599.60338857466706</v>
      </c>
      <c r="AM135" s="59">
        <f t="shared" si="113"/>
        <v>892.93672190800044</v>
      </c>
      <c r="AN135" s="59">
        <f ca="1">AVERAGE(OFFSET($AM$3,0,0,'Données projet'!$E$10+1,1))-AVERAGE(OFFSET($H$3,0,0,'Données projet'!$E$10+1,1))</f>
        <v>439.19854273764042</v>
      </c>
      <c r="AO135" s="59">
        <f t="shared" si="144"/>
        <v>278.21741231699929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71.483832946365581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71.483832946365581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475.00000000000023</v>
      </c>
      <c r="BE135" s="13">
        <f>BD135*VLOOKUP('Données projet'!$B$11,Paramètres!$A$1:$I$89,3,0)*VLOOKUP('Données projet'!$B$11,Paramètres!$A$1:$I$89,5,0)</f>
        <v>407.5500000000003</v>
      </c>
      <c r="BF135" s="13">
        <f t="shared" si="145"/>
        <v>93.305642095357683</v>
      </c>
      <c r="BG135" s="20">
        <f t="shared" si="115"/>
        <v>872.32357664941526</v>
      </c>
      <c r="BH135" s="59">
        <f t="shared" si="116"/>
        <v>1165.6569099827486</v>
      </c>
      <c r="BI135" s="59">
        <f ca="1">AVERAGE(OFFSET($BH$3,0,0,'Données projet'!$E$11+1,1))-AVERAGE(OFFSET($H$3,0,0,'Données projet'!$E$11+1,1))</f>
        <v>536.29215334041396</v>
      </c>
      <c r="BJ135" s="59">
        <f t="shared" si="146"/>
        <v>312.14361830038712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96.36909441664794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96.36909441664794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255.00000000000006</v>
      </c>
      <c r="BZ135" s="13">
        <f>BY135*VLOOKUP('Données projet'!$B$12,Paramètres!$A$1:$I$89,3,0)*VLOOKUP('Données projet'!$B$12,Paramètres!$A$1:$I$89,5,0)</f>
        <v>186.96600000000004</v>
      </c>
      <c r="CA135" s="13">
        <f t="shared" si="147"/>
        <v>46.868551400324648</v>
      </c>
      <c r="CB135" s="20">
        <f t="shared" si="118"/>
        <v>407.26184368889881</v>
      </c>
      <c r="CC135" s="59">
        <f t="shared" si="119"/>
        <v>700.59517702223206</v>
      </c>
      <c r="CD135" s="59">
        <f ca="1">AVERAGE(OFFSET($CC$3,0,0,'Données projet'!$E$12+1,1))-AVERAGE(OFFSET($H$3,0,0,'Données projet'!$E$12+1,1))</f>
        <v>239.25212250019609</v>
      </c>
      <c r="CE135" s="59">
        <f t="shared" si="148"/>
        <v>213.58492101729695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248.99999999999994</v>
      </c>
      <c r="O136" s="13">
        <f>N136*VLOOKUP('Données projet'!$B$9,Paramètres!$A$1:$I$89,3,0)*VLOOKUP('Données projet'!$B$9,Paramètres!$A$1:$I$89,5,0)</f>
        <v>236.94839999999994</v>
      </c>
      <c r="P136" s="13">
        <f t="shared" si="141"/>
        <v>57.782475694292401</v>
      </c>
      <c r="Q136" s="20">
        <f t="shared" si="108"/>
        <v>513.32294183422573</v>
      </c>
      <c r="R136" s="59">
        <f t="shared" si="109"/>
        <v>806.65627516755899</v>
      </c>
      <c r="S136" s="59">
        <f ca="1">AVERAGE(OFFSET($R$3,0,0,'Données projet'!$E$9+1,1))-AVERAGE(OFFSET($H$3,0,0,'Données projet'!$E$9+1,1))</f>
        <v>455.71329051283936</v>
      </c>
      <c r="T136" s="59">
        <f t="shared" si="142"/>
        <v>479.3743231122258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55.00558413533976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55.00558413533976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277.77359999999993</v>
      </c>
      <c r="AK136" s="13">
        <f t="shared" si="143"/>
        <v>66.496288176842356</v>
      </c>
      <c r="AL136" s="20">
        <f t="shared" si="112"/>
        <v>599.60338857466706</v>
      </c>
      <c r="AM136" s="59">
        <f t="shared" si="113"/>
        <v>892.93672190800044</v>
      </c>
      <c r="AN136" s="59">
        <f ca="1">AVERAGE(OFFSET($AM$3,0,0,'Données projet'!$E$10+1,1))-AVERAGE(OFFSET($H$3,0,0,'Données projet'!$E$10+1,1))</f>
        <v>439.19854273764042</v>
      </c>
      <c r="AO136" s="59">
        <f t="shared" si="144"/>
        <v>278.21741231699929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70.082078583120222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70.082078583120222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475.00000000000023</v>
      </c>
      <c r="BE136" s="13">
        <f>BD136*VLOOKUP('Données projet'!$B$11,Paramètres!$A$1:$I$89,3,0)*VLOOKUP('Données projet'!$B$11,Paramètres!$A$1:$I$89,5,0)</f>
        <v>407.5500000000003</v>
      </c>
      <c r="BF136" s="13">
        <f t="shared" si="145"/>
        <v>93.305642095357683</v>
      </c>
      <c r="BG136" s="20">
        <f t="shared" si="115"/>
        <v>872.32357664941526</v>
      </c>
      <c r="BH136" s="59">
        <f t="shared" si="116"/>
        <v>1165.6569099827486</v>
      </c>
      <c r="BI136" s="59">
        <f ca="1">AVERAGE(OFFSET($BH$3,0,0,'Données projet'!$E$11+1,1))-AVERAGE(OFFSET($H$3,0,0,'Données projet'!$E$11+1,1))</f>
        <v>536.29215334041396</v>
      </c>
      <c r="BJ136" s="59">
        <f t="shared" si="146"/>
        <v>312.14361830038712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94.479355254481092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94.479355254481092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255.00000000000006</v>
      </c>
      <c r="BZ136" s="13">
        <f>BY136*VLOOKUP('Données projet'!$B$12,Paramètres!$A$1:$I$89,3,0)*VLOOKUP('Données projet'!$B$12,Paramètres!$A$1:$I$89,5,0)</f>
        <v>186.96600000000004</v>
      </c>
      <c r="CA136" s="13">
        <f t="shared" si="147"/>
        <v>46.868551400324648</v>
      </c>
      <c r="CB136" s="20">
        <f t="shared" si="118"/>
        <v>407.26184368889881</v>
      </c>
      <c r="CC136" s="59">
        <f t="shared" si="119"/>
        <v>700.59517702223206</v>
      </c>
      <c r="CD136" s="59">
        <f ca="1">AVERAGE(OFFSET($CC$3,0,0,'Données projet'!$E$12+1,1))-AVERAGE(OFFSET($H$3,0,0,'Données projet'!$E$12+1,1))</f>
        <v>239.25212250019609</v>
      </c>
      <c r="CE136" s="59">
        <f t="shared" si="148"/>
        <v>213.58492101729695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248.99999999999994</v>
      </c>
      <c r="O137" s="13">
        <f>N137*VLOOKUP('Données projet'!$B$9,Paramètres!$A$1:$I$89,3,0)*VLOOKUP('Données projet'!$B$9,Paramètres!$A$1:$I$89,5,0)</f>
        <v>236.94839999999994</v>
      </c>
      <c r="P137" s="13">
        <f t="shared" si="141"/>
        <v>57.782475694292401</v>
      </c>
      <c r="Q137" s="20">
        <f t="shared" si="108"/>
        <v>513.32294183422573</v>
      </c>
      <c r="R137" s="59">
        <f t="shared" si="109"/>
        <v>806.65627516755899</v>
      </c>
      <c r="S137" s="59">
        <f ca="1">AVERAGE(OFFSET($R$3,0,0,'Données projet'!$E$9+1,1))-AVERAGE(OFFSET($H$3,0,0,'Données projet'!$E$9+1,1))</f>
        <v>455.71329051283936</v>
      </c>
      <c r="T137" s="59">
        <f t="shared" si="142"/>
        <v>479.3743231122258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53.926958180539273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53.926958180539273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277.77359999999993</v>
      </c>
      <c r="AK137" s="13">
        <f t="shared" si="143"/>
        <v>66.496288176842356</v>
      </c>
      <c r="AL137" s="20">
        <f t="shared" si="112"/>
        <v>599.60338857466706</v>
      </c>
      <c r="AM137" s="59">
        <f t="shared" si="113"/>
        <v>892.93672190800044</v>
      </c>
      <c r="AN137" s="59">
        <f ca="1">AVERAGE(OFFSET($AM$3,0,0,'Données projet'!$E$10+1,1))-AVERAGE(OFFSET($H$3,0,0,'Données projet'!$E$10+1,1))</f>
        <v>439.19854273764042</v>
      </c>
      <c r="AO137" s="59">
        <f t="shared" si="144"/>
        <v>278.21741231699929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68.707811767952364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68.707811767952364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475.00000000000023</v>
      </c>
      <c r="BE137" s="13">
        <f>BD137*VLOOKUP('Données projet'!$B$11,Paramètres!$A$1:$I$89,3,0)*VLOOKUP('Données projet'!$B$11,Paramètres!$A$1:$I$89,5,0)</f>
        <v>407.5500000000003</v>
      </c>
      <c r="BF137" s="13">
        <f t="shared" si="145"/>
        <v>93.305642095357683</v>
      </c>
      <c r="BG137" s="20">
        <f t="shared" si="115"/>
        <v>872.32357664941526</v>
      </c>
      <c r="BH137" s="59">
        <f t="shared" si="116"/>
        <v>1165.6569099827486</v>
      </c>
      <c r="BI137" s="59">
        <f ca="1">AVERAGE(OFFSET($BH$3,0,0,'Données projet'!$E$11+1,1))-AVERAGE(OFFSET($H$3,0,0,'Données projet'!$E$11+1,1))</f>
        <v>536.29215334041396</v>
      </c>
      <c r="BJ137" s="59">
        <f t="shared" si="146"/>
        <v>312.14361830038712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92.626672724657254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92.626672724657254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255.00000000000006</v>
      </c>
      <c r="BZ137" s="13">
        <f>BY137*VLOOKUP('Données projet'!$B$12,Paramètres!$A$1:$I$89,3,0)*VLOOKUP('Données projet'!$B$12,Paramètres!$A$1:$I$89,5,0)</f>
        <v>186.96600000000004</v>
      </c>
      <c r="CA137" s="13">
        <f t="shared" si="147"/>
        <v>46.868551400324648</v>
      </c>
      <c r="CB137" s="20">
        <f t="shared" si="118"/>
        <v>407.26184368889881</v>
      </c>
      <c r="CC137" s="59">
        <f t="shared" si="119"/>
        <v>700.59517702223206</v>
      </c>
      <c r="CD137" s="59">
        <f ca="1">AVERAGE(OFFSET($CC$3,0,0,'Données projet'!$E$12+1,1))-AVERAGE(OFFSET($H$3,0,0,'Données projet'!$E$12+1,1))</f>
        <v>239.25212250019609</v>
      </c>
      <c r="CE137" s="59">
        <f t="shared" si="148"/>
        <v>213.58492101729695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248.99999999999994</v>
      </c>
      <c r="O138" s="13">
        <f>N138*VLOOKUP('Données projet'!$B$9,Paramètres!$A$1:$I$89,3,0)*VLOOKUP('Données projet'!$B$9,Paramètres!$A$1:$I$89,5,0)</f>
        <v>236.94839999999994</v>
      </c>
      <c r="P138" s="13">
        <f t="shared" si="141"/>
        <v>57.782475694292401</v>
      </c>
      <c r="Q138" s="20">
        <f t="shared" si="108"/>
        <v>513.32294183422573</v>
      </c>
      <c r="R138" s="59">
        <f t="shared" si="109"/>
        <v>806.65627516755899</v>
      </c>
      <c r="S138" s="59">
        <f ca="1">AVERAGE(OFFSET($R$3,0,0,'Données projet'!$E$9+1,1))-AVERAGE(OFFSET($H$3,0,0,'Données projet'!$E$9+1,1))</f>
        <v>455.71329051283936</v>
      </c>
      <c r="T138" s="59">
        <f t="shared" si="142"/>
        <v>479.3743231122258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52.869483422815556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52.869483422815556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277.77359999999993</v>
      </c>
      <c r="AK138" s="13">
        <f t="shared" si="143"/>
        <v>66.496288176842356</v>
      </c>
      <c r="AL138" s="20">
        <f t="shared" si="112"/>
        <v>599.60338857466706</v>
      </c>
      <c r="AM138" s="59">
        <f t="shared" si="113"/>
        <v>892.93672190800044</v>
      </c>
      <c r="AN138" s="59">
        <f ca="1">AVERAGE(OFFSET($AM$3,0,0,'Données projet'!$E$10+1,1))-AVERAGE(OFFSET($H$3,0,0,'Données projet'!$E$10+1,1))</f>
        <v>439.19854273764042</v>
      </c>
      <c r="AO138" s="59">
        <f t="shared" si="144"/>
        <v>278.21741231699929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67.360493486809958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67.360493486809958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475.00000000000023</v>
      </c>
      <c r="BE138" s="13">
        <f>BD138*VLOOKUP('Données projet'!$B$11,Paramètres!$A$1:$I$89,3,0)*VLOOKUP('Données projet'!$B$11,Paramètres!$A$1:$I$89,5,0)</f>
        <v>407.5500000000003</v>
      </c>
      <c r="BF138" s="13">
        <f t="shared" si="145"/>
        <v>93.305642095357683</v>
      </c>
      <c r="BG138" s="20">
        <f t="shared" si="115"/>
        <v>872.32357664941526</v>
      </c>
      <c r="BH138" s="59">
        <f t="shared" si="116"/>
        <v>1165.6569099827486</v>
      </c>
      <c r="BI138" s="59">
        <f ca="1">AVERAGE(OFFSET($BH$3,0,0,'Données projet'!$E$11+1,1))-AVERAGE(OFFSET($H$3,0,0,'Données projet'!$E$11+1,1))</f>
        <v>536.29215334041396</v>
      </c>
      <c r="BJ138" s="59">
        <f t="shared" si="146"/>
        <v>312.14361830038712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90.8103201692185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90.8103201692185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255.00000000000006</v>
      </c>
      <c r="BZ138" s="13">
        <f>BY138*VLOOKUP('Données projet'!$B$12,Paramètres!$A$1:$I$89,3,0)*VLOOKUP('Données projet'!$B$12,Paramètres!$A$1:$I$89,5,0)</f>
        <v>186.96600000000004</v>
      </c>
      <c r="CA138" s="13">
        <f t="shared" si="147"/>
        <v>46.868551400324648</v>
      </c>
      <c r="CB138" s="20">
        <f t="shared" si="118"/>
        <v>407.26184368889881</v>
      </c>
      <c r="CC138" s="59">
        <f t="shared" si="119"/>
        <v>700.59517702223206</v>
      </c>
      <c r="CD138" s="59">
        <f ca="1">AVERAGE(OFFSET($CC$3,0,0,'Données projet'!$E$12+1,1))-AVERAGE(OFFSET($H$3,0,0,'Données projet'!$E$12+1,1))</f>
        <v>239.25212250019609</v>
      </c>
      <c r="CE138" s="59">
        <f t="shared" si="148"/>
        <v>213.58492101729695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248.99999999999994</v>
      </c>
      <c r="O139" s="13">
        <f>N139*VLOOKUP('Données projet'!$B$9,Paramètres!$A$1:$I$89,3,0)*VLOOKUP('Données projet'!$B$9,Paramètres!$A$1:$I$89,5,0)</f>
        <v>236.94839999999994</v>
      </c>
      <c r="P139" s="13">
        <f t="shared" si="141"/>
        <v>57.782475694292401</v>
      </c>
      <c r="Q139" s="20">
        <f t="shared" si="108"/>
        <v>513.32294183422573</v>
      </c>
      <c r="R139" s="59">
        <f t="shared" si="109"/>
        <v>806.65627516755899</v>
      </c>
      <c r="S139" s="59">
        <f ca="1">AVERAGE(OFFSET($R$3,0,0,'Données projet'!$E$9+1,1))-AVERAGE(OFFSET($H$3,0,0,'Données projet'!$E$9+1,1))</f>
        <v>455.71329051283936</v>
      </c>
      <c r="T139" s="59">
        <f t="shared" si="142"/>
        <v>479.3743231122258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51.832745100094883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51.832745100094883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277.77359999999993</v>
      </c>
      <c r="AK139" s="13">
        <f t="shared" si="143"/>
        <v>66.496288176842356</v>
      </c>
      <c r="AL139" s="20">
        <f t="shared" si="112"/>
        <v>599.60338857466706</v>
      </c>
      <c r="AM139" s="59">
        <f t="shared" si="113"/>
        <v>892.93672190800044</v>
      </c>
      <c r="AN139" s="59">
        <f ca="1">AVERAGE(OFFSET($AM$3,0,0,'Données projet'!$E$10+1,1))-AVERAGE(OFFSET($H$3,0,0,'Données projet'!$E$10+1,1))</f>
        <v>439.19854273764042</v>
      </c>
      <c r="AO139" s="59">
        <f t="shared" si="144"/>
        <v>278.21741231699929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66.039595295377751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66.039595295377751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475.00000000000023</v>
      </c>
      <c r="BE139" s="13">
        <f>BD139*VLOOKUP('Données projet'!$B$11,Paramètres!$A$1:$I$89,3,0)*VLOOKUP('Données projet'!$B$11,Paramètres!$A$1:$I$89,5,0)</f>
        <v>407.5500000000003</v>
      </c>
      <c r="BF139" s="13">
        <f t="shared" si="145"/>
        <v>93.305642095357683</v>
      </c>
      <c r="BG139" s="20">
        <f t="shared" si="115"/>
        <v>872.32357664941526</v>
      </c>
      <c r="BH139" s="59">
        <f t="shared" si="116"/>
        <v>1165.6569099827486</v>
      </c>
      <c r="BI139" s="59">
        <f ca="1">AVERAGE(OFFSET($BH$3,0,0,'Données projet'!$E$11+1,1))-AVERAGE(OFFSET($H$3,0,0,'Données projet'!$E$11+1,1))</f>
        <v>536.29215334041396</v>
      </c>
      <c r="BJ139" s="59">
        <f t="shared" si="146"/>
        <v>312.14361830038712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89.029585179526237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89.029585179526237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255.00000000000006</v>
      </c>
      <c r="BZ139" s="13">
        <f>BY139*VLOOKUP('Données projet'!$B$12,Paramètres!$A$1:$I$89,3,0)*VLOOKUP('Données projet'!$B$12,Paramètres!$A$1:$I$89,5,0)</f>
        <v>186.96600000000004</v>
      </c>
      <c r="CA139" s="13">
        <f t="shared" si="147"/>
        <v>46.868551400324648</v>
      </c>
      <c r="CB139" s="20">
        <f t="shared" si="118"/>
        <v>407.26184368889881</v>
      </c>
      <c r="CC139" s="59">
        <f t="shared" si="119"/>
        <v>700.59517702223206</v>
      </c>
      <c r="CD139" s="59">
        <f ca="1">AVERAGE(OFFSET($CC$3,0,0,'Données projet'!$E$12+1,1))-AVERAGE(OFFSET($H$3,0,0,'Données projet'!$E$12+1,1))</f>
        <v>239.25212250019609</v>
      </c>
      <c r="CE139" s="59">
        <f t="shared" si="148"/>
        <v>213.58492101729695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248.99999999999994</v>
      </c>
      <c r="O140" s="13">
        <f>N140*VLOOKUP('Données projet'!$B$9,Paramètres!$A$1:$I$89,3,0)*VLOOKUP('Données projet'!$B$9,Paramètres!$A$1:$I$89,5,0)</f>
        <v>236.94839999999994</v>
      </c>
      <c r="P140" s="13">
        <f t="shared" si="141"/>
        <v>57.782475694292401</v>
      </c>
      <c r="Q140" s="20">
        <f t="shared" si="108"/>
        <v>513.32294183422573</v>
      </c>
      <c r="R140" s="59">
        <f t="shared" si="109"/>
        <v>806.65627516755899</v>
      </c>
      <c r="S140" s="59">
        <f ca="1">AVERAGE(OFFSET($R$3,0,0,'Données projet'!$E$9+1,1))-AVERAGE(OFFSET($H$3,0,0,'Données projet'!$E$9+1,1))</f>
        <v>455.71329051283936</v>
      </c>
      <c r="T140" s="59">
        <f t="shared" si="142"/>
        <v>479.3743231122258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50.816336583534827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50.816336583534827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277.77359999999993</v>
      </c>
      <c r="AK140" s="13">
        <f t="shared" si="143"/>
        <v>66.496288176842356</v>
      </c>
      <c r="AL140" s="20">
        <f t="shared" si="112"/>
        <v>599.60338857466706</v>
      </c>
      <c r="AM140" s="59">
        <f t="shared" si="113"/>
        <v>892.93672190800044</v>
      </c>
      <c r="AN140" s="59">
        <f ca="1">AVERAGE(OFFSET($AM$3,0,0,'Données projet'!$E$10+1,1))-AVERAGE(OFFSET($H$3,0,0,'Données projet'!$E$10+1,1))</f>
        <v>439.19854273764042</v>
      </c>
      <c r="AO140" s="59">
        <f t="shared" si="144"/>
        <v>278.21741231699929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64.744599111811183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64.744599111811183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475.00000000000023</v>
      </c>
      <c r="BE140" s="13">
        <f>BD140*VLOOKUP('Données projet'!$B$11,Paramètres!$A$1:$I$89,3,0)*VLOOKUP('Données projet'!$B$11,Paramètres!$A$1:$I$89,5,0)</f>
        <v>407.5500000000003</v>
      </c>
      <c r="BF140" s="13">
        <f t="shared" si="145"/>
        <v>93.305642095357683</v>
      </c>
      <c r="BG140" s="20">
        <f t="shared" si="115"/>
        <v>872.32357664941526</v>
      </c>
      <c r="BH140" s="59">
        <f t="shared" si="116"/>
        <v>1165.6569099827486</v>
      </c>
      <c r="BI140" s="59">
        <f ca="1">AVERAGE(OFFSET($BH$3,0,0,'Données projet'!$E$11+1,1))-AVERAGE(OFFSET($H$3,0,0,'Données projet'!$E$11+1,1))</f>
        <v>536.29215334041396</v>
      </c>
      <c r="BJ140" s="59">
        <f t="shared" si="146"/>
        <v>312.14361830038712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87.283769316840747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87.283769316840747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255.00000000000006</v>
      </c>
      <c r="BZ140" s="13">
        <f>BY140*VLOOKUP('Données projet'!$B$12,Paramètres!$A$1:$I$89,3,0)*VLOOKUP('Données projet'!$B$12,Paramètres!$A$1:$I$89,5,0)</f>
        <v>186.96600000000004</v>
      </c>
      <c r="CA140" s="13">
        <f t="shared" si="147"/>
        <v>46.868551400324648</v>
      </c>
      <c r="CB140" s="20">
        <f t="shared" si="118"/>
        <v>407.26184368889881</v>
      </c>
      <c r="CC140" s="59">
        <f t="shared" si="119"/>
        <v>700.59517702223206</v>
      </c>
      <c r="CD140" s="59">
        <f ca="1">AVERAGE(OFFSET($CC$3,0,0,'Données projet'!$E$12+1,1))-AVERAGE(OFFSET($H$3,0,0,'Données projet'!$E$12+1,1))</f>
        <v>239.25212250019609</v>
      </c>
      <c r="CE140" s="59">
        <f t="shared" si="148"/>
        <v>213.58492101729695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248.99999999999994</v>
      </c>
      <c r="O141" s="13">
        <f>N141*VLOOKUP('Données projet'!$B$9,Paramètres!$A$1:$I$89,3,0)*VLOOKUP('Données projet'!$B$9,Paramètres!$A$1:$I$89,5,0)</f>
        <v>236.94839999999994</v>
      </c>
      <c r="P141" s="13">
        <f t="shared" si="141"/>
        <v>57.782475694292401</v>
      </c>
      <c r="Q141" s="20">
        <f t="shared" si="108"/>
        <v>513.32294183422573</v>
      </c>
      <c r="R141" s="59">
        <f t="shared" si="109"/>
        <v>806.65627516755899</v>
      </c>
      <c r="S141" s="59">
        <f ca="1">AVERAGE(OFFSET($R$3,0,0,'Données projet'!$E$9+1,1))-AVERAGE(OFFSET($H$3,0,0,'Données projet'!$E$9+1,1))</f>
        <v>455.71329051283936</v>
      </c>
      <c r="T141" s="59">
        <f t="shared" si="142"/>
        <v>479.3743231122258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49.819859218036534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49.819859218036534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277.77359999999993</v>
      </c>
      <c r="AK141" s="13">
        <f t="shared" si="143"/>
        <v>66.496288176842356</v>
      </c>
      <c r="AL141" s="20">
        <f t="shared" si="112"/>
        <v>599.60338857466706</v>
      </c>
      <c r="AM141" s="59">
        <f t="shared" si="113"/>
        <v>892.93672190800044</v>
      </c>
      <c r="AN141" s="59">
        <f ca="1">AVERAGE(OFFSET($AM$3,0,0,'Données projet'!$E$10+1,1))-AVERAGE(OFFSET($H$3,0,0,'Données projet'!$E$10+1,1))</f>
        <v>439.19854273764042</v>
      </c>
      <c r="AO141" s="59">
        <f t="shared" si="144"/>
        <v>278.21741231699929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63.474997013534683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63.474997013534683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475.00000000000023</v>
      </c>
      <c r="BE141" s="13">
        <f>BD141*VLOOKUP('Données projet'!$B$11,Paramètres!$A$1:$I$89,3,0)*VLOOKUP('Données projet'!$B$11,Paramètres!$A$1:$I$89,5,0)</f>
        <v>407.5500000000003</v>
      </c>
      <c r="BF141" s="13">
        <f t="shared" si="145"/>
        <v>93.305642095357683</v>
      </c>
      <c r="BG141" s="20">
        <f t="shared" si="115"/>
        <v>872.32357664941526</v>
      </c>
      <c r="BH141" s="59">
        <f t="shared" si="116"/>
        <v>1165.6569099827486</v>
      </c>
      <c r="BI141" s="59">
        <f ca="1">AVERAGE(OFFSET($BH$3,0,0,'Données projet'!$E$11+1,1))-AVERAGE(OFFSET($H$3,0,0,'Données projet'!$E$11+1,1))</f>
        <v>536.29215334041396</v>
      </c>
      <c r="BJ141" s="59">
        <f t="shared" si="146"/>
        <v>312.14361830038712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85.572187838379989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85.572187838379989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255.00000000000006</v>
      </c>
      <c r="BZ141" s="13">
        <f>BY141*VLOOKUP('Données projet'!$B$12,Paramètres!$A$1:$I$89,3,0)*VLOOKUP('Données projet'!$B$12,Paramètres!$A$1:$I$89,5,0)</f>
        <v>186.96600000000004</v>
      </c>
      <c r="CA141" s="13">
        <f t="shared" si="147"/>
        <v>46.868551400324648</v>
      </c>
      <c r="CB141" s="20">
        <f t="shared" si="118"/>
        <v>407.26184368889881</v>
      </c>
      <c r="CC141" s="59">
        <f t="shared" si="119"/>
        <v>700.59517702223206</v>
      </c>
      <c r="CD141" s="59">
        <f ca="1">AVERAGE(OFFSET($CC$3,0,0,'Données projet'!$E$12+1,1))-AVERAGE(OFFSET($H$3,0,0,'Données projet'!$E$12+1,1))</f>
        <v>239.25212250019609</v>
      </c>
      <c r="CE141" s="59">
        <f t="shared" si="148"/>
        <v>213.58492101729695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248.99999999999994</v>
      </c>
      <c r="O142" s="13">
        <f>N142*VLOOKUP('Données projet'!$B$9,Paramètres!$A$1:$I$89,3,0)*VLOOKUP('Données projet'!$B$9,Paramètres!$A$1:$I$89,5,0)</f>
        <v>236.94839999999994</v>
      </c>
      <c r="P142" s="13">
        <f t="shared" si="141"/>
        <v>57.782475694292401</v>
      </c>
      <c r="Q142" s="20">
        <f t="shared" si="108"/>
        <v>513.32294183422573</v>
      </c>
      <c r="R142" s="59">
        <f t="shared" si="109"/>
        <v>806.65627516755899</v>
      </c>
      <c r="S142" s="59">
        <f ca="1">AVERAGE(OFFSET($R$3,0,0,'Données projet'!$E$9+1,1))-AVERAGE(OFFSET($H$3,0,0,'Données projet'!$E$9+1,1))</f>
        <v>455.71329051283936</v>
      </c>
      <c r="T142" s="59">
        <f t="shared" si="142"/>
        <v>479.3743231122258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48.842922165884481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48.842922165884481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277.77359999999993</v>
      </c>
      <c r="AK142" s="13">
        <f t="shared" si="143"/>
        <v>66.496288176842356</v>
      </c>
      <c r="AL142" s="20">
        <f t="shared" si="112"/>
        <v>599.60338857466706</v>
      </c>
      <c r="AM142" s="59">
        <f t="shared" si="113"/>
        <v>892.93672190800044</v>
      </c>
      <c r="AN142" s="59">
        <f ca="1">AVERAGE(OFFSET($AM$3,0,0,'Données projet'!$E$10+1,1))-AVERAGE(OFFSET($H$3,0,0,'Données projet'!$E$10+1,1))</f>
        <v>439.19854273764042</v>
      </c>
      <c r="AO142" s="59">
        <f t="shared" si="144"/>
        <v>278.21741231699929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62.230291038024568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62.230291038024568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475.00000000000023</v>
      </c>
      <c r="BE142" s="13">
        <f>BD142*VLOOKUP('Données projet'!$B$11,Paramètres!$A$1:$I$89,3,0)*VLOOKUP('Données projet'!$B$11,Paramètres!$A$1:$I$89,5,0)</f>
        <v>407.5500000000003</v>
      </c>
      <c r="BF142" s="13">
        <f t="shared" si="145"/>
        <v>93.305642095357683</v>
      </c>
      <c r="BG142" s="20">
        <f t="shared" si="115"/>
        <v>872.32357664941526</v>
      </c>
      <c r="BH142" s="59">
        <f t="shared" si="116"/>
        <v>1165.6569099827486</v>
      </c>
      <c r="BI142" s="59">
        <f ca="1">AVERAGE(OFFSET($BH$3,0,0,'Données projet'!$E$11+1,1))-AVERAGE(OFFSET($H$3,0,0,'Données projet'!$E$11+1,1))</f>
        <v>536.29215334041396</v>
      </c>
      <c r="BJ142" s="59">
        <f t="shared" si="146"/>
        <v>312.14361830038712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83.894169428750217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83.894169428750217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255.00000000000006</v>
      </c>
      <c r="BZ142" s="13">
        <f>BY142*VLOOKUP('Données projet'!$B$12,Paramètres!$A$1:$I$89,3,0)*VLOOKUP('Données projet'!$B$12,Paramètres!$A$1:$I$89,5,0)</f>
        <v>186.96600000000004</v>
      </c>
      <c r="CA142" s="13">
        <f t="shared" si="147"/>
        <v>46.868551400324648</v>
      </c>
      <c r="CB142" s="20">
        <f t="shared" si="118"/>
        <v>407.26184368889881</v>
      </c>
      <c r="CC142" s="59">
        <f t="shared" si="119"/>
        <v>700.59517702223206</v>
      </c>
      <c r="CD142" s="59">
        <f ca="1">AVERAGE(OFFSET($CC$3,0,0,'Données projet'!$E$12+1,1))-AVERAGE(OFFSET($H$3,0,0,'Données projet'!$E$12+1,1))</f>
        <v>239.25212250019609</v>
      </c>
      <c r="CE142" s="59">
        <f t="shared" si="148"/>
        <v>213.58492101729695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248.99999999999994</v>
      </c>
      <c r="O143" s="13">
        <f>N143*VLOOKUP('Données projet'!$B$9,Paramètres!$A$1:$I$89,3,0)*VLOOKUP('Données projet'!$B$9,Paramètres!$A$1:$I$89,5,0)</f>
        <v>236.94839999999994</v>
      </c>
      <c r="P143" s="13">
        <f t="shared" si="141"/>
        <v>57.782475694292401</v>
      </c>
      <c r="Q143" s="20">
        <f t="shared" si="108"/>
        <v>513.32294183422573</v>
      </c>
      <c r="R143" s="59">
        <f t="shared" si="109"/>
        <v>806.65627516755899</v>
      </c>
      <c r="S143" s="59">
        <f ca="1">AVERAGE(OFFSET($R$3,0,0,'Données projet'!$E$9+1,1))-AVERAGE(OFFSET($H$3,0,0,'Données projet'!$E$9+1,1))</f>
        <v>455.71329051283936</v>
      </c>
      <c r="T143" s="59">
        <f t="shared" si="142"/>
        <v>479.3743231122258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47.885142253452365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47.885142253452365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277.77359999999993</v>
      </c>
      <c r="AK143" s="13">
        <f t="shared" si="143"/>
        <v>66.496288176842356</v>
      </c>
      <c r="AL143" s="20">
        <f t="shared" si="112"/>
        <v>599.60338857466706</v>
      </c>
      <c r="AM143" s="59">
        <f t="shared" si="113"/>
        <v>892.93672190800044</v>
      </c>
      <c r="AN143" s="59">
        <f ca="1">AVERAGE(OFFSET($AM$3,0,0,'Données projet'!$E$10+1,1))-AVERAGE(OFFSET($H$3,0,0,'Données projet'!$E$10+1,1))</f>
        <v>439.19854273764042</v>
      </c>
      <c r="AO143" s="59">
        <f t="shared" si="144"/>
        <v>278.21741231699929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61.009992987498521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61.009992987498521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475.00000000000023</v>
      </c>
      <c r="BE143" s="13">
        <f>BD143*VLOOKUP('Données projet'!$B$11,Paramètres!$A$1:$I$89,3,0)*VLOOKUP('Données projet'!$B$11,Paramètres!$A$1:$I$89,5,0)</f>
        <v>407.5500000000003</v>
      </c>
      <c r="BF143" s="13">
        <f t="shared" si="145"/>
        <v>93.305642095357683</v>
      </c>
      <c r="BG143" s="20">
        <f t="shared" si="115"/>
        <v>872.32357664941526</v>
      </c>
      <c r="BH143" s="59">
        <f t="shared" si="116"/>
        <v>1165.6569099827486</v>
      </c>
      <c r="BI143" s="59">
        <f ca="1">AVERAGE(OFFSET($BH$3,0,0,'Données projet'!$E$11+1,1))-AVERAGE(OFFSET($H$3,0,0,'Données projet'!$E$11+1,1))</f>
        <v>536.29215334041396</v>
      </c>
      <c r="BJ143" s="59">
        <f t="shared" si="146"/>
        <v>312.14361830038712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82.249055936643117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82.249055936643117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255.00000000000006</v>
      </c>
      <c r="BZ143" s="13">
        <f>BY143*VLOOKUP('Données projet'!$B$12,Paramètres!$A$1:$I$89,3,0)*VLOOKUP('Données projet'!$B$12,Paramètres!$A$1:$I$89,5,0)</f>
        <v>186.96600000000004</v>
      </c>
      <c r="CA143" s="13">
        <f t="shared" si="147"/>
        <v>46.868551400324648</v>
      </c>
      <c r="CB143" s="20">
        <f t="shared" si="118"/>
        <v>407.26184368889881</v>
      </c>
      <c r="CC143" s="59">
        <f t="shared" si="119"/>
        <v>700.59517702223206</v>
      </c>
      <c r="CD143" s="59">
        <f ca="1">AVERAGE(OFFSET($CC$3,0,0,'Données projet'!$E$12+1,1))-AVERAGE(OFFSET($H$3,0,0,'Données projet'!$E$12+1,1))</f>
        <v>239.25212250019609</v>
      </c>
      <c r="CE143" s="59">
        <f t="shared" si="148"/>
        <v>213.58492101729695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248.99999999999994</v>
      </c>
      <c r="O144" s="13">
        <f>N144*VLOOKUP('Données projet'!$B$9,Paramètres!$A$1:$I$89,3,0)*VLOOKUP('Données projet'!$B$9,Paramètres!$A$1:$I$89,5,0)</f>
        <v>236.94839999999994</v>
      </c>
      <c r="P144" s="13">
        <f t="shared" si="141"/>
        <v>57.782475694292401</v>
      </c>
      <c r="Q144" s="20">
        <f t="shared" si="108"/>
        <v>513.32294183422573</v>
      </c>
      <c r="R144" s="59">
        <f t="shared" si="109"/>
        <v>806.65627516755899</v>
      </c>
      <c r="S144" s="59">
        <f ca="1">AVERAGE(OFFSET($R$3,0,0,'Données projet'!$E$9+1,1))-AVERAGE(OFFSET($H$3,0,0,'Données projet'!$E$9+1,1))</f>
        <v>455.71329051283936</v>
      </c>
      <c r="T144" s="59">
        <f t="shared" si="142"/>
        <v>479.3743231122258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46.946143820914983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46.946143820914983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277.77359999999993</v>
      </c>
      <c r="AK144" s="13">
        <f t="shared" si="143"/>
        <v>66.496288176842356</v>
      </c>
      <c r="AL144" s="20">
        <f t="shared" si="112"/>
        <v>599.60338857466706</v>
      </c>
      <c r="AM144" s="59">
        <f t="shared" si="113"/>
        <v>892.93672190800044</v>
      </c>
      <c r="AN144" s="59">
        <f ca="1">AVERAGE(OFFSET($AM$3,0,0,'Données projet'!$E$10+1,1))-AVERAGE(OFFSET($H$3,0,0,'Données projet'!$E$10+1,1))</f>
        <v>439.19854273764042</v>
      </c>
      <c r="AO144" s="59">
        <f t="shared" si="144"/>
        <v>278.21741231699929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59.813624237434979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59.813624237434979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475.00000000000023</v>
      </c>
      <c r="BE144" s="13">
        <f>BD144*VLOOKUP('Données projet'!$B$11,Paramètres!$A$1:$I$89,3,0)*VLOOKUP('Données projet'!$B$11,Paramètres!$A$1:$I$89,5,0)</f>
        <v>407.5500000000003</v>
      </c>
      <c r="BF144" s="13">
        <f t="shared" si="145"/>
        <v>93.305642095357683</v>
      </c>
      <c r="BG144" s="20">
        <f t="shared" si="115"/>
        <v>872.32357664941526</v>
      </c>
      <c r="BH144" s="59">
        <f t="shared" si="116"/>
        <v>1165.6569099827486</v>
      </c>
      <c r="BI144" s="59">
        <f ca="1">AVERAGE(OFFSET($BH$3,0,0,'Données projet'!$E$11+1,1))-AVERAGE(OFFSET($H$3,0,0,'Données projet'!$E$11+1,1))</f>
        <v>536.29215334041396</v>
      </c>
      <c r="BJ144" s="59">
        <f t="shared" si="146"/>
        <v>312.14361830038712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80.636202116696083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80.636202116696083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255.00000000000006</v>
      </c>
      <c r="BZ144" s="13">
        <f>BY144*VLOOKUP('Données projet'!$B$12,Paramètres!$A$1:$I$89,3,0)*VLOOKUP('Données projet'!$B$12,Paramètres!$A$1:$I$89,5,0)</f>
        <v>186.96600000000004</v>
      </c>
      <c r="CA144" s="13">
        <f t="shared" si="147"/>
        <v>46.868551400324648</v>
      </c>
      <c r="CB144" s="20">
        <f t="shared" si="118"/>
        <v>407.26184368889881</v>
      </c>
      <c r="CC144" s="59">
        <f t="shared" si="119"/>
        <v>700.59517702223206</v>
      </c>
      <c r="CD144" s="59">
        <f ca="1">AVERAGE(OFFSET($CC$3,0,0,'Données projet'!$E$12+1,1))-AVERAGE(OFFSET($H$3,0,0,'Données projet'!$E$12+1,1))</f>
        <v>239.25212250019609</v>
      </c>
      <c r="CE144" s="59">
        <f t="shared" si="148"/>
        <v>213.58492101729695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248.99999999999994</v>
      </c>
      <c r="O145" s="13">
        <f>N145*VLOOKUP('Données projet'!$B$9,Paramètres!$A$1:$I$89,3,0)*VLOOKUP('Données projet'!$B$9,Paramètres!$A$1:$I$89,5,0)</f>
        <v>236.94839999999994</v>
      </c>
      <c r="P145" s="13">
        <f t="shared" si="141"/>
        <v>57.782475694292401</v>
      </c>
      <c r="Q145" s="20">
        <f t="shared" si="108"/>
        <v>513.32294183422573</v>
      </c>
      <c r="R145" s="59">
        <f t="shared" si="109"/>
        <v>806.65627516755899</v>
      </c>
      <c r="S145" s="59">
        <f ca="1">AVERAGE(OFFSET($R$3,0,0,'Données projet'!$E$9+1,1))-AVERAGE(OFFSET($H$3,0,0,'Données projet'!$E$9+1,1))</f>
        <v>455.71329051283936</v>
      </c>
      <c r="T145" s="59">
        <f t="shared" si="142"/>
        <v>479.3743231122258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46.025558574907166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46.025558574907166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277.77359999999993</v>
      </c>
      <c r="AK145" s="13">
        <f t="shared" si="143"/>
        <v>66.496288176842356</v>
      </c>
      <c r="AL145" s="20">
        <f t="shared" si="112"/>
        <v>599.60338857466706</v>
      </c>
      <c r="AM145" s="59">
        <f t="shared" si="113"/>
        <v>892.93672190800044</v>
      </c>
      <c r="AN145" s="59">
        <f ca="1">AVERAGE(OFFSET($AM$3,0,0,'Données projet'!$E$10+1,1))-AVERAGE(OFFSET($H$3,0,0,'Données projet'!$E$10+1,1))</f>
        <v>439.19854273764042</v>
      </c>
      <c r="AO145" s="59">
        <f t="shared" si="144"/>
        <v>278.21741231699929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58.640715548847297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58.640715548847297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475.00000000000023</v>
      </c>
      <c r="BE145" s="13">
        <f>BD145*VLOOKUP('Données projet'!$B$11,Paramètres!$A$1:$I$89,3,0)*VLOOKUP('Données projet'!$B$11,Paramètres!$A$1:$I$89,5,0)</f>
        <v>407.5500000000003</v>
      </c>
      <c r="BF145" s="13">
        <f t="shared" si="145"/>
        <v>93.305642095357683</v>
      </c>
      <c r="BG145" s="20">
        <f t="shared" si="115"/>
        <v>872.32357664941526</v>
      </c>
      <c r="BH145" s="59">
        <f t="shared" si="116"/>
        <v>1165.6569099827486</v>
      </c>
      <c r="BI145" s="59">
        <f ca="1">AVERAGE(OFFSET($BH$3,0,0,'Données projet'!$E$11+1,1))-AVERAGE(OFFSET($H$3,0,0,'Données projet'!$E$11+1,1))</f>
        <v>536.29215334041396</v>
      </c>
      <c r="BJ145" s="59">
        <f t="shared" si="146"/>
        <v>312.14361830038712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79.054975376414518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79.054975376414518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255.00000000000006</v>
      </c>
      <c r="BZ145" s="13">
        <f>BY145*VLOOKUP('Données projet'!$B$12,Paramètres!$A$1:$I$89,3,0)*VLOOKUP('Données projet'!$B$12,Paramètres!$A$1:$I$89,5,0)</f>
        <v>186.96600000000004</v>
      </c>
      <c r="CA145" s="13">
        <f t="shared" si="147"/>
        <v>46.868551400324648</v>
      </c>
      <c r="CB145" s="20">
        <f t="shared" si="118"/>
        <v>407.26184368889881</v>
      </c>
      <c r="CC145" s="59">
        <f t="shared" si="119"/>
        <v>700.59517702223206</v>
      </c>
      <c r="CD145" s="59">
        <f ca="1">AVERAGE(OFFSET($CC$3,0,0,'Données projet'!$E$12+1,1))-AVERAGE(OFFSET($H$3,0,0,'Données projet'!$E$12+1,1))</f>
        <v>239.25212250019609</v>
      </c>
      <c r="CE145" s="59">
        <f t="shared" si="148"/>
        <v>213.58492101729695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248.99999999999994</v>
      </c>
      <c r="O146" s="13">
        <f>N146*VLOOKUP('Données projet'!$B$9,Paramètres!$A$1:$I$89,3,0)*VLOOKUP('Données projet'!$B$9,Paramètres!$A$1:$I$89,5,0)</f>
        <v>236.94839999999994</v>
      </c>
      <c r="P146" s="13">
        <f t="shared" si="141"/>
        <v>57.782475694292401</v>
      </c>
      <c r="Q146" s="20">
        <f t="shared" si="108"/>
        <v>513.32294183422573</v>
      </c>
      <c r="R146" s="59">
        <f t="shared" si="109"/>
        <v>806.65627516755899</v>
      </c>
      <c r="S146" s="59">
        <f ca="1">AVERAGE(OFFSET($R$3,0,0,'Données projet'!$E$9+1,1))-AVERAGE(OFFSET($H$3,0,0,'Données projet'!$E$9+1,1))</f>
        <v>455.71329051283936</v>
      </c>
      <c r="T146" s="59">
        <f t="shared" si="142"/>
        <v>479.3743231122258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45.123025444072006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45.123025444072006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277.77359999999993</v>
      </c>
      <c r="AK146" s="13">
        <f t="shared" si="143"/>
        <v>66.496288176842356</v>
      </c>
      <c r="AL146" s="20">
        <f t="shared" si="112"/>
        <v>599.60338857466706</v>
      </c>
      <c r="AM146" s="59">
        <f t="shared" si="113"/>
        <v>892.93672190800044</v>
      </c>
      <c r="AN146" s="59">
        <f ca="1">AVERAGE(OFFSET($AM$3,0,0,'Données projet'!$E$10+1,1))-AVERAGE(OFFSET($H$3,0,0,'Données projet'!$E$10+1,1))</f>
        <v>439.19854273764042</v>
      </c>
      <c r="AO146" s="59">
        <f t="shared" si="144"/>
        <v>278.21741231699929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57.490806884239156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57.490806884239156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475.00000000000023</v>
      </c>
      <c r="BE146" s="13">
        <f>BD146*VLOOKUP('Données projet'!$B$11,Paramètres!$A$1:$I$89,3,0)*VLOOKUP('Données projet'!$B$11,Paramètres!$A$1:$I$89,5,0)</f>
        <v>407.5500000000003</v>
      </c>
      <c r="BF146" s="13">
        <f t="shared" si="145"/>
        <v>93.305642095357683</v>
      </c>
      <c r="BG146" s="20">
        <f t="shared" si="115"/>
        <v>872.32357664941526</v>
      </c>
      <c r="BH146" s="59">
        <f t="shared" si="116"/>
        <v>1165.6569099827486</v>
      </c>
      <c r="BI146" s="59">
        <f ca="1">AVERAGE(OFFSET($BH$3,0,0,'Données projet'!$E$11+1,1))-AVERAGE(OFFSET($H$3,0,0,'Données projet'!$E$11+1,1))</f>
        <v>536.29215334041396</v>
      </c>
      <c r="BJ146" s="59">
        <f t="shared" si="146"/>
        <v>312.14361830038712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77.504755528056805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77.504755528056805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255.00000000000006</v>
      </c>
      <c r="BZ146" s="13">
        <f>BY146*VLOOKUP('Données projet'!$B$12,Paramètres!$A$1:$I$89,3,0)*VLOOKUP('Données projet'!$B$12,Paramètres!$A$1:$I$89,5,0)</f>
        <v>186.96600000000004</v>
      </c>
      <c r="CA146" s="13">
        <f t="shared" si="147"/>
        <v>46.868551400324648</v>
      </c>
      <c r="CB146" s="20">
        <f t="shared" si="118"/>
        <v>407.26184368889881</v>
      </c>
      <c r="CC146" s="59">
        <f t="shared" si="119"/>
        <v>700.59517702223206</v>
      </c>
      <c r="CD146" s="59">
        <f ca="1">AVERAGE(OFFSET($CC$3,0,0,'Données projet'!$E$12+1,1))-AVERAGE(OFFSET($H$3,0,0,'Données projet'!$E$12+1,1))</f>
        <v>239.25212250019609</v>
      </c>
      <c r="CE146" s="59">
        <f t="shared" si="148"/>
        <v>213.58492101729695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248.99999999999994</v>
      </c>
      <c r="O147" s="13">
        <f>N147*VLOOKUP('Données projet'!$B$9,Paramètres!$A$1:$I$89,3,0)*VLOOKUP('Données projet'!$B$9,Paramètres!$A$1:$I$89,5,0)</f>
        <v>236.94839999999994</v>
      </c>
      <c r="P147" s="13">
        <f t="shared" si="141"/>
        <v>57.782475694292401</v>
      </c>
      <c r="Q147" s="20">
        <f t="shared" si="108"/>
        <v>513.32294183422573</v>
      </c>
      <c r="R147" s="59">
        <f t="shared" si="109"/>
        <v>806.65627516755899</v>
      </c>
      <c r="S147" s="59">
        <f ca="1">AVERAGE(OFFSET($R$3,0,0,'Données projet'!$E$9+1,1))-AVERAGE(OFFSET($H$3,0,0,'Données projet'!$E$9+1,1))</f>
        <v>455.71329051283936</v>
      </c>
      <c r="T147" s="59">
        <f t="shared" si="142"/>
        <v>479.3743231122258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44.238190437441673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44.238190437441673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277.77359999999993</v>
      </c>
      <c r="AK147" s="13">
        <f t="shared" si="143"/>
        <v>66.496288176842356</v>
      </c>
      <c r="AL147" s="20">
        <f t="shared" si="112"/>
        <v>599.60338857466706</v>
      </c>
      <c r="AM147" s="59">
        <f t="shared" si="113"/>
        <v>892.93672190800044</v>
      </c>
      <c r="AN147" s="59">
        <f ca="1">AVERAGE(OFFSET($AM$3,0,0,'Données projet'!$E$10+1,1))-AVERAGE(OFFSET($H$3,0,0,'Données projet'!$E$10+1,1))</f>
        <v>439.19854273764042</v>
      </c>
      <c r="AO147" s="59">
        <f t="shared" si="144"/>
        <v>278.21741231699929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56.363447227168955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56.363447227168955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475.00000000000023</v>
      </c>
      <c r="BE147" s="13">
        <f>BD147*VLOOKUP('Données projet'!$B$11,Paramètres!$A$1:$I$89,3,0)*VLOOKUP('Données projet'!$B$11,Paramètres!$A$1:$I$89,5,0)</f>
        <v>407.5500000000003</v>
      </c>
      <c r="BF147" s="13">
        <f t="shared" si="145"/>
        <v>93.305642095357683</v>
      </c>
      <c r="BG147" s="20">
        <f t="shared" si="115"/>
        <v>872.32357664941526</v>
      </c>
      <c r="BH147" s="59">
        <f t="shared" si="116"/>
        <v>1165.6569099827486</v>
      </c>
      <c r="BI147" s="59">
        <f ca="1">AVERAGE(OFFSET($BH$3,0,0,'Données projet'!$E$11+1,1))-AVERAGE(OFFSET($H$3,0,0,'Données projet'!$E$11+1,1))</f>
        <v>536.29215334041396</v>
      </c>
      <c r="BJ147" s="59">
        <f t="shared" si="146"/>
        <v>312.14361830038712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75.984934545384633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75.984934545384633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255.00000000000006</v>
      </c>
      <c r="BZ147" s="13">
        <f>BY147*VLOOKUP('Données projet'!$B$12,Paramètres!$A$1:$I$89,3,0)*VLOOKUP('Données projet'!$B$12,Paramètres!$A$1:$I$89,5,0)</f>
        <v>186.96600000000004</v>
      </c>
      <c r="CA147" s="13">
        <f t="shared" si="147"/>
        <v>46.868551400324648</v>
      </c>
      <c r="CB147" s="20">
        <f t="shared" si="118"/>
        <v>407.26184368889881</v>
      </c>
      <c r="CC147" s="59">
        <f t="shared" si="119"/>
        <v>700.59517702223206</v>
      </c>
      <c r="CD147" s="59">
        <f ca="1">AVERAGE(OFFSET($CC$3,0,0,'Données projet'!$E$12+1,1))-AVERAGE(OFFSET($H$3,0,0,'Données projet'!$E$12+1,1))</f>
        <v>239.25212250019609</v>
      </c>
      <c r="CE147" s="59">
        <f t="shared" si="148"/>
        <v>213.58492101729695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248.99999999999994</v>
      </c>
      <c r="O148" s="13">
        <f>N148*VLOOKUP('Données projet'!$B$9,Paramètres!$A$1:$I$89,3,0)*VLOOKUP('Données projet'!$B$9,Paramètres!$A$1:$I$89,5,0)</f>
        <v>236.94839999999994</v>
      </c>
      <c r="P148" s="13">
        <f t="shared" si="141"/>
        <v>57.782475694292401</v>
      </c>
      <c r="Q148" s="20">
        <f t="shared" si="108"/>
        <v>513.32294183422573</v>
      </c>
      <c r="R148" s="59">
        <f t="shared" si="109"/>
        <v>806.65627516755899</v>
      </c>
      <c r="S148" s="59">
        <f ca="1">AVERAGE(OFFSET($R$3,0,0,'Données projet'!$E$9+1,1))-AVERAGE(OFFSET($H$3,0,0,'Données projet'!$E$9+1,1))</f>
        <v>455.71329051283936</v>
      </c>
      <c r="T148" s="59">
        <f t="shared" si="142"/>
        <v>479.3743231122258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43.370706505595294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43.370706505595294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277.77359999999993</v>
      </c>
      <c r="AK148" s="13">
        <f t="shared" si="143"/>
        <v>66.496288176842356</v>
      </c>
      <c r="AL148" s="20">
        <f t="shared" si="112"/>
        <v>599.60338857466706</v>
      </c>
      <c r="AM148" s="59">
        <f t="shared" si="113"/>
        <v>892.93672190800044</v>
      </c>
      <c r="AN148" s="59">
        <f ca="1">AVERAGE(OFFSET($AM$3,0,0,'Données projet'!$E$10+1,1))-AVERAGE(OFFSET($H$3,0,0,'Données projet'!$E$10+1,1))</f>
        <v>439.19854273764042</v>
      </c>
      <c r="AO148" s="59">
        <f t="shared" si="144"/>
        <v>278.21741231699929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55.258194405352405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55.258194405352405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475.00000000000023</v>
      </c>
      <c r="BE148" s="13">
        <f>BD148*VLOOKUP('Données projet'!$B$11,Paramètres!$A$1:$I$89,3,0)*VLOOKUP('Données projet'!$B$11,Paramètres!$A$1:$I$89,5,0)</f>
        <v>407.5500000000003</v>
      </c>
      <c r="BF148" s="13">
        <f t="shared" si="145"/>
        <v>93.305642095357683</v>
      </c>
      <c r="BG148" s="20">
        <f t="shared" si="115"/>
        <v>872.32357664941526</v>
      </c>
      <c r="BH148" s="59">
        <f t="shared" si="116"/>
        <v>1165.6569099827486</v>
      </c>
      <c r="BI148" s="59">
        <f ca="1">AVERAGE(OFFSET($BH$3,0,0,'Données projet'!$E$11+1,1))-AVERAGE(OFFSET($H$3,0,0,'Données projet'!$E$11+1,1))</f>
        <v>536.29215334041396</v>
      </c>
      <c r="BJ148" s="59">
        <f t="shared" si="146"/>
        <v>312.14361830038712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74.494916325183397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74.494916325183397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255.00000000000006</v>
      </c>
      <c r="BZ148" s="13">
        <f>BY148*VLOOKUP('Données projet'!$B$12,Paramètres!$A$1:$I$89,3,0)*VLOOKUP('Données projet'!$B$12,Paramètres!$A$1:$I$89,5,0)</f>
        <v>186.96600000000004</v>
      </c>
      <c r="CA148" s="13">
        <f t="shared" si="147"/>
        <v>46.868551400324648</v>
      </c>
      <c r="CB148" s="20">
        <f t="shared" si="118"/>
        <v>407.26184368889881</v>
      </c>
      <c r="CC148" s="59">
        <f t="shared" si="119"/>
        <v>700.59517702223206</v>
      </c>
      <c r="CD148" s="59">
        <f ca="1">AVERAGE(OFFSET($CC$3,0,0,'Données projet'!$E$12+1,1))-AVERAGE(OFFSET($H$3,0,0,'Données projet'!$E$12+1,1))</f>
        <v>239.25212250019609</v>
      </c>
      <c r="CE148" s="59">
        <f t="shared" si="148"/>
        <v>213.58492101729695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248.99999999999994</v>
      </c>
      <c r="O149" s="13">
        <f>N149*VLOOKUP('Données projet'!$B$9,Paramètres!$A$1:$I$89,3,0)*VLOOKUP('Données projet'!$B$9,Paramètres!$A$1:$I$89,5,0)</f>
        <v>236.94839999999994</v>
      </c>
      <c r="P149" s="13">
        <f t="shared" si="141"/>
        <v>57.782475694292401</v>
      </c>
      <c r="Q149" s="20">
        <f t="shared" si="108"/>
        <v>513.32294183422573</v>
      </c>
      <c r="R149" s="59">
        <f t="shared" si="109"/>
        <v>806.65627516755899</v>
      </c>
      <c r="S149" s="59">
        <f ca="1">AVERAGE(OFFSET($R$3,0,0,'Données projet'!$E$9+1,1))-AVERAGE(OFFSET($H$3,0,0,'Données projet'!$E$9+1,1))</f>
        <v>455.71329051283936</v>
      </c>
      <c r="T149" s="59">
        <f t="shared" si="142"/>
        <v>479.3743231122258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42.520233404539468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42.520233404539468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277.77359999999993</v>
      </c>
      <c r="AK149" s="13">
        <f t="shared" si="143"/>
        <v>66.496288176842356</v>
      </c>
      <c r="AL149" s="20">
        <f t="shared" si="112"/>
        <v>599.60338857466706</v>
      </c>
      <c r="AM149" s="59">
        <f t="shared" si="113"/>
        <v>892.93672190800044</v>
      </c>
      <c r="AN149" s="59">
        <f ca="1">AVERAGE(OFFSET($AM$3,0,0,'Données projet'!$E$10+1,1))-AVERAGE(OFFSET($H$3,0,0,'Données projet'!$E$10+1,1))</f>
        <v>439.19854273764042</v>
      </c>
      <c r="AO149" s="59">
        <f t="shared" si="144"/>
        <v>278.21741231699929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54.174614917234024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54.174614917234024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475.00000000000023</v>
      </c>
      <c r="BE149" s="13">
        <f>BD149*VLOOKUP('Données projet'!$B$11,Paramètres!$A$1:$I$89,3,0)*VLOOKUP('Données projet'!$B$11,Paramètres!$A$1:$I$89,5,0)</f>
        <v>407.5500000000003</v>
      </c>
      <c r="BF149" s="13">
        <f t="shared" si="145"/>
        <v>93.305642095357683</v>
      </c>
      <c r="BG149" s="20">
        <f t="shared" si="115"/>
        <v>872.32357664941526</v>
      </c>
      <c r="BH149" s="59">
        <f t="shared" si="116"/>
        <v>1165.6569099827486</v>
      </c>
      <c r="BI149" s="59">
        <f ca="1">AVERAGE(OFFSET($BH$3,0,0,'Données projet'!$E$11+1,1))-AVERAGE(OFFSET($H$3,0,0,'Données projet'!$E$11+1,1))</f>
        <v>536.29215334041396</v>
      </c>
      <c r="BJ149" s="59">
        <f t="shared" si="146"/>
        <v>312.14361830038712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73.034116453458935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73.034116453458935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255.00000000000006</v>
      </c>
      <c r="BZ149" s="13">
        <f>BY149*VLOOKUP('Données projet'!$B$12,Paramètres!$A$1:$I$89,3,0)*VLOOKUP('Données projet'!$B$12,Paramètres!$A$1:$I$89,5,0)</f>
        <v>186.96600000000004</v>
      </c>
      <c r="CA149" s="13">
        <f t="shared" si="147"/>
        <v>46.868551400324648</v>
      </c>
      <c r="CB149" s="20">
        <f t="shared" si="118"/>
        <v>407.26184368889881</v>
      </c>
      <c r="CC149" s="59">
        <f t="shared" si="119"/>
        <v>700.59517702223206</v>
      </c>
      <c r="CD149" s="59">
        <f ca="1">AVERAGE(OFFSET($CC$3,0,0,'Données projet'!$E$12+1,1))-AVERAGE(OFFSET($H$3,0,0,'Données projet'!$E$12+1,1))</f>
        <v>239.25212250019609</v>
      </c>
      <c r="CE149" s="59">
        <f t="shared" si="148"/>
        <v>213.58492101729695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248.99999999999994</v>
      </c>
      <c r="O150" s="13">
        <f>N150*VLOOKUP('Données projet'!$B$9,Paramètres!$A$1:$I$89,3,0)*VLOOKUP('Données projet'!$B$9,Paramètres!$A$1:$I$89,5,0)</f>
        <v>236.94839999999994</v>
      </c>
      <c r="P150" s="13">
        <f t="shared" si="141"/>
        <v>57.782475694292401</v>
      </c>
      <c r="Q150" s="20">
        <f t="shared" si="108"/>
        <v>513.32294183422573</v>
      </c>
      <c r="R150" s="59">
        <f t="shared" si="109"/>
        <v>806.65627516755899</v>
      </c>
      <c r="S150" s="59">
        <f ca="1">AVERAGE(OFFSET($R$3,0,0,'Données projet'!$E$9+1,1))-AVERAGE(OFFSET($H$3,0,0,'Données projet'!$E$9+1,1))</f>
        <v>455.71329051283936</v>
      </c>
      <c r="T150" s="59">
        <f t="shared" si="142"/>
        <v>479.3743231122258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41.686437562257979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41.686437562257979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277.77359999999993</v>
      </c>
      <c r="AK150" s="13">
        <f t="shared" si="143"/>
        <v>66.496288176842356</v>
      </c>
      <c r="AL150" s="20">
        <f t="shared" si="112"/>
        <v>599.60338857466706</v>
      </c>
      <c r="AM150" s="59">
        <f t="shared" si="113"/>
        <v>892.93672190800044</v>
      </c>
      <c r="AN150" s="59">
        <f ca="1">AVERAGE(OFFSET($AM$3,0,0,'Données projet'!$E$10+1,1))-AVERAGE(OFFSET($H$3,0,0,'Données projet'!$E$10+1,1))</f>
        <v>439.19854273764042</v>
      </c>
      <c r="AO150" s="59">
        <f t="shared" si="144"/>
        <v>278.21741231699929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53.112283761959411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53.112283761959411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475.00000000000023</v>
      </c>
      <c r="BE150" s="13">
        <f>BD150*VLOOKUP('Données projet'!$B$11,Paramètres!$A$1:$I$89,3,0)*VLOOKUP('Données projet'!$B$11,Paramètres!$A$1:$I$89,5,0)</f>
        <v>407.5500000000003</v>
      </c>
      <c r="BF150" s="13">
        <f t="shared" si="145"/>
        <v>93.305642095357683</v>
      </c>
      <c r="BG150" s="20">
        <f t="shared" si="115"/>
        <v>872.32357664941526</v>
      </c>
      <c r="BH150" s="59">
        <f t="shared" si="116"/>
        <v>1165.6569099827486</v>
      </c>
      <c r="BI150" s="59">
        <f ca="1">AVERAGE(OFFSET($BH$3,0,0,'Données projet'!$E$11+1,1))-AVERAGE(OFFSET($H$3,0,0,'Données projet'!$E$11+1,1))</f>
        <v>536.29215334041396</v>
      </c>
      <c r="BJ150" s="59">
        <f t="shared" si="146"/>
        <v>312.14361830038712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71.601961976219044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71.601961976219044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255.00000000000006</v>
      </c>
      <c r="BZ150" s="13">
        <f>BY150*VLOOKUP('Données projet'!$B$12,Paramètres!$A$1:$I$89,3,0)*VLOOKUP('Données projet'!$B$12,Paramètres!$A$1:$I$89,5,0)</f>
        <v>186.96600000000004</v>
      </c>
      <c r="CA150" s="13">
        <f t="shared" si="147"/>
        <v>46.868551400324648</v>
      </c>
      <c r="CB150" s="20">
        <f t="shared" si="118"/>
        <v>407.26184368889881</v>
      </c>
      <c r="CC150" s="59">
        <f t="shared" si="119"/>
        <v>700.59517702223206</v>
      </c>
      <c r="CD150" s="59">
        <f ca="1">AVERAGE(OFFSET($CC$3,0,0,'Données projet'!$E$12+1,1))-AVERAGE(OFFSET($H$3,0,0,'Données projet'!$E$12+1,1))</f>
        <v>239.25212250019609</v>
      </c>
      <c r="CE150" s="59">
        <f t="shared" si="148"/>
        <v>213.58492101729695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248.99999999999994</v>
      </c>
      <c r="O151" s="13">
        <f>N151*VLOOKUP('Données projet'!$B$9,Paramètres!$A$1:$I$89,3,0)*VLOOKUP('Données projet'!$B$9,Paramètres!$A$1:$I$89,5,0)</f>
        <v>236.94839999999994</v>
      </c>
      <c r="P151" s="13">
        <f t="shared" si="141"/>
        <v>57.782475694292401</v>
      </c>
      <c r="Q151" s="20">
        <f t="shared" si="108"/>
        <v>513.32294183422573</v>
      </c>
      <c r="R151" s="59">
        <f t="shared" si="109"/>
        <v>806.65627516755899</v>
      </c>
      <c r="S151" s="59">
        <f ca="1">AVERAGE(OFFSET($R$3,0,0,'Données projet'!$E$9+1,1))-AVERAGE(OFFSET($H$3,0,0,'Données projet'!$E$9+1,1))</f>
        <v>455.71329051283936</v>
      </c>
      <c r="T151" s="59">
        <f t="shared" si="142"/>
        <v>479.3743231122258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40.868991947878385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40.868991947878385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277.77359999999993</v>
      </c>
      <c r="AK151" s="13">
        <f t="shared" si="143"/>
        <v>66.496288176842356</v>
      </c>
      <c r="AL151" s="20">
        <f t="shared" si="112"/>
        <v>599.60338857466706</v>
      </c>
      <c r="AM151" s="59">
        <f t="shared" si="113"/>
        <v>892.93672190800044</v>
      </c>
      <c r="AN151" s="59">
        <f ca="1">AVERAGE(OFFSET($AM$3,0,0,'Données projet'!$E$10+1,1))-AVERAGE(OFFSET($H$3,0,0,'Données projet'!$E$10+1,1))</f>
        <v>439.19854273764042</v>
      </c>
      <c r="AO151" s="59">
        <f t="shared" si="144"/>
        <v>278.21741231699929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52.070784272681713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52.070784272681713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475.00000000000023</v>
      </c>
      <c r="BE151" s="13">
        <f>BD151*VLOOKUP('Données projet'!$B$11,Paramètres!$A$1:$I$89,3,0)*VLOOKUP('Données projet'!$B$11,Paramètres!$A$1:$I$89,5,0)</f>
        <v>407.5500000000003</v>
      </c>
      <c r="BF151" s="13">
        <f t="shared" si="145"/>
        <v>93.305642095357683</v>
      </c>
      <c r="BG151" s="20">
        <f t="shared" si="115"/>
        <v>872.32357664941526</v>
      </c>
      <c r="BH151" s="59">
        <f t="shared" si="116"/>
        <v>1165.6569099827486</v>
      </c>
      <c r="BI151" s="59">
        <f ca="1">AVERAGE(OFFSET($BH$3,0,0,'Données projet'!$E$11+1,1))-AVERAGE(OFFSET($H$3,0,0,'Données projet'!$E$11+1,1))</f>
        <v>536.29215334041396</v>
      </c>
      <c r="BJ151" s="59">
        <f t="shared" si="146"/>
        <v>312.14361830038712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70.197891174749856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70.197891174749856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255.00000000000006</v>
      </c>
      <c r="BZ151" s="13">
        <f>BY151*VLOOKUP('Données projet'!$B$12,Paramètres!$A$1:$I$89,3,0)*VLOOKUP('Données projet'!$B$12,Paramètres!$A$1:$I$89,5,0)</f>
        <v>186.96600000000004</v>
      </c>
      <c r="CA151" s="13">
        <f t="shared" si="147"/>
        <v>46.868551400324648</v>
      </c>
      <c r="CB151" s="20">
        <f t="shared" si="118"/>
        <v>407.26184368889881</v>
      </c>
      <c r="CC151" s="59">
        <f t="shared" si="119"/>
        <v>700.59517702223206</v>
      </c>
      <c r="CD151" s="59">
        <f ca="1">AVERAGE(OFFSET($CC$3,0,0,'Données projet'!$E$12+1,1))-AVERAGE(OFFSET($H$3,0,0,'Données projet'!$E$12+1,1))</f>
        <v>239.25212250019609</v>
      </c>
      <c r="CE151" s="59">
        <f t="shared" si="148"/>
        <v>213.58492101729695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248.99999999999994</v>
      </c>
      <c r="O152" s="13">
        <f>N152*VLOOKUP('Données projet'!$B$9,Paramètres!$A$1:$I$89,3,0)*VLOOKUP('Données projet'!$B$9,Paramètres!$A$1:$I$89,5,0)</f>
        <v>236.94839999999994</v>
      </c>
      <c r="P152" s="13">
        <f t="shared" si="141"/>
        <v>57.782475694292401</v>
      </c>
      <c r="Q152" s="20">
        <f t="shared" si="108"/>
        <v>513.32294183422573</v>
      </c>
      <c r="R152" s="59">
        <f t="shared" si="109"/>
        <v>806.65627516755899</v>
      </c>
      <c r="S152" s="59">
        <f ca="1">AVERAGE(OFFSET($R$3,0,0,'Données projet'!$E$9+1,1))-AVERAGE(OFFSET($H$3,0,0,'Données projet'!$E$9+1,1))</f>
        <v>455.71329051283936</v>
      </c>
      <c r="T152" s="59">
        <f t="shared" si="142"/>
        <v>479.3743231122258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40.067575943404179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40.067575943404179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277.77359999999993</v>
      </c>
      <c r="AK152" s="13">
        <f t="shared" si="143"/>
        <v>66.496288176842356</v>
      </c>
      <c r="AL152" s="20">
        <f t="shared" si="112"/>
        <v>599.60338857466706</v>
      </c>
      <c r="AM152" s="59">
        <f t="shared" si="113"/>
        <v>892.93672190800044</v>
      </c>
      <c r="AN152" s="59">
        <f ca="1">AVERAGE(OFFSET($AM$3,0,0,'Données projet'!$E$10+1,1))-AVERAGE(OFFSET($H$3,0,0,'Données projet'!$E$10+1,1))</f>
        <v>439.19854273764042</v>
      </c>
      <c r="AO152" s="59">
        <f t="shared" si="144"/>
        <v>278.21741231699929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51.049707953136789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51.049707953136789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475.00000000000023</v>
      </c>
      <c r="BE152" s="13">
        <f>BD152*VLOOKUP('Données projet'!$B$11,Paramètres!$A$1:$I$89,3,0)*VLOOKUP('Données projet'!$B$11,Paramètres!$A$1:$I$89,5,0)</f>
        <v>407.5500000000003</v>
      </c>
      <c r="BF152" s="13">
        <f t="shared" si="145"/>
        <v>93.305642095357683</v>
      </c>
      <c r="BG152" s="20">
        <f t="shared" si="115"/>
        <v>872.32357664941526</v>
      </c>
      <c r="BH152" s="59">
        <f t="shared" si="116"/>
        <v>1165.6569099827486</v>
      </c>
      <c r="BI152" s="59">
        <f ca="1">AVERAGE(OFFSET($BH$3,0,0,'Données projet'!$E$11+1,1))-AVERAGE(OFFSET($H$3,0,0,'Données projet'!$E$11+1,1))</f>
        <v>536.29215334041396</v>
      </c>
      <c r="BJ152" s="59">
        <f t="shared" si="146"/>
        <v>312.14361830038712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68.821353345298846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68.821353345298846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255.00000000000006</v>
      </c>
      <c r="BZ152" s="13">
        <f>BY152*VLOOKUP('Données projet'!$B$12,Paramètres!$A$1:$I$89,3,0)*VLOOKUP('Données projet'!$B$12,Paramètres!$A$1:$I$89,5,0)</f>
        <v>186.96600000000004</v>
      </c>
      <c r="CA152" s="13">
        <f t="shared" si="147"/>
        <v>46.868551400324648</v>
      </c>
      <c r="CB152" s="20">
        <f t="shared" si="118"/>
        <v>407.26184368889881</v>
      </c>
      <c r="CC152" s="59">
        <f t="shared" si="119"/>
        <v>700.59517702223206</v>
      </c>
      <c r="CD152" s="59">
        <f ca="1">AVERAGE(OFFSET($CC$3,0,0,'Données projet'!$E$12+1,1))-AVERAGE(OFFSET($H$3,0,0,'Données projet'!$E$12+1,1))</f>
        <v>239.25212250019609</v>
      </c>
      <c r="CE152" s="59">
        <f t="shared" si="148"/>
        <v>213.58492101729695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248.99999999999994</v>
      </c>
      <c r="O153" s="13">
        <f>N153*VLOOKUP('Données projet'!$B$9,Paramètres!$A$1:$I$89,3,0)*VLOOKUP('Données projet'!$B$9,Paramètres!$A$1:$I$89,5,0)</f>
        <v>236.94839999999994</v>
      </c>
      <c r="P153" s="13">
        <f t="shared" si="141"/>
        <v>57.782475694292401</v>
      </c>
      <c r="Q153" s="20">
        <f t="shared" si="108"/>
        <v>513.32294183422573</v>
      </c>
      <c r="R153" s="59">
        <f t="shared" si="109"/>
        <v>806.65627516755899</v>
      </c>
      <c r="S153" s="59">
        <f ca="1">AVERAGE(OFFSET($R$3,0,0,'Données projet'!$E$9+1,1))-AVERAGE(OFFSET($H$3,0,0,'Données projet'!$E$9+1,1))</f>
        <v>455.71329051283936</v>
      </c>
      <c r="T153" s="59">
        <f t="shared" si="142"/>
        <v>479.3743231122258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39.281875217962217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39.281875217962217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277.77359999999993</v>
      </c>
      <c r="AK153" s="13">
        <f t="shared" si="143"/>
        <v>66.496288176842356</v>
      </c>
      <c r="AL153" s="20">
        <f t="shared" si="112"/>
        <v>599.60338857466706</v>
      </c>
      <c r="AM153" s="59">
        <f t="shared" si="113"/>
        <v>892.93672190800044</v>
      </c>
      <c r="AN153" s="59">
        <f ca="1">AVERAGE(OFFSET($AM$3,0,0,'Données projet'!$E$10+1,1))-AVERAGE(OFFSET($H$3,0,0,'Données projet'!$E$10+1,1))</f>
        <v>439.19854273764042</v>
      </c>
      <c r="AO153" s="59">
        <f t="shared" si="144"/>
        <v>278.21741231699929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50.048654317423079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50.048654317423079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475.00000000000023</v>
      </c>
      <c r="BE153" s="13">
        <f>BD153*VLOOKUP('Données projet'!$B$11,Paramètres!$A$1:$I$89,3,0)*VLOOKUP('Données projet'!$B$11,Paramètres!$A$1:$I$89,5,0)</f>
        <v>407.5500000000003</v>
      </c>
      <c r="BF153" s="13">
        <f t="shared" si="145"/>
        <v>93.305642095357683</v>
      </c>
      <c r="BG153" s="20">
        <f t="shared" si="115"/>
        <v>872.32357664941526</v>
      </c>
      <c r="BH153" s="59">
        <f t="shared" si="116"/>
        <v>1165.6569099827486</v>
      </c>
      <c r="BI153" s="59">
        <f ca="1">AVERAGE(OFFSET($BH$3,0,0,'Données projet'!$E$11+1,1))-AVERAGE(OFFSET($H$3,0,0,'Données projet'!$E$11+1,1))</f>
        <v>536.29215334041396</v>
      </c>
      <c r="BJ153" s="59">
        <f t="shared" si="146"/>
        <v>312.14361830038712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67.4718085830782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67.4718085830782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255.00000000000006</v>
      </c>
      <c r="BZ153" s="13">
        <f>BY153*VLOOKUP('Données projet'!$B$12,Paramètres!$A$1:$I$89,3,0)*VLOOKUP('Données projet'!$B$12,Paramètres!$A$1:$I$89,5,0)</f>
        <v>186.96600000000004</v>
      </c>
      <c r="CA153" s="13">
        <f t="shared" si="147"/>
        <v>46.868551400324648</v>
      </c>
      <c r="CB153" s="20">
        <f t="shared" si="118"/>
        <v>407.26184368889881</v>
      </c>
      <c r="CC153" s="59">
        <f t="shared" si="119"/>
        <v>700.59517702223206</v>
      </c>
      <c r="CD153" s="59">
        <f ca="1">AVERAGE(OFFSET($CC$3,0,0,'Données projet'!$E$12+1,1))-AVERAGE(OFFSET($H$3,0,0,'Données projet'!$E$12+1,1))</f>
        <v>239.25212250019609</v>
      </c>
      <c r="CE153" s="59">
        <f t="shared" si="148"/>
        <v>213.58492101729695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248.99999999999994</v>
      </c>
      <c r="O154" s="13">
        <f>N154*VLOOKUP('Données projet'!$B$9,Paramètres!$A$1:$I$89,3,0)*VLOOKUP('Données projet'!$B$9,Paramètres!$A$1:$I$89,5,0)</f>
        <v>236.94839999999994</v>
      </c>
      <c r="P154" s="13">
        <f t="shared" si="141"/>
        <v>57.782475694292401</v>
      </c>
      <c r="Q154" s="20">
        <f t="shared" ref="Q154:Q203" si="162">(O154+P154)*0.475*44/12</f>
        <v>513.32294183422573</v>
      </c>
      <c r="R154" s="59">
        <f t="shared" si="109"/>
        <v>806.65627516755899</v>
      </c>
      <c r="S154" s="59">
        <f ca="1">AVERAGE(OFFSET($R$3,0,0,'Données projet'!$E$9+1,1))-AVERAGE(OFFSET($H$3,0,0,'Données projet'!$E$9+1,1))</f>
        <v>455.71329051283936</v>
      </c>
      <c r="T154" s="59">
        <f t="shared" si="142"/>
        <v>479.3743231122258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38.511581604516046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38.511581604516046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277.77359999999993</v>
      </c>
      <c r="AK154" s="13">
        <f t="shared" ref="AK154:AK203" si="164">EXP(-1.0587+0.8836*LN(AJ154)+0.284)</f>
        <v>66.496288176842356</v>
      </c>
      <c r="AL154" s="20">
        <f t="shared" ref="AL154:AL203" si="165">(AJ154+AK154)*0.475*44/12</f>
        <v>599.60338857466706</v>
      </c>
      <c r="AM154" s="59">
        <f t="shared" si="113"/>
        <v>892.93672190800044</v>
      </c>
      <c r="AN154" s="59">
        <f ca="1">AVERAGE(OFFSET($AM$3,0,0,'Données projet'!$E$10+1,1))-AVERAGE(OFFSET($H$3,0,0,'Données projet'!$E$10+1,1))</f>
        <v>439.19854273764042</v>
      </c>
      <c r="AO154" s="59">
        <f t="shared" si="144"/>
        <v>278.21741231699929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49.067230732923285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49.067230732923285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475.00000000000023</v>
      </c>
      <c r="BE154" s="13">
        <f>BD154*VLOOKUP('Données projet'!$B$11,Paramètres!$A$1:$I$89,3,0)*VLOOKUP('Données projet'!$B$11,Paramètres!$A$1:$I$89,5,0)</f>
        <v>407.5500000000003</v>
      </c>
      <c r="BF154" s="13">
        <f t="shared" ref="BF154:BF203" si="167">EXP(-1.0587+0.8836*LN(BE154)+0.284)</f>
        <v>93.305642095357683</v>
      </c>
      <c r="BG154" s="20">
        <f t="shared" ref="BG154:BG203" si="168">(BE154+BF154)*0.475*44/12</f>
        <v>872.32357664941526</v>
      </c>
      <c r="BH154" s="59">
        <f t="shared" si="116"/>
        <v>1165.6569099827486</v>
      </c>
      <c r="BI154" s="59">
        <f ca="1">AVERAGE(OFFSET($BH$3,0,0,'Données projet'!$E$11+1,1))-AVERAGE(OFFSET($H$3,0,0,'Données projet'!$E$11+1,1))</f>
        <v>536.29215334041396</v>
      </c>
      <c r="BJ154" s="59">
        <f t="shared" si="146"/>
        <v>312.14361830038712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66.148727570503681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66.148727570503681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255.00000000000006</v>
      </c>
      <c r="BZ154" s="13">
        <f>BY154*VLOOKUP('Données projet'!$B$12,Paramètres!$A$1:$I$89,3,0)*VLOOKUP('Données projet'!$B$12,Paramètres!$A$1:$I$89,5,0)</f>
        <v>186.96600000000004</v>
      </c>
      <c r="CA154" s="13">
        <f t="shared" ref="CA154:CA203" si="170">EXP(-1.0587+0.8836*LN(BZ154)+0.284)</f>
        <v>46.868551400324648</v>
      </c>
      <c r="CB154" s="20">
        <f t="shared" ref="CB154:CB203" si="171">(BZ154+CA154)*0.475*44/12</f>
        <v>407.26184368889881</v>
      </c>
      <c r="CC154" s="59">
        <f t="shared" si="119"/>
        <v>700.59517702223206</v>
      </c>
      <c r="CD154" s="59">
        <f ca="1">AVERAGE(OFFSET($CC$3,0,0,'Données projet'!$E$12+1,1))-AVERAGE(OFFSET($H$3,0,0,'Données projet'!$E$12+1,1))</f>
        <v>239.25212250019609</v>
      </c>
      <c r="CE154" s="59">
        <f t="shared" si="148"/>
        <v>213.58492101729695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248.99999999999994</v>
      </c>
      <c r="O155" s="13">
        <f>N155*VLOOKUP('Données projet'!$B$9,Paramètres!$A$1:$I$89,3,0)*VLOOKUP('Données projet'!$B$9,Paramètres!$A$1:$I$89,5,0)</f>
        <v>236.94839999999994</v>
      </c>
      <c r="P155" s="13">
        <f t="shared" si="141"/>
        <v>57.782475694292401</v>
      </c>
      <c r="Q155" s="20">
        <f t="shared" si="162"/>
        <v>513.32294183422573</v>
      </c>
      <c r="R155" s="59">
        <f t="shared" si="109"/>
        <v>806.65627516755899</v>
      </c>
      <c r="S155" s="59">
        <f ca="1">AVERAGE(OFFSET($R$3,0,0,'Données projet'!$E$9+1,1))-AVERAGE(OFFSET($H$3,0,0,'Données projet'!$E$9+1,1))</f>
        <v>455.71329051283936</v>
      </c>
      <c r="T155" s="59">
        <f t="shared" si="142"/>
        <v>479.3743231122258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37.756392978996843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37.756392978996843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277.77359999999993</v>
      </c>
      <c r="AK155" s="13">
        <f t="shared" si="164"/>
        <v>66.496288176842356</v>
      </c>
      <c r="AL155" s="20">
        <f t="shared" si="165"/>
        <v>599.60338857466706</v>
      </c>
      <c r="AM155" s="59">
        <f t="shared" si="113"/>
        <v>892.93672190800044</v>
      </c>
      <c r="AN155" s="59">
        <f ca="1">AVERAGE(OFFSET($AM$3,0,0,'Données projet'!$E$10+1,1))-AVERAGE(OFFSET($H$3,0,0,'Données projet'!$E$10+1,1))</f>
        <v>439.19854273764042</v>
      </c>
      <c r="AO155" s="59">
        <f t="shared" si="144"/>
        <v>278.21741231699929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48.105052266306259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48.105052266306259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475.00000000000023</v>
      </c>
      <c r="BE155" s="13">
        <f>BD155*VLOOKUP('Données projet'!$B$11,Paramètres!$A$1:$I$89,3,0)*VLOOKUP('Données projet'!$B$11,Paramètres!$A$1:$I$89,5,0)</f>
        <v>407.5500000000003</v>
      </c>
      <c r="BF155" s="13">
        <f t="shared" si="167"/>
        <v>93.305642095357683</v>
      </c>
      <c r="BG155" s="20">
        <f t="shared" si="168"/>
        <v>872.32357664941526</v>
      </c>
      <c r="BH155" s="59">
        <f t="shared" si="116"/>
        <v>1165.6569099827486</v>
      </c>
      <c r="BI155" s="59">
        <f ca="1">AVERAGE(OFFSET($BH$3,0,0,'Données projet'!$E$11+1,1))-AVERAGE(OFFSET($H$3,0,0,'Données projet'!$E$11+1,1))</f>
        <v>536.29215334041396</v>
      </c>
      <c r="BJ155" s="59">
        <f t="shared" si="146"/>
        <v>312.14361830038712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64.851591369586018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64.851591369586018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255.00000000000006</v>
      </c>
      <c r="BZ155" s="13">
        <f>BY155*VLOOKUP('Données projet'!$B$12,Paramètres!$A$1:$I$89,3,0)*VLOOKUP('Données projet'!$B$12,Paramètres!$A$1:$I$89,5,0)</f>
        <v>186.96600000000004</v>
      </c>
      <c r="CA155" s="13">
        <f t="shared" si="170"/>
        <v>46.868551400324648</v>
      </c>
      <c r="CB155" s="20">
        <f t="shared" si="171"/>
        <v>407.26184368889881</v>
      </c>
      <c r="CC155" s="59">
        <f t="shared" si="119"/>
        <v>700.59517702223206</v>
      </c>
      <c r="CD155" s="59">
        <f ca="1">AVERAGE(OFFSET($CC$3,0,0,'Données projet'!$E$12+1,1))-AVERAGE(OFFSET($H$3,0,0,'Données projet'!$E$12+1,1))</f>
        <v>239.25212250019609</v>
      </c>
      <c r="CE155" s="59">
        <f t="shared" si="148"/>
        <v>213.58492101729695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248.99999999999994</v>
      </c>
      <c r="O156" s="13">
        <f>N156*VLOOKUP('Données projet'!$B$9,Paramètres!$A$1:$I$89,3,0)*VLOOKUP('Données projet'!$B$9,Paramètres!$A$1:$I$89,5,0)</f>
        <v>236.94839999999994</v>
      </c>
      <c r="P156" s="13">
        <f t="shared" si="141"/>
        <v>57.782475694292401</v>
      </c>
      <c r="Q156" s="20">
        <f t="shared" si="162"/>
        <v>513.32294183422573</v>
      </c>
      <c r="R156" s="59">
        <f t="shared" si="109"/>
        <v>806.65627516755899</v>
      </c>
      <c r="S156" s="59">
        <f ca="1">AVERAGE(OFFSET($R$3,0,0,'Données projet'!$E$9+1,1))-AVERAGE(OFFSET($H$3,0,0,'Données projet'!$E$9+1,1))</f>
        <v>455.71329051283936</v>
      </c>
      <c r="T156" s="59">
        <f t="shared" si="142"/>
        <v>479.3743231122258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37.016013141804493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37.016013141804493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277.77359999999993</v>
      </c>
      <c r="AK156" s="13">
        <f t="shared" si="164"/>
        <v>66.496288176842356</v>
      </c>
      <c r="AL156" s="20">
        <f t="shared" si="165"/>
        <v>599.60338857466706</v>
      </c>
      <c r="AM156" s="59">
        <f t="shared" si="113"/>
        <v>892.93672190800044</v>
      </c>
      <c r="AN156" s="59">
        <f ca="1">AVERAGE(OFFSET($AM$3,0,0,'Données projet'!$E$10+1,1))-AVERAGE(OFFSET($H$3,0,0,'Données projet'!$E$10+1,1))</f>
        <v>439.19854273764042</v>
      </c>
      <c r="AO156" s="59">
        <f t="shared" si="144"/>
        <v>278.21741231699929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47.161741532548675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47.161741532548675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475.00000000000023</v>
      </c>
      <c r="BE156" s="13">
        <f>BD156*VLOOKUP('Données projet'!$B$11,Paramètres!$A$1:$I$89,3,0)*VLOOKUP('Données projet'!$B$11,Paramètres!$A$1:$I$89,5,0)</f>
        <v>407.5500000000003</v>
      </c>
      <c r="BF156" s="13">
        <f t="shared" si="167"/>
        <v>93.305642095357683</v>
      </c>
      <c r="BG156" s="20">
        <f t="shared" si="168"/>
        <v>872.32357664941526</v>
      </c>
      <c r="BH156" s="59">
        <f t="shared" si="116"/>
        <v>1165.6569099827486</v>
      </c>
      <c r="BI156" s="59">
        <f ca="1">AVERAGE(OFFSET($BH$3,0,0,'Données projet'!$E$11+1,1))-AVERAGE(OFFSET($H$3,0,0,'Données projet'!$E$11+1,1))</f>
        <v>536.29215334041396</v>
      </c>
      <c r="BJ156" s="59">
        <f t="shared" si="146"/>
        <v>312.14361830038712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63.579891218393385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63.579891218393385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255.00000000000006</v>
      </c>
      <c r="BZ156" s="13">
        <f>BY156*VLOOKUP('Données projet'!$B$12,Paramètres!$A$1:$I$89,3,0)*VLOOKUP('Données projet'!$B$12,Paramètres!$A$1:$I$89,5,0)</f>
        <v>186.96600000000004</v>
      </c>
      <c r="CA156" s="13">
        <f t="shared" si="170"/>
        <v>46.868551400324648</v>
      </c>
      <c r="CB156" s="20">
        <f t="shared" si="171"/>
        <v>407.26184368889881</v>
      </c>
      <c r="CC156" s="59">
        <f t="shared" si="119"/>
        <v>700.59517702223206</v>
      </c>
      <c r="CD156" s="59">
        <f ca="1">AVERAGE(OFFSET($CC$3,0,0,'Données projet'!$E$12+1,1))-AVERAGE(OFFSET($H$3,0,0,'Données projet'!$E$12+1,1))</f>
        <v>239.25212250019609</v>
      </c>
      <c r="CE156" s="59">
        <f t="shared" si="148"/>
        <v>213.58492101729695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248.99999999999994</v>
      </c>
      <c r="O157" s="13">
        <f>N157*VLOOKUP('Données projet'!$B$9,Paramètres!$A$1:$I$89,3,0)*VLOOKUP('Données projet'!$B$9,Paramètres!$A$1:$I$89,5,0)</f>
        <v>236.94839999999994</v>
      </c>
      <c r="P157" s="13">
        <f t="shared" si="141"/>
        <v>57.782475694292401</v>
      </c>
      <c r="Q157" s="20">
        <f t="shared" si="162"/>
        <v>513.32294183422573</v>
      </c>
      <c r="R157" s="59">
        <f t="shared" si="109"/>
        <v>806.65627516755899</v>
      </c>
      <c r="S157" s="59">
        <f ca="1">AVERAGE(OFFSET($R$3,0,0,'Données projet'!$E$9+1,1))-AVERAGE(OFFSET($H$3,0,0,'Données projet'!$E$9+1,1))</f>
        <v>455.71329051283936</v>
      </c>
      <c r="T157" s="59">
        <f t="shared" si="142"/>
        <v>479.3743231122258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36.290151701632375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36.290151701632375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277.77359999999993</v>
      </c>
      <c r="AK157" s="13">
        <f t="shared" si="164"/>
        <v>66.496288176842356</v>
      </c>
      <c r="AL157" s="20">
        <f t="shared" si="165"/>
        <v>599.60338857466706</v>
      </c>
      <c r="AM157" s="59">
        <f t="shared" si="113"/>
        <v>892.93672190800044</v>
      </c>
      <c r="AN157" s="59">
        <f ca="1">AVERAGE(OFFSET($AM$3,0,0,'Données projet'!$E$10+1,1))-AVERAGE(OFFSET($H$3,0,0,'Données projet'!$E$10+1,1))</f>
        <v>439.19854273764042</v>
      </c>
      <c r="AO157" s="59">
        <f t="shared" si="144"/>
        <v>278.21741231699929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46.236928546917341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46.236928546917341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475.00000000000023</v>
      </c>
      <c r="BE157" s="13">
        <f>BD157*VLOOKUP('Données projet'!$B$11,Paramètres!$A$1:$I$89,3,0)*VLOOKUP('Données projet'!$B$11,Paramètres!$A$1:$I$89,5,0)</f>
        <v>407.5500000000003</v>
      </c>
      <c r="BF157" s="13">
        <f t="shared" si="167"/>
        <v>93.305642095357683</v>
      </c>
      <c r="BG157" s="20">
        <f t="shared" si="168"/>
        <v>872.32357664941526</v>
      </c>
      <c r="BH157" s="59">
        <f t="shared" si="116"/>
        <v>1165.6569099827486</v>
      </c>
      <c r="BI157" s="59">
        <f ca="1">AVERAGE(OFFSET($BH$3,0,0,'Données projet'!$E$11+1,1))-AVERAGE(OFFSET($H$3,0,0,'Données projet'!$E$11+1,1))</f>
        <v>536.29215334041396</v>
      </c>
      <c r="BJ157" s="59">
        <f t="shared" si="146"/>
        <v>312.14361830038712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62.333128331505137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62.333128331505137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255.00000000000006</v>
      </c>
      <c r="BZ157" s="13">
        <f>BY157*VLOOKUP('Données projet'!$B$12,Paramètres!$A$1:$I$89,3,0)*VLOOKUP('Données projet'!$B$12,Paramètres!$A$1:$I$89,5,0)</f>
        <v>186.96600000000004</v>
      </c>
      <c r="CA157" s="13">
        <f t="shared" si="170"/>
        <v>46.868551400324648</v>
      </c>
      <c r="CB157" s="20">
        <f t="shared" si="171"/>
        <v>407.26184368889881</v>
      </c>
      <c r="CC157" s="59">
        <f t="shared" si="119"/>
        <v>700.59517702223206</v>
      </c>
      <c r="CD157" s="59">
        <f ca="1">AVERAGE(OFFSET($CC$3,0,0,'Données projet'!$E$12+1,1))-AVERAGE(OFFSET($H$3,0,0,'Données projet'!$E$12+1,1))</f>
        <v>239.25212250019609</v>
      </c>
      <c r="CE157" s="59">
        <f t="shared" si="148"/>
        <v>213.58492101729695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248.99999999999994</v>
      </c>
      <c r="O158" s="13">
        <f>N158*VLOOKUP('Données projet'!$B$9,Paramètres!$A$1:$I$89,3,0)*VLOOKUP('Données projet'!$B$9,Paramètres!$A$1:$I$89,5,0)</f>
        <v>236.94839999999994</v>
      </c>
      <c r="P158" s="13">
        <f t="shared" si="141"/>
        <v>57.782475694292401</v>
      </c>
      <c r="Q158" s="20">
        <f t="shared" si="162"/>
        <v>513.32294183422573</v>
      </c>
      <c r="R158" s="59">
        <f t="shared" si="109"/>
        <v>806.65627516755899</v>
      </c>
      <c r="S158" s="59">
        <f ca="1">AVERAGE(OFFSET($R$3,0,0,'Données projet'!$E$9+1,1))-AVERAGE(OFFSET($H$3,0,0,'Données projet'!$E$9+1,1))</f>
        <v>455.71329051283936</v>
      </c>
      <c r="T158" s="59">
        <f t="shared" si="142"/>
        <v>479.3743231122258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35.578523961570269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35.578523961570269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277.77359999999993</v>
      </c>
      <c r="AK158" s="13">
        <f t="shared" si="164"/>
        <v>66.496288176842356</v>
      </c>
      <c r="AL158" s="20">
        <f t="shared" si="165"/>
        <v>599.60338857466706</v>
      </c>
      <c r="AM158" s="59">
        <f t="shared" si="113"/>
        <v>892.93672190800044</v>
      </c>
      <c r="AN158" s="59">
        <f ca="1">AVERAGE(OFFSET($AM$3,0,0,'Données projet'!$E$10+1,1))-AVERAGE(OFFSET($H$3,0,0,'Données projet'!$E$10+1,1))</f>
        <v>439.19854273764042</v>
      </c>
      <c r="AO158" s="59">
        <f t="shared" si="144"/>
        <v>278.21741231699929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45.330250579854017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45.330250579854017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475.00000000000023</v>
      </c>
      <c r="BE158" s="13">
        <f>BD158*VLOOKUP('Données projet'!$B$11,Paramètres!$A$1:$I$89,3,0)*VLOOKUP('Données projet'!$B$11,Paramètres!$A$1:$I$89,5,0)</f>
        <v>407.5500000000003</v>
      </c>
      <c r="BF158" s="13">
        <f t="shared" si="167"/>
        <v>93.305642095357683</v>
      </c>
      <c r="BG158" s="20">
        <f t="shared" si="168"/>
        <v>872.32357664941526</v>
      </c>
      <c r="BH158" s="59">
        <f t="shared" si="116"/>
        <v>1165.6569099827486</v>
      </c>
      <c r="BI158" s="59">
        <f ca="1">AVERAGE(OFFSET($BH$3,0,0,'Données projet'!$E$11+1,1))-AVERAGE(OFFSET($H$3,0,0,'Données projet'!$E$11+1,1))</f>
        <v>536.29215334041396</v>
      </c>
      <c r="BJ158" s="59">
        <f t="shared" si="146"/>
        <v>312.14361830038712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61.110813704378494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61.110813704378494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255.00000000000006</v>
      </c>
      <c r="BZ158" s="13">
        <f>BY158*VLOOKUP('Données projet'!$B$12,Paramètres!$A$1:$I$89,3,0)*VLOOKUP('Données projet'!$B$12,Paramètres!$A$1:$I$89,5,0)</f>
        <v>186.96600000000004</v>
      </c>
      <c r="CA158" s="13">
        <f t="shared" si="170"/>
        <v>46.868551400324648</v>
      </c>
      <c r="CB158" s="20">
        <f t="shared" si="171"/>
        <v>407.26184368889881</v>
      </c>
      <c r="CC158" s="59">
        <f t="shared" si="119"/>
        <v>700.59517702223206</v>
      </c>
      <c r="CD158" s="59">
        <f ca="1">AVERAGE(OFFSET($CC$3,0,0,'Données projet'!$E$12+1,1))-AVERAGE(OFFSET($H$3,0,0,'Données projet'!$E$12+1,1))</f>
        <v>239.25212250019609</v>
      </c>
      <c r="CE158" s="59">
        <f t="shared" si="148"/>
        <v>213.58492101729695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248.99999999999994</v>
      </c>
      <c r="O159" s="13">
        <f>N159*VLOOKUP('Données projet'!$B$9,Paramètres!$A$1:$I$89,3,0)*VLOOKUP('Données projet'!$B$9,Paramètres!$A$1:$I$89,5,0)</f>
        <v>236.94839999999994</v>
      </c>
      <c r="P159" s="13">
        <f t="shared" si="141"/>
        <v>57.782475694292401</v>
      </c>
      <c r="Q159" s="20">
        <f t="shared" si="162"/>
        <v>513.32294183422573</v>
      </c>
      <c r="R159" s="59">
        <f t="shared" si="109"/>
        <v>806.65627516755899</v>
      </c>
      <c r="S159" s="59">
        <f ca="1">AVERAGE(OFFSET($R$3,0,0,'Données projet'!$E$9+1,1))-AVERAGE(OFFSET($H$3,0,0,'Données projet'!$E$9+1,1))</f>
        <v>455.71329051283936</v>
      </c>
      <c r="T159" s="59">
        <f t="shared" si="142"/>
        <v>479.3743231122258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34.880850807440723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34.880850807440723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277.77359999999993</v>
      </c>
      <c r="AK159" s="13">
        <f t="shared" si="164"/>
        <v>66.496288176842356</v>
      </c>
      <c r="AL159" s="20">
        <f t="shared" si="165"/>
        <v>599.60338857466706</v>
      </c>
      <c r="AM159" s="59">
        <f t="shared" si="113"/>
        <v>892.93672190800044</v>
      </c>
      <c r="AN159" s="59">
        <f ca="1">AVERAGE(OFFSET($AM$3,0,0,'Données projet'!$E$10+1,1))-AVERAGE(OFFSET($H$3,0,0,'Données projet'!$E$10+1,1))</f>
        <v>439.19854273764042</v>
      </c>
      <c r="AO159" s="59">
        <f t="shared" si="144"/>
        <v>278.21741231699929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44.441352014705849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44.441352014705849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475.00000000000023</v>
      </c>
      <c r="BE159" s="13">
        <f>BD159*VLOOKUP('Données projet'!$B$11,Paramètres!$A$1:$I$89,3,0)*VLOOKUP('Données projet'!$B$11,Paramètres!$A$1:$I$89,5,0)</f>
        <v>407.5500000000003</v>
      </c>
      <c r="BF159" s="13">
        <f t="shared" si="167"/>
        <v>93.305642095357683</v>
      </c>
      <c r="BG159" s="20">
        <f t="shared" si="168"/>
        <v>872.32357664941526</v>
      </c>
      <c r="BH159" s="59">
        <f t="shared" si="116"/>
        <v>1165.6569099827486</v>
      </c>
      <c r="BI159" s="59">
        <f ca="1">AVERAGE(OFFSET($BH$3,0,0,'Données projet'!$E$11+1,1))-AVERAGE(OFFSET($H$3,0,0,'Données projet'!$E$11+1,1))</f>
        <v>536.29215334041396</v>
      </c>
      <c r="BJ159" s="59">
        <f t="shared" si="146"/>
        <v>312.14361830038712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59.912467921551496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59.912467921551496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255.00000000000006</v>
      </c>
      <c r="BZ159" s="13">
        <f>BY159*VLOOKUP('Données projet'!$B$12,Paramètres!$A$1:$I$89,3,0)*VLOOKUP('Données projet'!$B$12,Paramètres!$A$1:$I$89,5,0)</f>
        <v>186.96600000000004</v>
      </c>
      <c r="CA159" s="13">
        <f t="shared" si="170"/>
        <v>46.868551400324648</v>
      </c>
      <c r="CB159" s="20">
        <f t="shared" si="171"/>
        <v>407.26184368889881</v>
      </c>
      <c r="CC159" s="59">
        <f t="shared" si="119"/>
        <v>700.59517702223206</v>
      </c>
      <c r="CD159" s="59">
        <f ca="1">AVERAGE(OFFSET($CC$3,0,0,'Données projet'!$E$12+1,1))-AVERAGE(OFFSET($H$3,0,0,'Données projet'!$E$12+1,1))</f>
        <v>239.25212250019609</v>
      </c>
      <c r="CE159" s="59">
        <f t="shared" si="148"/>
        <v>213.58492101729695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248.99999999999994</v>
      </c>
      <c r="O160" s="13">
        <f>N160*VLOOKUP('Données projet'!$B$9,Paramètres!$A$1:$I$89,3,0)*VLOOKUP('Données projet'!$B$9,Paramètres!$A$1:$I$89,5,0)</f>
        <v>236.94839999999994</v>
      </c>
      <c r="P160" s="13">
        <f t="shared" si="141"/>
        <v>57.782475694292401</v>
      </c>
      <c r="Q160" s="20">
        <f t="shared" si="162"/>
        <v>513.32294183422573</v>
      </c>
      <c r="R160" s="59">
        <f t="shared" si="109"/>
        <v>806.65627516755899</v>
      </c>
      <c r="S160" s="59">
        <f ca="1">AVERAGE(OFFSET($R$3,0,0,'Données projet'!$E$9+1,1))-AVERAGE(OFFSET($H$3,0,0,'Données projet'!$E$9+1,1))</f>
        <v>455.71329051283936</v>
      </c>
      <c r="T160" s="59">
        <f t="shared" si="142"/>
        <v>479.3743231122258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34.196858598325051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34.196858598325051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277.77359999999993</v>
      </c>
      <c r="AK160" s="13">
        <f t="shared" si="164"/>
        <v>66.496288176842356</v>
      </c>
      <c r="AL160" s="20">
        <f t="shared" si="165"/>
        <v>599.60338857466706</v>
      </c>
      <c r="AM160" s="59">
        <f t="shared" si="113"/>
        <v>892.93672190800044</v>
      </c>
      <c r="AN160" s="59">
        <f ca="1">AVERAGE(OFFSET($AM$3,0,0,'Données projet'!$E$10+1,1))-AVERAGE(OFFSET($H$3,0,0,'Données projet'!$E$10+1,1))</f>
        <v>439.19854273764042</v>
      </c>
      <c r="AO160" s="59">
        <f t="shared" si="144"/>
        <v>278.21741231699929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43.569884208245647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43.569884208245647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475.00000000000023</v>
      </c>
      <c r="BE160" s="13">
        <f>BD160*VLOOKUP('Données projet'!$B$11,Paramètres!$A$1:$I$89,3,0)*VLOOKUP('Données projet'!$B$11,Paramètres!$A$1:$I$89,5,0)</f>
        <v>407.5500000000003</v>
      </c>
      <c r="BF160" s="13">
        <f t="shared" si="167"/>
        <v>93.305642095357683</v>
      </c>
      <c r="BG160" s="20">
        <f t="shared" si="168"/>
        <v>872.32357664941526</v>
      </c>
      <c r="BH160" s="59">
        <f t="shared" si="116"/>
        <v>1165.6569099827486</v>
      </c>
      <c r="BI160" s="59">
        <f ca="1">AVERAGE(OFFSET($BH$3,0,0,'Données projet'!$E$11+1,1))-AVERAGE(OFFSET($H$3,0,0,'Données projet'!$E$11+1,1))</f>
        <v>536.29215334041396</v>
      </c>
      <c r="BJ160" s="59">
        <f t="shared" si="146"/>
        <v>312.14361830038712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58.737620968606983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58.737620968606983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255.00000000000006</v>
      </c>
      <c r="BZ160" s="13">
        <f>BY160*VLOOKUP('Données projet'!$B$12,Paramètres!$A$1:$I$89,3,0)*VLOOKUP('Données projet'!$B$12,Paramètres!$A$1:$I$89,5,0)</f>
        <v>186.96600000000004</v>
      </c>
      <c r="CA160" s="13">
        <f t="shared" si="170"/>
        <v>46.868551400324648</v>
      </c>
      <c r="CB160" s="20">
        <f t="shared" si="171"/>
        <v>407.26184368889881</v>
      </c>
      <c r="CC160" s="59">
        <f t="shared" si="119"/>
        <v>700.59517702223206</v>
      </c>
      <c r="CD160" s="59">
        <f ca="1">AVERAGE(OFFSET($CC$3,0,0,'Données projet'!$E$12+1,1))-AVERAGE(OFFSET($H$3,0,0,'Données projet'!$E$12+1,1))</f>
        <v>239.25212250019609</v>
      </c>
      <c r="CE160" s="59">
        <f t="shared" si="148"/>
        <v>213.58492101729695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248.99999999999994</v>
      </c>
      <c r="O161" s="13">
        <f>N161*VLOOKUP('Données projet'!$B$9,Paramètres!$A$1:$I$89,3,0)*VLOOKUP('Données projet'!$B$9,Paramètres!$A$1:$I$89,5,0)</f>
        <v>236.94839999999994</v>
      </c>
      <c r="P161" s="13">
        <f t="shared" si="141"/>
        <v>57.782475694292401</v>
      </c>
      <c r="Q161" s="20">
        <f t="shared" si="162"/>
        <v>513.32294183422573</v>
      </c>
      <c r="R161" s="59">
        <f t="shared" si="109"/>
        <v>806.65627516755899</v>
      </c>
      <c r="S161" s="59">
        <f ca="1">AVERAGE(OFFSET($R$3,0,0,'Données projet'!$E$9+1,1))-AVERAGE(OFFSET($H$3,0,0,'Données projet'!$E$9+1,1))</f>
        <v>455.71329051283936</v>
      </c>
      <c r="T161" s="59">
        <f t="shared" si="142"/>
        <v>479.3743231122258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33.526279059236082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33.526279059236082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277.77359999999993</v>
      </c>
      <c r="AK161" s="13">
        <f t="shared" si="164"/>
        <v>66.496288176842356</v>
      </c>
      <c r="AL161" s="20">
        <f t="shared" si="165"/>
        <v>599.60338857466706</v>
      </c>
      <c r="AM161" s="59">
        <f t="shared" si="113"/>
        <v>892.93672190800044</v>
      </c>
      <c r="AN161" s="59">
        <f ca="1">AVERAGE(OFFSET($AM$3,0,0,'Données projet'!$E$10+1,1))-AVERAGE(OFFSET($H$3,0,0,'Données projet'!$E$10+1,1))</f>
        <v>439.19854273764042</v>
      </c>
      <c r="AO161" s="59">
        <f t="shared" si="144"/>
        <v>278.21741231699929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42.715505353927256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42.715505353927256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475.00000000000023</v>
      </c>
      <c r="BE161" s="13">
        <f>BD161*VLOOKUP('Données projet'!$B$11,Paramètres!$A$1:$I$89,3,0)*VLOOKUP('Données projet'!$B$11,Paramètres!$A$1:$I$89,5,0)</f>
        <v>407.5500000000003</v>
      </c>
      <c r="BF161" s="13">
        <f t="shared" si="167"/>
        <v>93.305642095357683</v>
      </c>
      <c r="BG161" s="20">
        <f t="shared" si="168"/>
        <v>872.32357664941526</v>
      </c>
      <c r="BH161" s="59">
        <f t="shared" si="116"/>
        <v>1165.6569099827486</v>
      </c>
      <c r="BI161" s="59">
        <f ca="1">AVERAGE(OFFSET($BH$3,0,0,'Données projet'!$E$11+1,1))-AVERAGE(OFFSET($H$3,0,0,'Données projet'!$E$11+1,1))</f>
        <v>536.29215334041396</v>
      </c>
      <c r="BJ161" s="59">
        <f t="shared" si="146"/>
        <v>312.14361830038712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57.585812047823829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57.585812047823829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255.00000000000006</v>
      </c>
      <c r="BZ161" s="13">
        <f>BY161*VLOOKUP('Données projet'!$B$12,Paramètres!$A$1:$I$89,3,0)*VLOOKUP('Données projet'!$B$12,Paramètres!$A$1:$I$89,5,0)</f>
        <v>186.96600000000004</v>
      </c>
      <c r="CA161" s="13">
        <f t="shared" si="170"/>
        <v>46.868551400324648</v>
      </c>
      <c r="CB161" s="20">
        <f t="shared" si="171"/>
        <v>407.26184368889881</v>
      </c>
      <c r="CC161" s="59">
        <f t="shared" si="119"/>
        <v>700.59517702223206</v>
      </c>
      <c r="CD161" s="59">
        <f ca="1">AVERAGE(OFFSET($CC$3,0,0,'Données projet'!$E$12+1,1))-AVERAGE(OFFSET($H$3,0,0,'Données projet'!$E$12+1,1))</f>
        <v>239.25212250019609</v>
      </c>
      <c r="CE161" s="59">
        <f t="shared" si="148"/>
        <v>213.58492101729695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248.99999999999994</v>
      </c>
      <c r="O162" s="13">
        <f>N162*VLOOKUP('Données projet'!$B$9,Paramètres!$A$1:$I$89,3,0)*VLOOKUP('Données projet'!$B$9,Paramètres!$A$1:$I$89,5,0)</f>
        <v>236.94839999999994</v>
      </c>
      <c r="P162" s="13">
        <f t="shared" si="141"/>
        <v>57.782475694292401</v>
      </c>
      <c r="Q162" s="20">
        <f t="shared" si="162"/>
        <v>513.32294183422573</v>
      </c>
      <c r="R162" s="59">
        <f t="shared" si="109"/>
        <v>806.65627516755899</v>
      </c>
      <c r="S162" s="59">
        <f ca="1">AVERAGE(OFFSET($R$3,0,0,'Données projet'!$E$9+1,1))-AVERAGE(OFFSET($H$3,0,0,'Données projet'!$E$9+1,1))</f>
        <v>455.71329051283936</v>
      </c>
      <c r="T162" s="59">
        <f t="shared" si="142"/>
        <v>479.3743231122258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32.868849175895519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32.868849175895519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277.77359999999993</v>
      </c>
      <c r="AK162" s="13">
        <f t="shared" si="164"/>
        <v>66.496288176842356</v>
      </c>
      <c r="AL162" s="20">
        <f t="shared" si="165"/>
        <v>599.60338857466706</v>
      </c>
      <c r="AM162" s="59">
        <f t="shared" si="113"/>
        <v>892.93672190800044</v>
      </c>
      <c r="AN162" s="59">
        <f ca="1">AVERAGE(OFFSET($AM$3,0,0,'Données projet'!$E$10+1,1))-AVERAGE(OFFSET($H$3,0,0,'Données projet'!$E$10+1,1))</f>
        <v>439.19854273764042</v>
      </c>
      <c r="AO162" s="59">
        <f t="shared" si="144"/>
        <v>278.21741231699929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41.877880347822398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41.877880347822398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475.00000000000023</v>
      </c>
      <c r="BE162" s="13">
        <f>BD162*VLOOKUP('Données projet'!$B$11,Paramètres!$A$1:$I$89,3,0)*VLOOKUP('Données projet'!$B$11,Paramètres!$A$1:$I$89,5,0)</f>
        <v>407.5500000000003</v>
      </c>
      <c r="BF162" s="13">
        <f t="shared" si="167"/>
        <v>93.305642095357683</v>
      </c>
      <c r="BG162" s="20">
        <f t="shared" si="168"/>
        <v>872.32357664941526</v>
      </c>
      <c r="BH162" s="59">
        <f t="shared" si="116"/>
        <v>1165.6569099827486</v>
      </c>
      <c r="BI162" s="59">
        <f ca="1">AVERAGE(OFFSET($BH$3,0,0,'Données projet'!$E$11+1,1))-AVERAGE(OFFSET($H$3,0,0,'Données projet'!$E$11+1,1))</f>
        <v>536.29215334041396</v>
      </c>
      <c r="BJ162" s="59">
        <f t="shared" si="146"/>
        <v>312.14361830038712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56.45658939744316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56.45658939744316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255.00000000000006</v>
      </c>
      <c r="BZ162" s="13">
        <f>BY162*VLOOKUP('Données projet'!$B$12,Paramètres!$A$1:$I$89,3,0)*VLOOKUP('Données projet'!$B$12,Paramètres!$A$1:$I$89,5,0)</f>
        <v>186.96600000000004</v>
      </c>
      <c r="CA162" s="13">
        <f t="shared" si="170"/>
        <v>46.868551400324648</v>
      </c>
      <c r="CB162" s="20">
        <f t="shared" si="171"/>
        <v>407.26184368889881</v>
      </c>
      <c r="CC162" s="59">
        <f t="shared" si="119"/>
        <v>700.59517702223206</v>
      </c>
      <c r="CD162" s="59">
        <f ca="1">AVERAGE(OFFSET($CC$3,0,0,'Données projet'!$E$12+1,1))-AVERAGE(OFFSET($H$3,0,0,'Données projet'!$E$12+1,1))</f>
        <v>239.25212250019609</v>
      </c>
      <c r="CE162" s="59">
        <f t="shared" si="148"/>
        <v>213.58492101729695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248.99999999999994</v>
      </c>
      <c r="O163" s="13">
        <f>N163*VLOOKUP('Données projet'!$B$9,Paramètres!$A$1:$I$89,3,0)*VLOOKUP('Données projet'!$B$9,Paramètres!$A$1:$I$89,5,0)</f>
        <v>236.94839999999994</v>
      </c>
      <c r="P163" s="13">
        <f t="shared" si="141"/>
        <v>57.782475694292401</v>
      </c>
      <c r="Q163" s="20">
        <f t="shared" si="162"/>
        <v>513.32294183422573</v>
      </c>
      <c r="R163" s="59">
        <f t="shared" si="109"/>
        <v>806.65627516755899</v>
      </c>
      <c r="S163" s="59">
        <f ca="1">AVERAGE(OFFSET($R$3,0,0,'Données projet'!$E$9+1,1))-AVERAGE(OFFSET($H$3,0,0,'Données projet'!$E$9+1,1))</f>
        <v>455.71329051283936</v>
      </c>
      <c r="T163" s="59">
        <f t="shared" si="142"/>
        <v>479.3743231122258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32.224311091574627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32.224311091574627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277.77359999999993</v>
      </c>
      <c r="AK163" s="13">
        <f t="shared" si="164"/>
        <v>66.496288176842356</v>
      </c>
      <c r="AL163" s="20">
        <f t="shared" si="165"/>
        <v>599.60338857466706</v>
      </c>
      <c r="AM163" s="59">
        <f t="shared" si="113"/>
        <v>892.93672190800044</v>
      </c>
      <c r="AN163" s="59">
        <f ca="1">AVERAGE(OFFSET($AM$3,0,0,'Données projet'!$E$10+1,1))-AVERAGE(OFFSET($H$3,0,0,'Données projet'!$E$10+1,1))</f>
        <v>439.19854273764042</v>
      </c>
      <c r="AO163" s="59">
        <f t="shared" si="144"/>
        <v>278.21741231699929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41.056680657186455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41.056680657186455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475.00000000000023</v>
      </c>
      <c r="BE163" s="13">
        <f>BD163*VLOOKUP('Données projet'!$B$11,Paramètres!$A$1:$I$89,3,0)*VLOOKUP('Données projet'!$B$11,Paramètres!$A$1:$I$89,5,0)</f>
        <v>407.5500000000003</v>
      </c>
      <c r="BF163" s="13">
        <f t="shared" si="167"/>
        <v>93.305642095357683</v>
      </c>
      <c r="BG163" s="20">
        <f t="shared" si="168"/>
        <v>872.32357664941526</v>
      </c>
      <c r="BH163" s="59">
        <f t="shared" si="116"/>
        <v>1165.6569099827486</v>
      </c>
      <c r="BI163" s="59">
        <f ca="1">AVERAGE(OFFSET($BH$3,0,0,'Données projet'!$E$11+1,1))-AVERAGE(OFFSET($H$3,0,0,'Données projet'!$E$11+1,1))</f>
        <v>536.29215334041396</v>
      </c>
      <c r="BJ163" s="59">
        <f t="shared" si="146"/>
        <v>312.14361830038712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55.349510114478647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55.349510114478647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255.00000000000006</v>
      </c>
      <c r="BZ163" s="13">
        <f>BY163*VLOOKUP('Données projet'!$B$12,Paramètres!$A$1:$I$89,3,0)*VLOOKUP('Données projet'!$B$12,Paramètres!$A$1:$I$89,5,0)</f>
        <v>186.96600000000004</v>
      </c>
      <c r="CA163" s="13">
        <f t="shared" si="170"/>
        <v>46.868551400324648</v>
      </c>
      <c r="CB163" s="20">
        <f t="shared" si="171"/>
        <v>407.26184368889881</v>
      </c>
      <c r="CC163" s="59">
        <f t="shared" si="119"/>
        <v>700.59517702223206</v>
      </c>
      <c r="CD163" s="59">
        <f ca="1">AVERAGE(OFFSET($CC$3,0,0,'Données projet'!$E$12+1,1))-AVERAGE(OFFSET($H$3,0,0,'Données projet'!$E$12+1,1))</f>
        <v>239.25212250019609</v>
      </c>
      <c r="CE163" s="59">
        <f t="shared" si="148"/>
        <v>213.58492101729695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248.99999999999994</v>
      </c>
      <c r="O164" s="13">
        <f>N164*VLOOKUP('Données projet'!$B$9,Paramètres!$A$1:$I$89,3,0)*VLOOKUP('Données projet'!$B$9,Paramètres!$A$1:$I$89,5,0)</f>
        <v>236.94839999999994</v>
      </c>
      <c r="P164" s="13">
        <f t="shared" si="141"/>
        <v>57.782475694292401</v>
      </c>
      <c r="Q164" s="20">
        <f t="shared" si="162"/>
        <v>513.32294183422573</v>
      </c>
      <c r="R164" s="59">
        <f t="shared" si="109"/>
        <v>806.65627516755899</v>
      </c>
      <c r="S164" s="59">
        <f ca="1">AVERAGE(OFFSET($R$3,0,0,'Données projet'!$E$9+1,1))-AVERAGE(OFFSET($H$3,0,0,'Données projet'!$E$9+1,1))</f>
        <v>455.71329051283936</v>
      </c>
      <c r="T164" s="59">
        <f t="shared" si="142"/>
        <v>479.3743231122258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31.592412005957854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31.592412005957854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277.77359999999993</v>
      </c>
      <c r="AK164" s="13">
        <f t="shared" si="164"/>
        <v>66.496288176842356</v>
      </c>
      <c r="AL164" s="20">
        <f t="shared" si="165"/>
        <v>599.60338857466706</v>
      </c>
      <c r="AM164" s="59">
        <f t="shared" si="113"/>
        <v>892.93672190800044</v>
      </c>
      <c r="AN164" s="59">
        <f ca="1">AVERAGE(OFFSET($AM$3,0,0,'Données projet'!$E$10+1,1))-AVERAGE(OFFSET($H$3,0,0,'Données projet'!$E$10+1,1))</f>
        <v>439.19854273764042</v>
      </c>
      <c r="AO164" s="59">
        <f t="shared" si="144"/>
        <v>278.21741231699929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40.25158419160153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40.25158419160153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475.00000000000023</v>
      </c>
      <c r="BE164" s="13">
        <f>BD164*VLOOKUP('Données projet'!$B$11,Paramètres!$A$1:$I$89,3,0)*VLOOKUP('Données projet'!$B$11,Paramètres!$A$1:$I$89,5,0)</f>
        <v>407.5500000000003</v>
      </c>
      <c r="BF164" s="13">
        <f t="shared" si="167"/>
        <v>93.305642095357683</v>
      </c>
      <c r="BG164" s="20">
        <f t="shared" si="168"/>
        <v>872.32357664941526</v>
      </c>
      <c r="BH164" s="59">
        <f t="shared" si="116"/>
        <v>1165.6569099827486</v>
      </c>
      <c r="BI164" s="59">
        <f ca="1">AVERAGE(OFFSET($BH$3,0,0,'Données projet'!$E$11+1,1))-AVERAGE(OFFSET($H$3,0,0,'Données projet'!$E$11+1,1))</f>
        <v>536.29215334041396</v>
      </c>
      <c r="BJ164" s="59">
        <f t="shared" si="146"/>
        <v>312.14361830038712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54.264139981001378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54.264139981001378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255.00000000000006</v>
      </c>
      <c r="BZ164" s="13">
        <f>BY164*VLOOKUP('Données projet'!$B$12,Paramètres!$A$1:$I$89,3,0)*VLOOKUP('Données projet'!$B$12,Paramètres!$A$1:$I$89,5,0)</f>
        <v>186.96600000000004</v>
      </c>
      <c r="CA164" s="13">
        <f t="shared" si="170"/>
        <v>46.868551400324648</v>
      </c>
      <c r="CB164" s="20">
        <f t="shared" si="171"/>
        <v>407.26184368889881</v>
      </c>
      <c r="CC164" s="59">
        <f t="shared" si="119"/>
        <v>700.59517702223206</v>
      </c>
      <c r="CD164" s="59">
        <f ca="1">AVERAGE(OFFSET($CC$3,0,0,'Données projet'!$E$12+1,1))-AVERAGE(OFFSET($H$3,0,0,'Données projet'!$E$12+1,1))</f>
        <v>239.25212250019609</v>
      </c>
      <c r="CE164" s="59">
        <f t="shared" si="148"/>
        <v>213.58492101729695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248.99999999999994</v>
      </c>
      <c r="O165" s="13">
        <f>N165*VLOOKUP('Données projet'!$B$9,Paramètres!$A$1:$I$89,3,0)*VLOOKUP('Données projet'!$B$9,Paramètres!$A$1:$I$89,5,0)</f>
        <v>236.94839999999994</v>
      </c>
      <c r="P165" s="13">
        <f t="shared" si="141"/>
        <v>57.782475694292401</v>
      </c>
      <c r="Q165" s="20">
        <f t="shared" si="162"/>
        <v>513.32294183422573</v>
      </c>
      <c r="R165" s="59">
        <f t="shared" si="109"/>
        <v>806.65627516755899</v>
      </c>
      <c r="S165" s="59">
        <f ca="1">AVERAGE(OFFSET($R$3,0,0,'Données projet'!$E$9+1,1))-AVERAGE(OFFSET($H$3,0,0,'Données projet'!$E$9+1,1))</f>
        <v>455.71329051283936</v>
      </c>
      <c r="T165" s="59">
        <f t="shared" si="142"/>
        <v>479.3743231122258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30.972904075989643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30.972904075989643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277.77359999999993</v>
      </c>
      <c r="AK165" s="13">
        <f t="shared" si="164"/>
        <v>66.496288176842356</v>
      </c>
      <c r="AL165" s="20">
        <f t="shared" si="165"/>
        <v>599.60338857466706</v>
      </c>
      <c r="AM165" s="59">
        <f t="shared" si="113"/>
        <v>892.93672190800044</v>
      </c>
      <c r="AN165" s="59">
        <f ca="1">AVERAGE(OFFSET($AM$3,0,0,'Données projet'!$E$10+1,1))-AVERAGE(OFFSET($H$3,0,0,'Données projet'!$E$10+1,1))</f>
        <v>439.19854273764042</v>
      </c>
      <c r="AO165" s="59">
        <f t="shared" si="144"/>
        <v>278.21741231699929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39.462275176646365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39.462275176646365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475.00000000000023</v>
      </c>
      <c r="BE165" s="13">
        <f>BD165*VLOOKUP('Données projet'!$B$11,Paramètres!$A$1:$I$89,3,0)*VLOOKUP('Données projet'!$B$11,Paramètres!$A$1:$I$89,5,0)</f>
        <v>407.5500000000003</v>
      </c>
      <c r="BF165" s="13">
        <f t="shared" si="167"/>
        <v>93.305642095357683</v>
      </c>
      <c r="BG165" s="20">
        <f t="shared" si="168"/>
        <v>872.32357664941526</v>
      </c>
      <c r="BH165" s="59">
        <f t="shared" si="116"/>
        <v>1165.6569099827486</v>
      </c>
      <c r="BI165" s="59">
        <f ca="1">AVERAGE(OFFSET($BH$3,0,0,'Données projet'!$E$11+1,1))-AVERAGE(OFFSET($H$3,0,0,'Données projet'!$E$11+1,1))</f>
        <v>536.29215334041396</v>
      </c>
      <c r="BJ165" s="59">
        <f t="shared" si="146"/>
        <v>312.14361830038712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53.200053293831189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53.200053293831189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255.00000000000006</v>
      </c>
      <c r="BZ165" s="13">
        <f>BY165*VLOOKUP('Données projet'!$B$12,Paramètres!$A$1:$I$89,3,0)*VLOOKUP('Données projet'!$B$12,Paramètres!$A$1:$I$89,5,0)</f>
        <v>186.96600000000004</v>
      </c>
      <c r="CA165" s="13">
        <f t="shared" si="170"/>
        <v>46.868551400324648</v>
      </c>
      <c r="CB165" s="20">
        <f t="shared" si="171"/>
        <v>407.26184368889881</v>
      </c>
      <c r="CC165" s="59">
        <f t="shared" si="119"/>
        <v>700.59517702223206</v>
      </c>
      <c r="CD165" s="59">
        <f ca="1">AVERAGE(OFFSET($CC$3,0,0,'Données projet'!$E$12+1,1))-AVERAGE(OFFSET($H$3,0,0,'Données projet'!$E$12+1,1))</f>
        <v>239.25212250019609</v>
      </c>
      <c r="CE165" s="59">
        <f t="shared" si="148"/>
        <v>213.58492101729695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248.99999999999994</v>
      </c>
      <c r="O166" s="13">
        <f>N166*VLOOKUP('Données projet'!$B$9,Paramètres!$A$1:$I$89,3,0)*VLOOKUP('Données projet'!$B$9,Paramètres!$A$1:$I$89,5,0)</f>
        <v>236.94839999999994</v>
      </c>
      <c r="P166" s="13">
        <f t="shared" si="141"/>
        <v>57.782475694292401</v>
      </c>
      <c r="Q166" s="20">
        <f t="shared" si="162"/>
        <v>513.32294183422573</v>
      </c>
      <c r="R166" s="59">
        <f t="shared" si="109"/>
        <v>806.65627516755899</v>
      </c>
      <c r="S166" s="59">
        <f ca="1">AVERAGE(OFFSET($R$3,0,0,'Données projet'!$E$9+1,1))-AVERAGE(OFFSET($H$3,0,0,'Données projet'!$E$9+1,1))</f>
        <v>455.71329051283936</v>
      </c>
      <c r="T166" s="59">
        <f t="shared" si="142"/>
        <v>479.3743231122258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30.365544318665581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30.365544318665581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277.77359999999993</v>
      </c>
      <c r="AK166" s="13">
        <f t="shared" si="164"/>
        <v>66.496288176842356</v>
      </c>
      <c r="AL166" s="20">
        <f t="shared" si="165"/>
        <v>599.60338857466706</v>
      </c>
      <c r="AM166" s="59">
        <f t="shared" si="113"/>
        <v>892.93672190800044</v>
      </c>
      <c r="AN166" s="59">
        <f ca="1">AVERAGE(OFFSET($AM$3,0,0,'Données projet'!$E$10+1,1))-AVERAGE(OFFSET($H$3,0,0,'Données projet'!$E$10+1,1))</f>
        <v>439.19854273764042</v>
      </c>
      <c r="AO166" s="59">
        <f t="shared" si="144"/>
        <v>278.21741231699929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38.688444030043513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38.688444030043513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475.00000000000023</v>
      </c>
      <c r="BE166" s="13">
        <f>BD166*VLOOKUP('Données projet'!$B$11,Paramètres!$A$1:$I$89,3,0)*VLOOKUP('Données projet'!$B$11,Paramètres!$A$1:$I$89,5,0)</f>
        <v>407.5500000000003</v>
      </c>
      <c r="BF166" s="13">
        <f t="shared" si="167"/>
        <v>93.305642095357683</v>
      </c>
      <c r="BG166" s="20">
        <f t="shared" si="168"/>
        <v>872.32357664941526</v>
      </c>
      <c r="BH166" s="59">
        <f t="shared" si="116"/>
        <v>1165.6569099827486</v>
      </c>
      <c r="BI166" s="59">
        <f ca="1">AVERAGE(OFFSET($BH$3,0,0,'Données projet'!$E$11+1,1))-AVERAGE(OFFSET($H$3,0,0,'Données projet'!$E$11+1,1))</f>
        <v>536.29215334041396</v>
      </c>
      <c r="BJ166" s="59">
        <f t="shared" si="146"/>
        <v>312.14361830038712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52.156832697567616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52.156832697567616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255.00000000000006</v>
      </c>
      <c r="BZ166" s="13">
        <f>BY166*VLOOKUP('Données projet'!$B$12,Paramètres!$A$1:$I$89,3,0)*VLOOKUP('Données projet'!$B$12,Paramètres!$A$1:$I$89,5,0)</f>
        <v>186.96600000000004</v>
      </c>
      <c r="CA166" s="13">
        <f t="shared" si="170"/>
        <v>46.868551400324648</v>
      </c>
      <c r="CB166" s="20">
        <f t="shared" si="171"/>
        <v>407.26184368889881</v>
      </c>
      <c r="CC166" s="59">
        <f t="shared" si="119"/>
        <v>700.59517702223206</v>
      </c>
      <c r="CD166" s="59">
        <f ca="1">AVERAGE(OFFSET($CC$3,0,0,'Données projet'!$E$12+1,1))-AVERAGE(OFFSET($H$3,0,0,'Données projet'!$E$12+1,1))</f>
        <v>239.25212250019609</v>
      </c>
      <c r="CE166" s="59">
        <f t="shared" si="148"/>
        <v>213.58492101729695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248.99999999999994</v>
      </c>
      <c r="O167" s="13">
        <f>N167*VLOOKUP('Données projet'!$B$9,Paramètres!$A$1:$I$89,3,0)*VLOOKUP('Données projet'!$B$9,Paramètres!$A$1:$I$89,5,0)</f>
        <v>236.94839999999994</v>
      </c>
      <c r="P167" s="13">
        <f t="shared" si="141"/>
        <v>57.782475694292401</v>
      </c>
      <c r="Q167" s="20">
        <f t="shared" si="162"/>
        <v>513.32294183422573</v>
      </c>
      <c r="R167" s="59">
        <f t="shared" si="109"/>
        <v>806.65627516755899</v>
      </c>
      <c r="S167" s="59">
        <f ca="1">AVERAGE(OFFSET($R$3,0,0,'Données projet'!$E$9+1,1))-AVERAGE(OFFSET($H$3,0,0,'Données projet'!$E$9+1,1))</f>
        <v>455.71329051283936</v>
      </c>
      <c r="T167" s="59">
        <f t="shared" si="142"/>
        <v>479.3743231122258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29.77009451572977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29.77009451572977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277.77359999999993</v>
      </c>
      <c r="AK167" s="13">
        <f t="shared" si="164"/>
        <v>66.496288176842356</v>
      </c>
      <c r="AL167" s="20">
        <f t="shared" si="165"/>
        <v>599.60338857466706</v>
      </c>
      <c r="AM167" s="59">
        <f t="shared" si="113"/>
        <v>892.93672190800044</v>
      </c>
      <c r="AN167" s="59">
        <f ca="1">AVERAGE(OFFSET($AM$3,0,0,'Données projet'!$E$10+1,1))-AVERAGE(OFFSET($H$3,0,0,'Données projet'!$E$10+1,1))</f>
        <v>439.19854273764042</v>
      </c>
      <c r="AO167" s="59">
        <f t="shared" si="144"/>
        <v>278.21741231699929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37.929787240235143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37.929787240235143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475.00000000000023</v>
      </c>
      <c r="BE167" s="13">
        <f>BD167*VLOOKUP('Données projet'!$B$11,Paramètres!$A$1:$I$89,3,0)*VLOOKUP('Données projet'!$B$11,Paramètres!$A$1:$I$89,5,0)</f>
        <v>407.5500000000003</v>
      </c>
      <c r="BF167" s="13">
        <f t="shared" si="167"/>
        <v>93.305642095357683</v>
      </c>
      <c r="BG167" s="20">
        <f t="shared" si="168"/>
        <v>872.32357664941526</v>
      </c>
      <c r="BH167" s="59">
        <f t="shared" si="116"/>
        <v>1165.6569099827486</v>
      </c>
      <c r="BI167" s="59">
        <f ca="1">AVERAGE(OFFSET($BH$3,0,0,'Données projet'!$E$11+1,1))-AVERAGE(OFFSET($H$3,0,0,'Données projet'!$E$11+1,1))</f>
        <v>536.29215334041396</v>
      </c>
      <c r="BJ167" s="59">
        <f t="shared" si="146"/>
        <v>312.14361830038712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51.134069020895033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51.134069020895033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255.00000000000006</v>
      </c>
      <c r="BZ167" s="13">
        <f>BY167*VLOOKUP('Données projet'!$B$12,Paramètres!$A$1:$I$89,3,0)*VLOOKUP('Données projet'!$B$12,Paramètres!$A$1:$I$89,5,0)</f>
        <v>186.96600000000004</v>
      </c>
      <c r="CA167" s="13">
        <f t="shared" si="170"/>
        <v>46.868551400324648</v>
      </c>
      <c r="CB167" s="20">
        <f t="shared" si="171"/>
        <v>407.26184368889881</v>
      </c>
      <c r="CC167" s="59">
        <f t="shared" si="119"/>
        <v>700.59517702223206</v>
      </c>
      <c r="CD167" s="59">
        <f ca="1">AVERAGE(OFFSET($CC$3,0,0,'Données projet'!$E$12+1,1))-AVERAGE(OFFSET($H$3,0,0,'Données projet'!$E$12+1,1))</f>
        <v>239.25212250019609</v>
      </c>
      <c r="CE167" s="59">
        <f t="shared" si="148"/>
        <v>213.58492101729695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248.99999999999994</v>
      </c>
      <c r="O168" s="13">
        <f>N168*VLOOKUP('Données projet'!$B$9,Paramètres!$A$1:$I$89,3,0)*VLOOKUP('Données projet'!$B$9,Paramètres!$A$1:$I$89,5,0)</f>
        <v>236.94839999999994</v>
      </c>
      <c r="P168" s="13">
        <f t="shared" si="141"/>
        <v>57.782475694292401</v>
      </c>
      <c r="Q168" s="20">
        <f t="shared" si="162"/>
        <v>513.32294183422573</v>
      </c>
      <c r="R168" s="59">
        <f t="shared" si="109"/>
        <v>806.65627516755899</v>
      </c>
      <c r="S168" s="59">
        <f ca="1">AVERAGE(OFFSET($R$3,0,0,'Données projet'!$E$9+1,1))-AVERAGE(OFFSET($H$3,0,0,'Données projet'!$E$9+1,1))</f>
        <v>455.71329051283936</v>
      </c>
      <c r="T168" s="59">
        <f t="shared" si="142"/>
        <v>479.3743231122258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29.186321120241015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29.186321120241015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277.77359999999993</v>
      </c>
      <c r="AK168" s="13">
        <f t="shared" si="164"/>
        <v>66.496288176842356</v>
      </c>
      <c r="AL168" s="20">
        <f t="shared" si="165"/>
        <v>599.60338857466706</v>
      </c>
      <c r="AM168" s="59">
        <f t="shared" si="113"/>
        <v>892.93672190800044</v>
      </c>
      <c r="AN168" s="59">
        <f ca="1">AVERAGE(OFFSET($AM$3,0,0,'Données projet'!$E$10+1,1))-AVERAGE(OFFSET($H$3,0,0,'Données projet'!$E$10+1,1))</f>
        <v>439.19854273764042</v>
      </c>
      <c r="AO168" s="59">
        <f t="shared" si="144"/>
        <v>278.21741231699929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37.186007247339965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37.186007247339965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475.00000000000023</v>
      </c>
      <c r="BE168" s="13">
        <f>BD168*VLOOKUP('Données projet'!$B$11,Paramètres!$A$1:$I$89,3,0)*VLOOKUP('Données projet'!$B$11,Paramètres!$A$1:$I$89,5,0)</f>
        <v>407.5500000000003</v>
      </c>
      <c r="BF168" s="13">
        <f t="shared" si="167"/>
        <v>93.305642095357683</v>
      </c>
      <c r="BG168" s="20">
        <f t="shared" si="168"/>
        <v>872.32357664941526</v>
      </c>
      <c r="BH168" s="59">
        <f t="shared" si="116"/>
        <v>1165.6569099827486</v>
      </c>
      <c r="BI168" s="59">
        <f ca="1">AVERAGE(OFFSET($BH$3,0,0,'Données projet'!$E$11+1,1))-AVERAGE(OFFSET($H$3,0,0,'Données projet'!$E$11+1,1))</f>
        <v>536.29215334041396</v>
      </c>
      <c r="BJ168" s="59">
        <f t="shared" si="146"/>
        <v>312.14361830038712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50.131361116097757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50.131361116097757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255.00000000000006</v>
      </c>
      <c r="BZ168" s="13">
        <f>BY168*VLOOKUP('Données projet'!$B$12,Paramètres!$A$1:$I$89,3,0)*VLOOKUP('Données projet'!$B$12,Paramètres!$A$1:$I$89,5,0)</f>
        <v>186.96600000000004</v>
      </c>
      <c r="CA168" s="13">
        <f t="shared" si="170"/>
        <v>46.868551400324648</v>
      </c>
      <c r="CB168" s="20">
        <f t="shared" si="171"/>
        <v>407.26184368889881</v>
      </c>
      <c r="CC168" s="59">
        <f t="shared" si="119"/>
        <v>700.59517702223206</v>
      </c>
      <c r="CD168" s="59">
        <f ca="1">AVERAGE(OFFSET($CC$3,0,0,'Données projet'!$E$12+1,1))-AVERAGE(OFFSET($H$3,0,0,'Données projet'!$E$12+1,1))</f>
        <v>239.25212250019609</v>
      </c>
      <c r="CE168" s="59">
        <f t="shared" si="148"/>
        <v>213.58492101729695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248.99999999999994</v>
      </c>
      <c r="O169" s="13">
        <f>N169*VLOOKUP('Données projet'!$B$9,Paramètres!$A$1:$I$89,3,0)*VLOOKUP('Données projet'!$B$9,Paramètres!$A$1:$I$89,5,0)</f>
        <v>236.94839999999994</v>
      </c>
      <c r="P169" s="13">
        <f t="shared" si="141"/>
        <v>57.782475694292401</v>
      </c>
      <c r="Q169" s="20">
        <f t="shared" si="162"/>
        <v>513.32294183422573</v>
      </c>
      <c r="R169" s="59">
        <f t="shared" si="109"/>
        <v>806.65627516755899</v>
      </c>
      <c r="S169" s="59">
        <f ca="1">AVERAGE(OFFSET($R$3,0,0,'Données projet'!$E$9+1,1))-AVERAGE(OFFSET($H$3,0,0,'Données projet'!$E$9+1,1))</f>
        <v>455.71329051283936</v>
      </c>
      <c r="T169" s="59">
        <f t="shared" si="142"/>
        <v>479.3743231122258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28.613995164971179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28.613995164971179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277.77359999999993</v>
      </c>
      <c r="AK169" s="13">
        <f t="shared" si="164"/>
        <v>66.496288176842356</v>
      </c>
      <c r="AL169" s="20">
        <f t="shared" si="165"/>
        <v>599.60338857466706</v>
      </c>
      <c r="AM169" s="59">
        <f t="shared" si="113"/>
        <v>892.93672190800044</v>
      </c>
      <c r="AN169" s="59">
        <f ca="1">AVERAGE(OFFSET($AM$3,0,0,'Données projet'!$E$10+1,1))-AVERAGE(OFFSET($H$3,0,0,'Données projet'!$E$10+1,1))</f>
        <v>439.19854273764042</v>
      </c>
      <c r="AO169" s="59">
        <f t="shared" si="144"/>
        <v>278.21741231699929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36.456812326444464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36.456812326444464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475.00000000000023</v>
      </c>
      <c r="BE169" s="13">
        <f>BD169*VLOOKUP('Données projet'!$B$11,Paramètres!$A$1:$I$89,3,0)*VLOOKUP('Données projet'!$B$11,Paramètres!$A$1:$I$89,5,0)</f>
        <v>407.5500000000003</v>
      </c>
      <c r="BF169" s="13">
        <f t="shared" si="167"/>
        <v>93.305642095357683</v>
      </c>
      <c r="BG169" s="20">
        <f t="shared" si="168"/>
        <v>872.32357664941526</v>
      </c>
      <c r="BH169" s="59">
        <f t="shared" si="116"/>
        <v>1165.6569099827486</v>
      </c>
      <c r="BI169" s="59">
        <f ca="1">AVERAGE(OFFSET($BH$3,0,0,'Données projet'!$E$11+1,1))-AVERAGE(OFFSET($H$3,0,0,'Données projet'!$E$11+1,1))</f>
        <v>536.29215334041396</v>
      </c>
      <c r="BJ169" s="59">
        <f t="shared" si="146"/>
        <v>312.14361830038712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49.148315701722119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49.148315701722119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255.00000000000006</v>
      </c>
      <c r="BZ169" s="13">
        <f>BY169*VLOOKUP('Données projet'!$B$12,Paramètres!$A$1:$I$89,3,0)*VLOOKUP('Données projet'!$B$12,Paramètres!$A$1:$I$89,5,0)</f>
        <v>186.96600000000004</v>
      </c>
      <c r="CA169" s="13">
        <f t="shared" si="170"/>
        <v>46.868551400324648</v>
      </c>
      <c r="CB169" s="20">
        <f t="shared" si="171"/>
        <v>407.26184368889881</v>
      </c>
      <c r="CC169" s="59">
        <f t="shared" si="119"/>
        <v>700.59517702223206</v>
      </c>
      <c r="CD169" s="59">
        <f ca="1">AVERAGE(OFFSET($CC$3,0,0,'Données projet'!$E$12+1,1))-AVERAGE(OFFSET($H$3,0,0,'Données projet'!$E$12+1,1))</f>
        <v>239.25212250019609</v>
      </c>
      <c r="CE169" s="59">
        <f t="shared" si="148"/>
        <v>213.58492101729695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248.99999999999994</v>
      </c>
      <c r="O170" s="13">
        <f>N170*VLOOKUP('Données projet'!$B$9,Paramètres!$A$1:$I$89,3,0)*VLOOKUP('Données projet'!$B$9,Paramètres!$A$1:$I$89,5,0)</f>
        <v>236.94839999999994</v>
      </c>
      <c r="P170" s="13">
        <f t="shared" si="141"/>
        <v>57.782475694292401</v>
      </c>
      <c r="Q170" s="20">
        <f t="shared" si="162"/>
        <v>513.32294183422573</v>
      </c>
      <c r="R170" s="59">
        <f t="shared" si="109"/>
        <v>806.65627516755899</v>
      </c>
      <c r="S170" s="59">
        <f ca="1">AVERAGE(OFFSET($R$3,0,0,'Données projet'!$E$9+1,1))-AVERAGE(OFFSET($H$3,0,0,'Données projet'!$E$9+1,1))</f>
        <v>455.71329051283936</v>
      </c>
      <c r="T170" s="59">
        <f t="shared" si="142"/>
        <v>479.3743231122258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28.052892172599822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28.052892172599822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277.77359999999993</v>
      </c>
      <c r="AK170" s="13">
        <f t="shared" si="164"/>
        <v>66.496288176842356</v>
      </c>
      <c r="AL170" s="20">
        <f t="shared" si="165"/>
        <v>599.60338857466706</v>
      </c>
      <c r="AM170" s="59">
        <f t="shared" si="113"/>
        <v>892.93672190800044</v>
      </c>
      <c r="AN170" s="59">
        <f ca="1">AVERAGE(OFFSET($AM$3,0,0,'Données projet'!$E$10+1,1))-AVERAGE(OFFSET($H$3,0,0,'Données projet'!$E$10+1,1))</f>
        <v>439.19854273764042</v>
      </c>
      <c r="AO170" s="59">
        <f t="shared" si="144"/>
        <v>278.21741231699929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35.741916473182741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35.741916473182741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475.00000000000023</v>
      </c>
      <c r="BE170" s="13">
        <f>BD170*VLOOKUP('Données projet'!$B$11,Paramètres!$A$1:$I$89,3,0)*VLOOKUP('Données projet'!$B$11,Paramètres!$A$1:$I$89,5,0)</f>
        <v>407.5500000000003</v>
      </c>
      <c r="BF170" s="13">
        <f t="shared" si="167"/>
        <v>93.305642095357683</v>
      </c>
      <c r="BG170" s="20">
        <f t="shared" si="168"/>
        <v>872.32357664941526</v>
      </c>
      <c r="BH170" s="59">
        <f t="shared" si="116"/>
        <v>1165.6569099827486</v>
      </c>
      <c r="BI170" s="59">
        <f ca="1">AVERAGE(OFFSET($BH$3,0,0,'Données projet'!$E$11+1,1))-AVERAGE(OFFSET($H$3,0,0,'Données projet'!$E$11+1,1))</f>
        <v>536.29215334041396</v>
      </c>
      <c r="BJ170" s="59">
        <f t="shared" si="146"/>
        <v>312.14361830038712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48.184547208323892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48.184547208323892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255.00000000000006</v>
      </c>
      <c r="BZ170" s="13">
        <f>BY170*VLOOKUP('Données projet'!$B$12,Paramètres!$A$1:$I$89,3,0)*VLOOKUP('Données projet'!$B$12,Paramètres!$A$1:$I$89,5,0)</f>
        <v>186.96600000000004</v>
      </c>
      <c r="CA170" s="13">
        <f t="shared" si="170"/>
        <v>46.868551400324648</v>
      </c>
      <c r="CB170" s="20">
        <f t="shared" si="171"/>
        <v>407.26184368889881</v>
      </c>
      <c r="CC170" s="59">
        <f t="shared" si="119"/>
        <v>700.59517702223206</v>
      </c>
      <c r="CD170" s="59">
        <f ca="1">AVERAGE(OFFSET($CC$3,0,0,'Données projet'!$E$12+1,1))-AVERAGE(OFFSET($H$3,0,0,'Données projet'!$E$12+1,1))</f>
        <v>239.25212250019609</v>
      </c>
      <c r="CE170" s="59">
        <f t="shared" si="148"/>
        <v>213.58492101729695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248.99999999999994</v>
      </c>
      <c r="O171" s="13">
        <f>N171*VLOOKUP('Données projet'!$B$9,Paramètres!$A$1:$I$89,3,0)*VLOOKUP('Données projet'!$B$9,Paramètres!$A$1:$I$89,5,0)</f>
        <v>236.94839999999994</v>
      </c>
      <c r="P171" s="13">
        <f t="shared" si="141"/>
        <v>57.782475694292401</v>
      </c>
      <c r="Q171" s="20">
        <f t="shared" si="162"/>
        <v>513.32294183422573</v>
      </c>
      <c r="R171" s="59">
        <f t="shared" si="109"/>
        <v>806.65627516755899</v>
      </c>
      <c r="S171" s="59">
        <f ca="1">AVERAGE(OFFSET($R$3,0,0,'Données projet'!$E$9+1,1))-AVERAGE(OFFSET($H$3,0,0,'Données projet'!$E$9+1,1))</f>
        <v>455.71329051283936</v>
      </c>
      <c r="T171" s="59">
        <f t="shared" si="142"/>
        <v>479.3743231122258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27.502792067669837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27.502792067669837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277.77359999999993</v>
      </c>
      <c r="AK171" s="13">
        <f t="shared" si="164"/>
        <v>66.496288176842356</v>
      </c>
      <c r="AL171" s="20">
        <f t="shared" si="165"/>
        <v>599.60338857466706</v>
      </c>
      <c r="AM171" s="59">
        <f t="shared" si="113"/>
        <v>892.93672190800044</v>
      </c>
      <c r="AN171" s="59">
        <f ca="1">AVERAGE(OFFSET($AM$3,0,0,'Données projet'!$E$10+1,1))-AVERAGE(OFFSET($H$3,0,0,'Données projet'!$E$10+1,1))</f>
        <v>439.19854273764042</v>
      </c>
      <c r="AO171" s="59">
        <f t="shared" si="144"/>
        <v>278.21741231699929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35.041039291560061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35.041039291560061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475.00000000000023</v>
      </c>
      <c r="BE171" s="13">
        <f>BD171*VLOOKUP('Données projet'!$B$11,Paramètres!$A$1:$I$89,3,0)*VLOOKUP('Données projet'!$B$11,Paramètres!$A$1:$I$89,5,0)</f>
        <v>407.5500000000003</v>
      </c>
      <c r="BF171" s="13">
        <f t="shared" si="167"/>
        <v>93.305642095357683</v>
      </c>
      <c r="BG171" s="20">
        <f t="shared" si="168"/>
        <v>872.32357664941526</v>
      </c>
      <c r="BH171" s="59">
        <f t="shared" si="116"/>
        <v>1165.6569099827486</v>
      </c>
      <c r="BI171" s="59">
        <f ca="1">AVERAGE(OFFSET($BH$3,0,0,'Données projet'!$E$11+1,1))-AVERAGE(OFFSET($H$3,0,0,'Données projet'!$E$11+1,1))</f>
        <v>536.29215334041396</v>
      </c>
      <c r="BJ171" s="59">
        <f t="shared" si="146"/>
        <v>312.14361830038712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47.239677627240468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47.239677627240468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255.00000000000006</v>
      </c>
      <c r="BZ171" s="13">
        <f>BY171*VLOOKUP('Données projet'!$B$12,Paramètres!$A$1:$I$89,3,0)*VLOOKUP('Données projet'!$B$12,Paramètres!$A$1:$I$89,5,0)</f>
        <v>186.96600000000004</v>
      </c>
      <c r="CA171" s="13">
        <f t="shared" si="170"/>
        <v>46.868551400324648</v>
      </c>
      <c r="CB171" s="20">
        <f t="shared" si="171"/>
        <v>407.26184368889881</v>
      </c>
      <c r="CC171" s="59">
        <f t="shared" si="119"/>
        <v>700.59517702223206</v>
      </c>
      <c r="CD171" s="59">
        <f ca="1">AVERAGE(OFFSET($CC$3,0,0,'Données projet'!$E$12+1,1))-AVERAGE(OFFSET($H$3,0,0,'Données projet'!$E$12+1,1))</f>
        <v>239.25212250019609</v>
      </c>
      <c r="CE171" s="59">
        <f t="shared" si="148"/>
        <v>213.58492101729695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248.99999999999994</v>
      </c>
      <c r="O172" s="13">
        <f>N172*VLOOKUP('Données projet'!$B$9,Paramètres!$A$1:$I$89,3,0)*VLOOKUP('Données projet'!$B$9,Paramètres!$A$1:$I$89,5,0)</f>
        <v>236.94839999999994</v>
      </c>
      <c r="P172" s="13">
        <f t="shared" si="141"/>
        <v>57.782475694292401</v>
      </c>
      <c r="Q172" s="20">
        <f t="shared" si="162"/>
        <v>513.32294183422573</v>
      </c>
      <c r="R172" s="59">
        <f t="shared" si="109"/>
        <v>806.65627516755899</v>
      </c>
      <c r="S172" s="59">
        <f ca="1">AVERAGE(OFFSET($R$3,0,0,'Données projet'!$E$9+1,1))-AVERAGE(OFFSET($H$3,0,0,'Données projet'!$E$9+1,1))</f>
        <v>455.71329051283936</v>
      </c>
      <c r="T172" s="59">
        <f t="shared" si="142"/>
        <v>479.3743231122258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26.963479090269594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26.963479090269594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277.77359999999993</v>
      </c>
      <c r="AK172" s="13">
        <f t="shared" si="164"/>
        <v>66.496288176842356</v>
      </c>
      <c r="AL172" s="20">
        <f t="shared" si="165"/>
        <v>599.60338857466706</v>
      </c>
      <c r="AM172" s="59">
        <f t="shared" si="113"/>
        <v>892.93672190800044</v>
      </c>
      <c r="AN172" s="59">
        <f ca="1">AVERAGE(OFFSET($AM$3,0,0,'Données projet'!$E$10+1,1))-AVERAGE(OFFSET($H$3,0,0,'Données projet'!$E$10+1,1))</f>
        <v>439.19854273764042</v>
      </c>
      <c r="AO172" s="59">
        <f t="shared" si="144"/>
        <v>278.21741231699929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34.353905883976132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34.353905883976132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475.00000000000023</v>
      </c>
      <c r="BE172" s="13">
        <f>BD172*VLOOKUP('Données projet'!$B$11,Paramètres!$A$1:$I$89,3,0)*VLOOKUP('Données projet'!$B$11,Paramètres!$A$1:$I$89,5,0)</f>
        <v>407.5500000000003</v>
      </c>
      <c r="BF172" s="13">
        <f t="shared" si="167"/>
        <v>93.305642095357683</v>
      </c>
      <c r="BG172" s="20">
        <f t="shared" si="168"/>
        <v>872.32357664941526</v>
      </c>
      <c r="BH172" s="59">
        <f t="shared" si="116"/>
        <v>1165.6569099827486</v>
      </c>
      <c r="BI172" s="59">
        <f ca="1">AVERAGE(OFFSET($BH$3,0,0,'Données projet'!$E$11+1,1))-AVERAGE(OFFSET($H$3,0,0,'Données projet'!$E$11+1,1))</f>
        <v>536.29215334041396</v>
      </c>
      <c r="BJ172" s="59">
        <f t="shared" si="146"/>
        <v>312.14361830038712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46.313336362328549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46.313336362328549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255.00000000000006</v>
      </c>
      <c r="BZ172" s="13">
        <f>BY172*VLOOKUP('Données projet'!$B$12,Paramètres!$A$1:$I$89,3,0)*VLOOKUP('Données projet'!$B$12,Paramètres!$A$1:$I$89,5,0)</f>
        <v>186.96600000000004</v>
      </c>
      <c r="CA172" s="13">
        <f t="shared" si="170"/>
        <v>46.868551400324648</v>
      </c>
      <c r="CB172" s="20">
        <f t="shared" si="171"/>
        <v>407.26184368889881</v>
      </c>
      <c r="CC172" s="59">
        <f t="shared" si="119"/>
        <v>700.59517702223206</v>
      </c>
      <c r="CD172" s="59">
        <f ca="1">AVERAGE(OFFSET($CC$3,0,0,'Données projet'!$E$12+1,1))-AVERAGE(OFFSET($H$3,0,0,'Données projet'!$E$12+1,1))</f>
        <v>239.25212250019609</v>
      </c>
      <c r="CE172" s="59">
        <f t="shared" si="148"/>
        <v>213.58492101729695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248.99999999999994</v>
      </c>
      <c r="O173" s="13">
        <f>N173*VLOOKUP('Données projet'!$B$9,Paramètres!$A$1:$I$89,3,0)*VLOOKUP('Données projet'!$B$9,Paramètres!$A$1:$I$89,5,0)</f>
        <v>236.94839999999994</v>
      </c>
      <c r="P173" s="13">
        <f t="shared" si="141"/>
        <v>57.782475694292401</v>
      </c>
      <c r="Q173" s="20">
        <f t="shared" si="162"/>
        <v>513.32294183422573</v>
      </c>
      <c r="R173" s="59">
        <f t="shared" si="109"/>
        <v>806.65627516755899</v>
      </c>
      <c r="S173" s="59">
        <f ca="1">AVERAGE(OFFSET($R$3,0,0,'Données projet'!$E$9+1,1))-AVERAGE(OFFSET($H$3,0,0,'Données projet'!$E$9+1,1))</f>
        <v>455.71329051283936</v>
      </c>
      <c r="T173" s="59">
        <f t="shared" si="142"/>
        <v>479.3743231122258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26.434741711407735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26.434741711407735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277.77359999999993</v>
      </c>
      <c r="AK173" s="13">
        <f t="shared" si="164"/>
        <v>66.496288176842356</v>
      </c>
      <c r="AL173" s="20">
        <f t="shared" si="165"/>
        <v>599.60338857466706</v>
      </c>
      <c r="AM173" s="59">
        <f t="shared" si="113"/>
        <v>892.93672190800044</v>
      </c>
      <c r="AN173" s="59">
        <f ca="1">AVERAGE(OFFSET($AM$3,0,0,'Données projet'!$E$10+1,1))-AVERAGE(OFFSET($H$3,0,0,'Données projet'!$E$10+1,1))</f>
        <v>439.19854273764042</v>
      </c>
      <c r="AO173" s="59">
        <f t="shared" si="144"/>
        <v>278.21741231699929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33.680246743404929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33.680246743404929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475.00000000000023</v>
      </c>
      <c r="BE173" s="13">
        <f>BD173*VLOOKUP('Données projet'!$B$11,Paramètres!$A$1:$I$89,3,0)*VLOOKUP('Données projet'!$B$11,Paramètres!$A$1:$I$89,5,0)</f>
        <v>407.5500000000003</v>
      </c>
      <c r="BF173" s="13">
        <f t="shared" si="167"/>
        <v>93.305642095357683</v>
      </c>
      <c r="BG173" s="20">
        <f t="shared" si="168"/>
        <v>872.32357664941526</v>
      </c>
      <c r="BH173" s="59">
        <f t="shared" si="116"/>
        <v>1165.6569099827486</v>
      </c>
      <c r="BI173" s="59">
        <f ca="1">AVERAGE(OFFSET($BH$3,0,0,'Données projet'!$E$11+1,1))-AVERAGE(OFFSET($H$3,0,0,'Données projet'!$E$11+1,1))</f>
        <v>536.29215334041396</v>
      </c>
      <c r="BJ173" s="59">
        <f t="shared" si="146"/>
        <v>312.14361830038712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45.405160084609172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45.405160084609172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255.00000000000006</v>
      </c>
      <c r="BZ173" s="13">
        <f>BY173*VLOOKUP('Données projet'!$B$12,Paramètres!$A$1:$I$89,3,0)*VLOOKUP('Données projet'!$B$12,Paramètres!$A$1:$I$89,5,0)</f>
        <v>186.96600000000004</v>
      </c>
      <c r="CA173" s="13">
        <f t="shared" si="170"/>
        <v>46.868551400324648</v>
      </c>
      <c r="CB173" s="20">
        <f t="shared" si="171"/>
        <v>407.26184368889881</v>
      </c>
      <c r="CC173" s="59">
        <f t="shared" si="119"/>
        <v>700.59517702223206</v>
      </c>
      <c r="CD173" s="59">
        <f ca="1">AVERAGE(OFFSET($CC$3,0,0,'Données projet'!$E$12+1,1))-AVERAGE(OFFSET($H$3,0,0,'Données projet'!$E$12+1,1))</f>
        <v>239.25212250019609</v>
      </c>
      <c r="CE173" s="59">
        <f t="shared" si="148"/>
        <v>213.58492101729695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248.99999999999994</v>
      </c>
      <c r="O174" s="13">
        <f>N174*VLOOKUP('Données projet'!$B$9,Paramètres!$A$1:$I$89,3,0)*VLOOKUP('Données projet'!$B$9,Paramètres!$A$1:$I$89,5,0)</f>
        <v>236.94839999999994</v>
      </c>
      <c r="P174" s="13">
        <f t="shared" si="141"/>
        <v>57.782475694292401</v>
      </c>
      <c r="Q174" s="20">
        <f t="shared" si="162"/>
        <v>513.32294183422573</v>
      </c>
      <c r="R174" s="59">
        <f t="shared" si="109"/>
        <v>806.65627516755899</v>
      </c>
      <c r="S174" s="59">
        <f ca="1">AVERAGE(OFFSET($R$3,0,0,'Données projet'!$E$9+1,1))-AVERAGE(OFFSET($H$3,0,0,'Données projet'!$E$9+1,1))</f>
        <v>455.71329051283936</v>
      </c>
      <c r="T174" s="59">
        <f t="shared" si="142"/>
        <v>479.3743231122258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25.916372550047399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25.916372550047399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277.77359999999993</v>
      </c>
      <c r="AK174" s="13">
        <f t="shared" si="164"/>
        <v>66.496288176842356</v>
      </c>
      <c r="AL174" s="20">
        <f t="shared" si="165"/>
        <v>599.60338857466706</v>
      </c>
      <c r="AM174" s="59">
        <f t="shared" si="113"/>
        <v>892.93672190800044</v>
      </c>
      <c r="AN174" s="59">
        <f ca="1">AVERAGE(OFFSET($AM$3,0,0,'Données projet'!$E$10+1,1))-AVERAGE(OFFSET($H$3,0,0,'Données projet'!$E$10+1,1))</f>
        <v>439.19854273764042</v>
      </c>
      <c r="AO174" s="59">
        <f t="shared" si="144"/>
        <v>278.21741231699929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33.019797647688826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33.019797647688826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475.00000000000023</v>
      </c>
      <c r="BE174" s="13">
        <f>BD174*VLOOKUP('Données projet'!$B$11,Paramètres!$A$1:$I$89,3,0)*VLOOKUP('Données projet'!$B$11,Paramètres!$A$1:$I$89,5,0)</f>
        <v>407.5500000000003</v>
      </c>
      <c r="BF174" s="13">
        <f t="shared" si="167"/>
        <v>93.305642095357683</v>
      </c>
      <c r="BG174" s="20">
        <f t="shared" si="168"/>
        <v>872.32357664941526</v>
      </c>
      <c r="BH174" s="59">
        <f t="shared" si="116"/>
        <v>1165.6569099827486</v>
      </c>
      <c r="BI174" s="59">
        <f ca="1">AVERAGE(OFFSET($BH$3,0,0,'Données projet'!$E$11+1,1))-AVERAGE(OFFSET($H$3,0,0,'Données projet'!$E$11+1,1))</f>
        <v>536.29215334041396</v>
      </c>
      <c r="BJ174" s="59">
        <f t="shared" si="146"/>
        <v>312.14361830038712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44.51479258976304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44.51479258976304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255.00000000000006</v>
      </c>
      <c r="BZ174" s="13">
        <f>BY174*VLOOKUP('Données projet'!$B$12,Paramètres!$A$1:$I$89,3,0)*VLOOKUP('Données projet'!$B$12,Paramètres!$A$1:$I$89,5,0)</f>
        <v>186.96600000000004</v>
      </c>
      <c r="CA174" s="13">
        <f t="shared" si="170"/>
        <v>46.868551400324648</v>
      </c>
      <c r="CB174" s="20">
        <f t="shared" si="171"/>
        <v>407.26184368889881</v>
      </c>
      <c r="CC174" s="59">
        <f t="shared" si="119"/>
        <v>700.59517702223206</v>
      </c>
      <c r="CD174" s="59">
        <f ca="1">AVERAGE(OFFSET($CC$3,0,0,'Données projet'!$E$12+1,1))-AVERAGE(OFFSET($H$3,0,0,'Données projet'!$E$12+1,1))</f>
        <v>239.25212250019609</v>
      </c>
      <c r="CE174" s="59">
        <f t="shared" si="148"/>
        <v>213.58492101729695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248.99999999999994</v>
      </c>
      <c r="O175" s="13">
        <f>N175*VLOOKUP('Données projet'!$B$9,Paramètres!$A$1:$I$89,3,0)*VLOOKUP('Données projet'!$B$9,Paramètres!$A$1:$I$89,5,0)</f>
        <v>236.94839999999994</v>
      </c>
      <c r="P175" s="13">
        <f t="shared" si="141"/>
        <v>57.782475694292401</v>
      </c>
      <c r="Q175" s="20">
        <f t="shared" si="162"/>
        <v>513.32294183422573</v>
      </c>
      <c r="R175" s="59">
        <f t="shared" si="109"/>
        <v>806.65627516755899</v>
      </c>
      <c r="S175" s="59">
        <f ca="1">AVERAGE(OFFSET($R$3,0,0,'Données projet'!$E$9+1,1))-AVERAGE(OFFSET($H$3,0,0,'Données projet'!$E$9+1,1))</f>
        <v>455.71329051283936</v>
      </c>
      <c r="T175" s="59">
        <f t="shared" si="142"/>
        <v>479.3743231122258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25.408168291767371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25.408168291767371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277.77359999999993</v>
      </c>
      <c r="AK175" s="13">
        <f t="shared" si="164"/>
        <v>66.496288176842356</v>
      </c>
      <c r="AL175" s="20">
        <f t="shared" si="165"/>
        <v>599.60338857466706</v>
      </c>
      <c r="AM175" s="59">
        <f t="shared" si="113"/>
        <v>892.93672190800044</v>
      </c>
      <c r="AN175" s="59">
        <f ca="1">AVERAGE(OFFSET($AM$3,0,0,'Données projet'!$E$10+1,1))-AVERAGE(OFFSET($H$3,0,0,'Données projet'!$E$10+1,1))</f>
        <v>439.19854273764042</v>
      </c>
      <c r="AO175" s="59">
        <f t="shared" si="144"/>
        <v>278.21741231699929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32.372299555905542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32.372299555905542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475.00000000000023</v>
      </c>
      <c r="BE175" s="13">
        <f>BD175*VLOOKUP('Données projet'!$B$11,Paramètres!$A$1:$I$89,3,0)*VLOOKUP('Données projet'!$B$11,Paramètres!$A$1:$I$89,5,0)</f>
        <v>407.5500000000003</v>
      </c>
      <c r="BF175" s="13">
        <f t="shared" si="167"/>
        <v>93.305642095357683</v>
      </c>
      <c r="BG175" s="20">
        <f t="shared" si="168"/>
        <v>872.32357664941526</v>
      </c>
      <c r="BH175" s="59">
        <f t="shared" si="116"/>
        <v>1165.6569099827486</v>
      </c>
      <c r="BI175" s="59">
        <f ca="1">AVERAGE(OFFSET($BH$3,0,0,'Données projet'!$E$11+1,1))-AVERAGE(OFFSET($H$3,0,0,'Données projet'!$E$11+1,1))</f>
        <v>536.29215334041396</v>
      </c>
      <c r="BJ175" s="59">
        <f t="shared" si="146"/>
        <v>312.14361830038712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43.641884658420295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43.641884658420295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255.00000000000006</v>
      </c>
      <c r="BZ175" s="13">
        <f>BY175*VLOOKUP('Données projet'!$B$12,Paramètres!$A$1:$I$89,3,0)*VLOOKUP('Données projet'!$B$12,Paramètres!$A$1:$I$89,5,0)</f>
        <v>186.96600000000004</v>
      </c>
      <c r="CA175" s="13">
        <f t="shared" si="170"/>
        <v>46.868551400324648</v>
      </c>
      <c r="CB175" s="20">
        <f t="shared" si="171"/>
        <v>407.26184368889881</v>
      </c>
      <c r="CC175" s="59">
        <f t="shared" si="119"/>
        <v>700.59517702223206</v>
      </c>
      <c r="CD175" s="59">
        <f ca="1">AVERAGE(OFFSET($CC$3,0,0,'Données projet'!$E$12+1,1))-AVERAGE(OFFSET($H$3,0,0,'Données projet'!$E$12+1,1))</f>
        <v>239.25212250019609</v>
      </c>
      <c r="CE175" s="59">
        <f t="shared" si="148"/>
        <v>213.58492101729695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248.99999999999994</v>
      </c>
      <c r="O176" s="13">
        <f>N176*VLOOKUP('Données projet'!$B$9,Paramètres!$A$1:$I$89,3,0)*VLOOKUP('Données projet'!$B$9,Paramètres!$A$1:$I$89,5,0)</f>
        <v>236.94839999999994</v>
      </c>
      <c r="P176" s="13">
        <f t="shared" si="141"/>
        <v>57.782475694292401</v>
      </c>
      <c r="Q176" s="20">
        <f t="shared" si="162"/>
        <v>513.32294183422573</v>
      </c>
      <c r="R176" s="59">
        <f t="shared" si="109"/>
        <v>806.65627516755899</v>
      </c>
      <c r="S176" s="59">
        <f ca="1">AVERAGE(OFFSET($R$3,0,0,'Données projet'!$E$9+1,1))-AVERAGE(OFFSET($H$3,0,0,'Données projet'!$E$9+1,1))</f>
        <v>455.71329051283936</v>
      </c>
      <c r="T176" s="59">
        <f t="shared" si="142"/>
        <v>479.3743231122258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24.909929609018224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24.909929609018224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277.77359999999993</v>
      </c>
      <c r="AK176" s="13">
        <f t="shared" si="164"/>
        <v>66.496288176842356</v>
      </c>
      <c r="AL176" s="20">
        <f t="shared" si="165"/>
        <v>599.60338857466706</v>
      </c>
      <c r="AM176" s="59">
        <f t="shared" si="113"/>
        <v>892.93672190800044</v>
      </c>
      <c r="AN176" s="59">
        <f ca="1">AVERAGE(OFFSET($AM$3,0,0,'Données projet'!$E$10+1,1))-AVERAGE(OFFSET($H$3,0,0,'Données projet'!$E$10+1,1))</f>
        <v>439.19854273764042</v>
      </c>
      <c r="AO176" s="59">
        <f t="shared" si="144"/>
        <v>278.21741231699929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31.737498506767292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31.737498506767292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475.00000000000023</v>
      </c>
      <c r="BE176" s="13">
        <f>BD176*VLOOKUP('Données projet'!$B$11,Paramètres!$A$1:$I$89,3,0)*VLOOKUP('Données projet'!$B$11,Paramètres!$A$1:$I$89,5,0)</f>
        <v>407.5500000000003</v>
      </c>
      <c r="BF176" s="13">
        <f t="shared" si="167"/>
        <v>93.305642095357683</v>
      </c>
      <c r="BG176" s="20">
        <f t="shared" si="168"/>
        <v>872.32357664941526</v>
      </c>
      <c r="BH176" s="59">
        <f t="shared" si="116"/>
        <v>1165.6569099827486</v>
      </c>
      <c r="BI176" s="59">
        <f ca="1">AVERAGE(OFFSET($BH$3,0,0,'Données projet'!$E$11+1,1))-AVERAGE(OFFSET($H$3,0,0,'Données projet'!$E$11+1,1))</f>
        <v>536.29215334041396</v>
      </c>
      <c r="BJ176" s="59">
        <f t="shared" si="146"/>
        <v>312.14361830038712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42.786093919189916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42.786093919189916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255.00000000000006</v>
      </c>
      <c r="BZ176" s="13">
        <f>BY176*VLOOKUP('Données projet'!$B$12,Paramètres!$A$1:$I$89,3,0)*VLOOKUP('Données projet'!$B$12,Paramètres!$A$1:$I$89,5,0)</f>
        <v>186.96600000000004</v>
      </c>
      <c r="CA176" s="13">
        <f t="shared" si="170"/>
        <v>46.868551400324648</v>
      </c>
      <c r="CB176" s="20">
        <f t="shared" si="171"/>
        <v>407.26184368889881</v>
      </c>
      <c r="CC176" s="59">
        <f t="shared" si="119"/>
        <v>700.59517702223206</v>
      </c>
      <c r="CD176" s="59">
        <f ca="1">AVERAGE(OFFSET($CC$3,0,0,'Données projet'!$E$12+1,1))-AVERAGE(OFFSET($H$3,0,0,'Données projet'!$E$12+1,1))</f>
        <v>239.25212250019609</v>
      </c>
      <c r="CE176" s="59">
        <f t="shared" si="148"/>
        <v>213.58492101729695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248.99999999999994</v>
      </c>
      <c r="O177" s="13">
        <f>N177*VLOOKUP('Données projet'!$B$9,Paramètres!$A$1:$I$89,3,0)*VLOOKUP('Données projet'!$B$9,Paramètres!$A$1:$I$89,5,0)</f>
        <v>236.94839999999994</v>
      </c>
      <c r="P177" s="13">
        <f t="shared" si="141"/>
        <v>57.782475694292401</v>
      </c>
      <c r="Q177" s="20">
        <f t="shared" si="162"/>
        <v>513.32294183422573</v>
      </c>
      <c r="R177" s="59">
        <f t="shared" si="109"/>
        <v>806.65627516755899</v>
      </c>
      <c r="S177" s="59">
        <f ca="1">AVERAGE(OFFSET($R$3,0,0,'Données projet'!$E$9+1,1))-AVERAGE(OFFSET($H$3,0,0,'Données projet'!$E$9+1,1))</f>
        <v>455.71329051283936</v>
      </c>
      <c r="T177" s="59">
        <f t="shared" si="142"/>
        <v>479.3743231122258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24.421461082942198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24.421461082942198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277.77359999999993</v>
      </c>
      <c r="AK177" s="13">
        <f t="shared" si="164"/>
        <v>66.496288176842356</v>
      </c>
      <c r="AL177" s="20">
        <f t="shared" si="165"/>
        <v>599.60338857466706</v>
      </c>
      <c r="AM177" s="59">
        <f t="shared" si="113"/>
        <v>892.93672190800044</v>
      </c>
      <c r="AN177" s="59">
        <f ca="1">AVERAGE(OFFSET($AM$3,0,0,'Données projet'!$E$10+1,1))-AVERAGE(OFFSET($H$3,0,0,'Données projet'!$E$10+1,1))</f>
        <v>439.19854273764042</v>
      </c>
      <c r="AO177" s="59">
        <f t="shared" si="144"/>
        <v>278.21741231699929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31.115145519012234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31.115145519012234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475.00000000000023</v>
      </c>
      <c r="BE177" s="13">
        <f>BD177*VLOOKUP('Données projet'!$B$11,Paramètres!$A$1:$I$89,3,0)*VLOOKUP('Données projet'!$B$11,Paramètres!$A$1:$I$89,5,0)</f>
        <v>407.5500000000003</v>
      </c>
      <c r="BF177" s="13">
        <f t="shared" si="167"/>
        <v>93.305642095357683</v>
      </c>
      <c r="BG177" s="20">
        <f t="shared" si="168"/>
        <v>872.32357664941526</v>
      </c>
      <c r="BH177" s="59">
        <f t="shared" si="116"/>
        <v>1165.6569099827486</v>
      </c>
      <c r="BI177" s="59">
        <f ca="1">AVERAGE(OFFSET($BH$3,0,0,'Données projet'!$E$11+1,1))-AVERAGE(OFFSET($H$3,0,0,'Données projet'!$E$11+1,1))</f>
        <v>536.29215334041396</v>
      </c>
      <c r="BJ177" s="59">
        <f t="shared" si="146"/>
        <v>312.14361830038712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41.947084714375031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41.947084714375031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255.00000000000006</v>
      </c>
      <c r="BZ177" s="13">
        <f>BY177*VLOOKUP('Données projet'!$B$12,Paramètres!$A$1:$I$89,3,0)*VLOOKUP('Données projet'!$B$12,Paramètres!$A$1:$I$89,5,0)</f>
        <v>186.96600000000004</v>
      </c>
      <c r="CA177" s="13">
        <f t="shared" si="170"/>
        <v>46.868551400324648</v>
      </c>
      <c r="CB177" s="20">
        <f t="shared" si="171"/>
        <v>407.26184368889881</v>
      </c>
      <c r="CC177" s="59">
        <f t="shared" si="119"/>
        <v>700.59517702223206</v>
      </c>
      <c r="CD177" s="59">
        <f ca="1">AVERAGE(OFFSET($CC$3,0,0,'Données projet'!$E$12+1,1))-AVERAGE(OFFSET($H$3,0,0,'Données projet'!$E$12+1,1))</f>
        <v>239.25212250019609</v>
      </c>
      <c r="CE177" s="59">
        <f t="shared" si="148"/>
        <v>213.58492101729695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248.99999999999994</v>
      </c>
      <c r="O178" s="13">
        <f>N178*VLOOKUP('Données projet'!$B$9,Paramètres!$A$1:$I$89,3,0)*VLOOKUP('Données projet'!$B$9,Paramètres!$A$1:$I$89,5,0)</f>
        <v>236.94839999999994</v>
      </c>
      <c r="P178" s="13">
        <f t="shared" si="141"/>
        <v>57.782475694292401</v>
      </c>
      <c r="Q178" s="20">
        <f t="shared" si="162"/>
        <v>513.32294183422573</v>
      </c>
      <c r="R178" s="59">
        <f t="shared" si="109"/>
        <v>806.65627516755899</v>
      </c>
      <c r="S178" s="59">
        <f ca="1">AVERAGE(OFFSET($R$3,0,0,'Données projet'!$E$9+1,1))-AVERAGE(OFFSET($H$3,0,0,'Données projet'!$E$9+1,1))</f>
        <v>455.71329051283936</v>
      </c>
      <c r="T178" s="59">
        <f t="shared" si="142"/>
        <v>479.3743231122258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23.94257112672614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23.94257112672614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277.77359999999993</v>
      </c>
      <c r="AK178" s="13">
        <f t="shared" si="164"/>
        <v>66.496288176842356</v>
      </c>
      <c r="AL178" s="20">
        <f t="shared" si="165"/>
        <v>599.60338857466706</v>
      </c>
      <c r="AM178" s="59">
        <f t="shared" si="113"/>
        <v>892.93672190800044</v>
      </c>
      <c r="AN178" s="59">
        <f ca="1">AVERAGE(OFFSET($AM$3,0,0,'Données projet'!$E$10+1,1))-AVERAGE(OFFSET($H$3,0,0,'Données projet'!$E$10+1,1))</f>
        <v>439.19854273764042</v>
      </c>
      <c r="AO178" s="59">
        <f t="shared" si="144"/>
        <v>278.21741231699929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30.504996493749214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30.504996493749214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475.00000000000023</v>
      </c>
      <c r="BE178" s="13">
        <f>BD178*VLOOKUP('Données projet'!$B$11,Paramètres!$A$1:$I$89,3,0)*VLOOKUP('Données projet'!$B$11,Paramètres!$A$1:$I$89,5,0)</f>
        <v>407.5500000000003</v>
      </c>
      <c r="BF178" s="13">
        <f t="shared" si="167"/>
        <v>93.305642095357683</v>
      </c>
      <c r="BG178" s="20">
        <f t="shared" si="168"/>
        <v>872.32357664941526</v>
      </c>
      <c r="BH178" s="59">
        <f t="shared" si="116"/>
        <v>1165.6569099827486</v>
      </c>
      <c r="BI178" s="59">
        <f ca="1">AVERAGE(OFFSET($BH$3,0,0,'Données projet'!$E$11+1,1))-AVERAGE(OFFSET($H$3,0,0,'Données projet'!$E$11+1,1))</f>
        <v>536.29215334041396</v>
      </c>
      <c r="BJ178" s="59">
        <f t="shared" si="146"/>
        <v>312.14361830038712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41.12452796832148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41.12452796832148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255.00000000000006</v>
      </c>
      <c r="BZ178" s="13">
        <f>BY178*VLOOKUP('Données projet'!$B$12,Paramètres!$A$1:$I$89,3,0)*VLOOKUP('Données projet'!$B$12,Paramètres!$A$1:$I$89,5,0)</f>
        <v>186.96600000000004</v>
      </c>
      <c r="CA178" s="13">
        <f t="shared" si="170"/>
        <v>46.868551400324648</v>
      </c>
      <c r="CB178" s="20">
        <f t="shared" si="171"/>
        <v>407.26184368889881</v>
      </c>
      <c r="CC178" s="59">
        <f t="shared" si="119"/>
        <v>700.59517702223206</v>
      </c>
      <c r="CD178" s="59">
        <f ca="1">AVERAGE(OFFSET($CC$3,0,0,'Données projet'!$E$12+1,1))-AVERAGE(OFFSET($H$3,0,0,'Données projet'!$E$12+1,1))</f>
        <v>239.25212250019609</v>
      </c>
      <c r="CE178" s="59">
        <f t="shared" si="148"/>
        <v>213.58492101729695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248.99999999999994</v>
      </c>
      <c r="O179" s="13">
        <f>N179*VLOOKUP('Données projet'!$B$9,Paramètres!$A$1:$I$89,3,0)*VLOOKUP('Données projet'!$B$9,Paramètres!$A$1:$I$89,5,0)</f>
        <v>236.94839999999994</v>
      </c>
      <c r="P179" s="13">
        <f t="shared" si="141"/>
        <v>57.782475694292401</v>
      </c>
      <c r="Q179" s="20">
        <f t="shared" si="162"/>
        <v>513.32294183422573</v>
      </c>
      <c r="R179" s="59">
        <f t="shared" si="109"/>
        <v>806.65627516755899</v>
      </c>
      <c r="S179" s="59">
        <f ca="1">AVERAGE(OFFSET($R$3,0,0,'Données projet'!$E$9+1,1))-AVERAGE(OFFSET($H$3,0,0,'Données projet'!$E$9+1,1))</f>
        <v>455.71329051283936</v>
      </c>
      <c r="T179" s="59">
        <f t="shared" si="142"/>
        <v>479.3743231122258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23.473071910457449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23.473071910457449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277.77359999999993</v>
      </c>
      <c r="AK179" s="13">
        <f t="shared" si="164"/>
        <v>66.496288176842356</v>
      </c>
      <c r="AL179" s="20">
        <f t="shared" si="165"/>
        <v>599.60338857466706</v>
      </c>
      <c r="AM179" s="59">
        <f t="shared" si="113"/>
        <v>892.93672190800044</v>
      </c>
      <c r="AN179" s="59">
        <f ca="1">AVERAGE(OFFSET($AM$3,0,0,'Données projet'!$E$10+1,1))-AVERAGE(OFFSET($H$3,0,0,'Données projet'!$E$10+1,1))</f>
        <v>439.19854273764042</v>
      </c>
      <c r="AO179" s="59">
        <f t="shared" si="144"/>
        <v>278.21741231699929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29.906812118717443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29.906812118717443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475.00000000000023</v>
      </c>
      <c r="BE179" s="13">
        <f>BD179*VLOOKUP('Données projet'!$B$11,Paramètres!$A$1:$I$89,3,0)*VLOOKUP('Données projet'!$B$11,Paramètres!$A$1:$I$89,5,0)</f>
        <v>407.5500000000003</v>
      </c>
      <c r="BF179" s="13">
        <f t="shared" si="167"/>
        <v>93.305642095357683</v>
      </c>
      <c r="BG179" s="20">
        <f t="shared" si="168"/>
        <v>872.32357664941526</v>
      </c>
      <c r="BH179" s="59">
        <f t="shared" si="116"/>
        <v>1165.6569099827486</v>
      </c>
      <c r="BI179" s="59">
        <f ca="1">AVERAGE(OFFSET($BH$3,0,0,'Données projet'!$E$11+1,1))-AVERAGE(OFFSET($H$3,0,0,'Données projet'!$E$11+1,1))</f>
        <v>536.29215334041396</v>
      </c>
      <c r="BJ179" s="59">
        <f t="shared" si="146"/>
        <v>312.14361830038712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40.31810105834797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40.31810105834797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255.00000000000006</v>
      </c>
      <c r="BZ179" s="13">
        <f>BY179*VLOOKUP('Données projet'!$B$12,Paramètres!$A$1:$I$89,3,0)*VLOOKUP('Données projet'!$B$12,Paramètres!$A$1:$I$89,5,0)</f>
        <v>186.96600000000004</v>
      </c>
      <c r="CA179" s="13">
        <f t="shared" si="170"/>
        <v>46.868551400324648</v>
      </c>
      <c r="CB179" s="20">
        <f t="shared" si="171"/>
        <v>407.26184368889881</v>
      </c>
      <c r="CC179" s="59">
        <f t="shared" si="119"/>
        <v>700.59517702223206</v>
      </c>
      <c r="CD179" s="59">
        <f ca="1">AVERAGE(OFFSET($CC$3,0,0,'Données projet'!$E$12+1,1))-AVERAGE(OFFSET($H$3,0,0,'Données projet'!$E$12+1,1))</f>
        <v>239.25212250019609</v>
      </c>
      <c r="CE179" s="59">
        <f t="shared" si="148"/>
        <v>213.58492101729695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248.99999999999994</v>
      </c>
      <c r="O180" s="13">
        <f>N180*VLOOKUP('Données projet'!$B$9,Paramètres!$A$1:$I$89,3,0)*VLOOKUP('Données projet'!$B$9,Paramètres!$A$1:$I$89,5,0)</f>
        <v>236.94839999999994</v>
      </c>
      <c r="P180" s="13">
        <f t="shared" si="141"/>
        <v>57.782475694292401</v>
      </c>
      <c r="Q180" s="20">
        <f t="shared" si="162"/>
        <v>513.32294183422573</v>
      </c>
      <c r="R180" s="59">
        <f t="shared" si="109"/>
        <v>806.65627516755899</v>
      </c>
      <c r="S180" s="59">
        <f ca="1">AVERAGE(OFFSET($R$3,0,0,'Données projet'!$E$9+1,1))-AVERAGE(OFFSET($H$3,0,0,'Données projet'!$E$9+1,1))</f>
        <v>455.71329051283936</v>
      </c>
      <c r="T180" s="59">
        <f t="shared" si="142"/>
        <v>479.3743231122258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23.01277928745354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23.01277928745354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277.77359999999993</v>
      </c>
      <c r="AK180" s="13">
        <f t="shared" si="164"/>
        <v>66.496288176842356</v>
      </c>
      <c r="AL180" s="20">
        <f t="shared" si="165"/>
        <v>599.60338857466706</v>
      </c>
      <c r="AM180" s="59">
        <f t="shared" si="113"/>
        <v>892.93672190800044</v>
      </c>
      <c r="AN180" s="59">
        <f ca="1">AVERAGE(OFFSET($AM$3,0,0,'Données projet'!$E$10+1,1))-AVERAGE(OFFSET($H$3,0,0,'Données projet'!$E$10+1,1))</f>
        <v>439.19854273764042</v>
      </c>
      <c r="AO180" s="59">
        <f t="shared" si="144"/>
        <v>278.21741231699929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29.320357774423602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29.320357774423602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475.00000000000023</v>
      </c>
      <c r="BE180" s="13">
        <f>BD180*VLOOKUP('Données projet'!$B$11,Paramètres!$A$1:$I$89,3,0)*VLOOKUP('Données projet'!$B$11,Paramètres!$A$1:$I$89,5,0)</f>
        <v>407.5500000000003</v>
      </c>
      <c r="BF180" s="13">
        <f t="shared" si="167"/>
        <v>93.305642095357683</v>
      </c>
      <c r="BG180" s="20">
        <f t="shared" si="168"/>
        <v>872.32357664941526</v>
      </c>
      <c r="BH180" s="59">
        <f t="shared" si="116"/>
        <v>1165.6569099827486</v>
      </c>
      <c r="BI180" s="59">
        <f ca="1">AVERAGE(OFFSET($BH$3,0,0,'Données projet'!$E$11+1,1))-AVERAGE(OFFSET($H$3,0,0,'Données projet'!$E$11+1,1))</f>
        <v>536.29215334041396</v>
      </c>
      <c r="BJ180" s="59">
        <f t="shared" si="146"/>
        <v>312.14361830038712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39.527487688207195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39.527487688207195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255.00000000000006</v>
      </c>
      <c r="BZ180" s="13">
        <f>BY180*VLOOKUP('Données projet'!$B$12,Paramètres!$A$1:$I$89,3,0)*VLOOKUP('Données projet'!$B$12,Paramètres!$A$1:$I$89,5,0)</f>
        <v>186.96600000000004</v>
      </c>
      <c r="CA180" s="13">
        <f t="shared" si="170"/>
        <v>46.868551400324648</v>
      </c>
      <c r="CB180" s="20">
        <f t="shared" si="171"/>
        <v>407.26184368889881</v>
      </c>
      <c r="CC180" s="59">
        <f t="shared" si="119"/>
        <v>700.59517702223206</v>
      </c>
      <c r="CD180" s="59">
        <f ca="1">AVERAGE(OFFSET($CC$3,0,0,'Données projet'!$E$12+1,1))-AVERAGE(OFFSET($H$3,0,0,'Données projet'!$E$12+1,1))</f>
        <v>239.25212250019609</v>
      </c>
      <c r="CE180" s="59">
        <f t="shared" si="148"/>
        <v>213.58492101729695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248.99999999999994</v>
      </c>
      <c r="O181" s="13">
        <f>N181*VLOOKUP('Données projet'!$B$9,Paramètres!$A$1:$I$89,3,0)*VLOOKUP('Données projet'!$B$9,Paramètres!$A$1:$I$89,5,0)</f>
        <v>236.94839999999994</v>
      </c>
      <c r="P181" s="13">
        <f t="shared" si="141"/>
        <v>57.782475694292401</v>
      </c>
      <c r="Q181" s="20">
        <f t="shared" si="162"/>
        <v>513.32294183422573</v>
      </c>
      <c r="R181" s="59">
        <f t="shared" si="109"/>
        <v>806.65627516755899</v>
      </c>
      <c r="S181" s="59">
        <f ca="1">AVERAGE(OFFSET($R$3,0,0,'Données projet'!$E$9+1,1))-AVERAGE(OFFSET($H$3,0,0,'Données projet'!$E$9+1,1))</f>
        <v>455.71329051283936</v>
      </c>
      <c r="T181" s="59">
        <f t="shared" si="142"/>
        <v>479.3743231122258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22.56151272203596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22.56151272203596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277.77359999999993</v>
      </c>
      <c r="AK181" s="13">
        <f t="shared" si="164"/>
        <v>66.496288176842356</v>
      </c>
      <c r="AL181" s="20">
        <f t="shared" si="165"/>
        <v>599.60338857466706</v>
      </c>
      <c r="AM181" s="59">
        <f t="shared" si="113"/>
        <v>892.93672190800044</v>
      </c>
      <c r="AN181" s="59">
        <f ca="1">AVERAGE(OFFSET($AM$3,0,0,'Données projet'!$E$10+1,1))-AVERAGE(OFFSET($H$3,0,0,'Données projet'!$E$10+1,1))</f>
        <v>439.19854273764042</v>
      </c>
      <c r="AO181" s="59">
        <f t="shared" si="144"/>
        <v>278.21741231699929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28.745403442119535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28.745403442119535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475.00000000000023</v>
      </c>
      <c r="BE181" s="13">
        <f>BD181*VLOOKUP('Données projet'!$B$11,Paramètres!$A$1:$I$89,3,0)*VLOOKUP('Données projet'!$B$11,Paramètres!$A$1:$I$89,5,0)</f>
        <v>407.5500000000003</v>
      </c>
      <c r="BF181" s="13">
        <f t="shared" si="167"/>
        <v>93.305642095357683</v>
      </c>
      <c r="BG181" s="20">
        <f t="shared" si="168"/>
        <v>872.32357664941526</v>
      </c>
      <c r="BH181" s="59">
        <f t="shared" si="116"/>
        <v>1165.6569099827486</v>
      </c>
      <c r="BI181" s="59">
        <f ca="1">AVERAGE(OFFSET($BH$3,0,0,'Données projet'!$E$11+1,1))-AVERAGE(OFFSET($H$3,0,0,'Données projet'!$E$11+1,1))</f>
        <v>536.29215334041396</v>
      </c>
      <c r="BJ181" s="59">
        <f t="shared" si="146"/>
        <v>312.14361830038712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38.752377764028338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38.752377764028338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255.00000000000006</v>
      </c>
      <c r="BZ181" s="13">
        <f>BY181*VLOOKUP('Données projet'!$B$12,Paramètres!$A$1:$I$89,3,0)*VLOOKUP('Données projet'!$B$12,Paramètres!$A$1:$I$89,5,0)</f>
        <v>186.96600000000004</v>
      </c>
      <c r="CA181" s="13">
        <f t="shared" si="170"/>
        <v>46.868551400324648</v>
      </c>
      <c r="CB181" s="20">
        <f t="shared" si="171"/>
        <v>407.26184368889881</v>
      </c>
      <c r="CC181" s="59">
        <f t="shared" si="119"/>
        <v>700.59517702223206</v>
      </c>
      <c r="CD181" s="59">
        <f ca="1">AVERAGE(OFFSET($CC$3,0,0,'Données projet'!$E$12+1,1))-AVERAGE(OFFSET($H$3,0,0,'Données projet'!$E$12+1,1))</f>
        <v>239.25212250019609</v>
      </c>
      <c r="CE181" s="59">
        <f t="shared" si="148"/>
        <v>213.58492101729695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248.99999999999994</v>
      </c>
      <c r="O182" s="13">
        <f>N182*VLOOKUP('Données projet'!$B$9,Paramètres!$A$1:$I$89,3,0)*VLOOKUP('Données projet'!$B$9,Paramètres!$A$1:$I$89,5,0)</f>
        <v>236.94839999999994</v>
      </c>
      <c r="P182" s="13">
        <f t="shared" si="141"/>
        <v>57.782475694292401</v>
      </c>
      <c r="Q182" s="20">
        <f t="shared" si="162"/>
        <v>513.32294183422573</v>
      </c>
      <c r="R182" s="59">
        <f t="shared" si="109"/>
        <v>806.65627516755899</v>
      </c>
      <c r="S182" s="59">
        <f ca="1">AVERAGE(OFFSET($R$3,0,0,'Données projet'!$E$9+1,1))-AVERAGE(OFFSET($H$3,0,0,'Données projet'!$E$9+1,1))</f>
        <v>455.71329051283936</v>
      </c>
      <c r="T182" s="59">
        <f t="shared" si="142"/>
        <v>479.3743231122258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22.119095218720794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22.119095218720794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277.77359999999993</v>
      </c>
      <c r="AK182" s="13">
        <f t="shared" si="164"/>
        <v>66.496288176842356</v>
      </c>
      <c r="AL182" s="20">
        <f t="shared" si="165"/>
        <v>599.60338857466706</v>
      </c>
      <c r="AM182" s="59">
        <f t="shared" si="113"/>
        <v>892.93672190800044</v>
      </c>
      <c r="AN182" s="59">
        <f ca="1">AVERAGE(OFFSET($AM$3,0,0,'Données projet'!$E$10+1,1))-AVERAGE(OFFSET($H$3,0,0,'Données projet'!$E$10+1,1))</f>
        <v>439.19854273764042</v>
      </c>
      <c r="AO182" s="59">
        <f t="shared" si="144"/>
        <v>278.21741231699929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28.181723613584435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28.181723613584435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475.00000000000023</v>
      </c>
      <c r="BE182" s="13">
        <f>BD182*VLOOKUP('Données projet'!$B$11,Paramètres!$A$1:$I$89,3,0)*VLOOKUP('Données projet'!$B$11,Paramètres!$A$1:$I$89,5,0)</f>
        <v>407.5500000000003</v>
      </c>
      <c r="BF182" s="13">
        <f t="shared" si="167"/>
        <v>93.305642095357683</v>
      </c>
      <c r="BG182" s="20">
        <f t="shared" si="168"/>
        <v>872.32357664941526</v>
      </c>
      <c r="BH182" s="59">
        <f t="shared" si="116"/>
        <v>1165.6569099827486</v>
      </c>
      <c r="BI182" s="59">
        <f ca="1">AVERAGE(OFFSET($BH$3,0,0,'Données projet'!$E$11+1,1))-AVERAGE(OFFSET($H$3,0,0,'Données projet'!$E$11+1,1))</f>
        <v>536.29215334041396</v>
      </c>
      <c r="BJ182" s="59">
        <f t="shared" si="146"/>
        <v>312.14361830038712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37.992467272692259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37.992467272692259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255.00000000000006</v>
      </c>
      <c r="BZ182" s="13">
        <f>BY182*VLOOKUP('Données projet'!$B$12,Paramètres!$A$1:$I$89,3,0)*VLOOKUP('Données projet'!$B$12,Paramètres!$A$1:$I$89,5,0)</f>
        <v>186.96600000000004</v>
      </c>
      <c r="CA182" s="13">
        <f t="shared" si="170"/>
        <v>46.868551400324648</v>
      </c>
      <c r="CB182" s="20">
        <f t="shared" si="171"/>
        <v>407.26184368889881</v>
      </c>
      <c r="CC182" s="59">
        <f t="shared" si="119"/>
        <v>700.59517702223206</v>
      </c>
      <c r="CD182" s="59">
        <f ca="1">AVERAGE(OFFSET($CC$3,0,0,'Données projet'!$E$12+1,1))-AVERAGE(OFFSET($H$3,0,0,'Données projet'!$E$12+1,1))</f>
        <v>239.25212250019609</v>
      </c>
      <c r="CE182" s="59">
        <f t="shared" si="148"/>
        <v>213.58492101729695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248.99999999999994</v>
      </c>
      <c r="O183" s="13">
        <f>N183*VLOOKUP('Données projet'!$B$9,Paramètres!$A$1:$I$89,3,0)*VLOOKUP('Données projet'!$B$9,Paramètres!$A$1:$I$89,5,0)</f>
        <v>236.94839999999994</v>
      </c>
      <c r="P183" s="13">
        <f t="shared" si="141"/>
        <v>57.782475694292401</v>
      </c>
      <c r="Q183" s="20">
        <f t="shared" si="162"/>
        <v>513.32294183422573</v>
      </c>
      <c r="R183" s="59">
        <f t="shared" si="109"/>
        <v>806.65627516755899</v>
      </c>
      <c r="S183" s="59">
        <f ca="1">AVERAGE(OFFSET($R$3,0,0,'Données projet'!$E$9+1,1))-AVERAGE(OFFSET($H$3,0,0,'Données projet'!$E$9+1,1))</f>
        <v>455.71329051283936</v>
      </c>
      <c r="T183" s="59">
        <f t="shared" si="142"/>
        <v>479.3743231122258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21.685353252797604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21.685353252797604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277.77359999999993</v>
      </c>
      <c r="AK183" s="13">
        <f t="shared" si="164"/>
        <v>66.496288176842356</v>
      </c>
      <c r="AL183" s="20">
        <f t="shared" si="165"/>
        <v>599.60338857466706</v>
      </c>
      <c r="AM183" s="59">
        <f t="shared" si="113"/>
        <v>892.93672190800044</v>
      </c>
      <c r="AN183" s="59">
        <f ca="1">AVERAGE(OFFSET($AM$3,0,0,'Données projet'!$E$10+1,1))-AVERAGE(OFFSET($H$3,0,0,'Données projet'!$E$10+1,1))</f>
        <v>439.19854273764042</v>
      </c>
      <c r="AO183" s="59">
        <f t="shared" si="144"/>
        <v>278.21741231699929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27.62909720267616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27.62909720267616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475.00000000000023</v>
      </c>
      <c r="BE183" s="13">
        <f>BD183*VLOOKUP('Données projet'!$B$11,Paramètres!$A$1:$I$89,3,0)*VLOOKUP('Données projet'!$B$11,Paramètres!$A$1:$I$89,5,0)</f>
        <v>407.5500000000003</v>
      </c>
      <c r="BF183" s="13">
        <f t="shared" si="167"/>
        <v>93.305642095357683</v>
      </c>
      <c r="BG183" s="20">
        <f t="shared" si="168"/>
        <v>872.32357664941526</v>
      </c>
      <c r="BH183" s="59">
        <f t="shared" si="116"/>
        <v>1165.6569099827486</v>
      </c>
      <c r="BI183" s="59">
        <f ca="1">AVERAGE(OFFSET($BH$3,0,0,'Données projet'!$E$11+1,1))-AVERAGE(OFFSET($H$3,0,0,'Données projet'!$E$11+1,1))</f>
        <v>536.29215334041396</v>
      </c>
      <c r="BJ183" s="59">
        <f t="shared" si="146"/>
        <v>312.14361830038712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37.247458162591649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37.247458162591649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255.00000000000006</v>
      </c>
      <c r="BZ183" s="13">
        <f>BY183*VLOOKUP('Données projet'!$B$12,Paramètres!$A$1:$I$89,3,0)*VLOOKUP('Données projet'!$B$12,Paramètres!$A$1:$I$89,5,0)</f>
        <v>186.96600000000004</v>
      </c>
      <c r="CA183" s="13">
        <f t="shared" si="170"/>
        <v>46.868551400324648</v>
      </c>
      <c r="CB183" s="20">
        <f t="shared" si="171"/>
        <v>407.26184368889881</v>
      </c>
      <c r="CC183" s="59">
        <f t="shared" si="119"/>
        <v>700.59517702223206</v>
      </c>
      <c r="CD183" s="59">
        <f ca="1">AVERAGE(OFFSET($CC$3,0,0,'Données projet'!$E$12+1,1))-AVERAGE(OFFSET($H$3,0,0,'Données projet'!$E$12+1,1))</f>
        <v>239.25212250019609</v>
      </c>
      <c r="CE183" s="59">
        <f t="shared" si="148"/>
        <v>213.58492101729695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248.99999999999994</v>
      </c>
      <c r="O184" s="13">
        <f>N184*VLOOKUP('Données projet'!$B$9,Paramètres!$A$1:$I$89,3,0)*VLOOKUP('Données projet'!$B$9,Paramètres!$A$1:$I$89,5,0)</f>
        <v>236.94839999999994</v>
      </c>
      <c r="P184" s="13">
        <f t="shared" si="141"/>
        <v>57.782475694292401</v>
      </c>
      <c r="Q184" s="20">
        <f t="shared" si="162"/>
        <v>513.32294183422573</v>
      </c>
      <c r="R184" s="59">
        <f t="shared" si="109"/>
        <v>806.65627516755899</v>
      </c>
      <c r="S184" s="59">
        <f ca="1">AVERAGE(OFFSET($R$3,0,0,'Données projet'!$E$9+1,1))-AVERAGE(OFFSET($H$3,0,0,'Données projet'!$E$9+1,1))</f>
        <v>455.71329051283936</v>
      </c>
      <c r="T184" s="59">
        <f t="shared" si="142"/>
        <v>479.3743231122258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21.260116702269695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21.260116702269695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277.77359999999993</v>
      </c>
      <c r="AK184" s="13">
        <f t="shared" si="164"/>
        <v>66.496288176842356</v>
      </c>
      <c r="AL184" s="20">
        <f t="shared" si="165"/>
        <v>599.60338857466706</v>
      </c>
      <c r="AM184" s="59">
        <f t="shared" si="113"/>
        <v>892.93672190800044</v>
      </c>
      <c r="AN184" s="59">
        <f ca="1">AVERAGE(OFFSET($AM$3,0,0,'Données projet'!$E$10+1,1))-AVERAGE(OFFSET($H$3,0,0,'Données projet'!$E$10+1,1))</f>
        <v>439.19854273764042</v>
      </c>
      <c r="AO184" s="59">
        <f t="shared" si="144"/>
        <v>278.21741231699929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27.087307458616969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27.087307458616969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475.00000000000023</v>
      </c>
      <c r="BE184" s="13">
        <f>BD184*VLOOKUP('Données projet'!$B$11,Paramètres!$A$1:$I$89,3,0)*VLOOKUP('Données projet'!$B$11,Paramètres!$A$1:$I$89,5,0)</f>
        <v>407.5500000000003</v>
      </c>
      <c r="BF184" s="13">
        <f t="shared" si="167"/>
        <v>93.305642095357683</v>
      </c>
      <c r="BG184" s="20">
        <f t="shared" si="168"/>
        <v>872.32357664941526</v>
      </c>
      <c r="BH184" s="59">
        <f t="shared" si="116"/>
        <v>1165.6569099827486</v>
      </c>
      <c r="BI184" s="59">
        <f ca="1">AVERAGE(OFFSET($BH$3,0,0,'Données projet'!$E$11+1,1))-AVERAGE(OFFSET($H$3,0,0,'Données projet'!$E$11+1,1))</f>
        <v>536.29215334041396</v>
      </c>
      <c r="BJ184" s="59">
        <f t="shared" si="146"/>
        <v>312.14361830038712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36.517058226729418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36.517058226729418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255.00000000000006</v>
      </c>
      <c r="BZ184" s="13">
        <f>BY184*VLOOKUP('Données projet'!$B$12,Paramètres!$A$1:$I$89,3,0)*VLOOKUP('Données projet'!$B$12,Paramètres!$A$1:$I$89,5,0)</f>
        <v>186.96600000000004</v>
      </c>
      <c r="CA184" s="13">
        <f t="shared" si="170"/>
        <v>46.868551400324648</v>
      </c>
      <c r="CB184" s="20">
        <f t="shared" si="171"/>
        <v>407.26184368889881</v>
      </c>
      <c r="CC184" s="59">
        <f t="shared" si="119"/>
        <v>700.59517702223206</v>
      </c>
      <c r="CD184" s="59">
        <f ca="1">AVERAGE(OFFSET($CC$3,0,0,'Données projet'!$E$12+1,1))-AVERAGE(OFFSET($H$3,0,0,'Données projet'!$E$12+1,1))</f>
        <v>239.25212250019609</v>
      </c>
      <c r="CE184" s="59">
        <f t="shared" si="148"/>
        <v>213.58492101729695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248.99999999999994</v>
      </c>
      <c r="O185" s="13">
        <f>N185*VLOOKUP('Données projet'!$B$9,Paramètres!$A$1:$I$89,3,0)*VLOOKUP('Données projet'!$B$9,Paramètres!$A$1:$I$89,5,0)</f>
        <v>236.94839999999994</v>
      </c>
      <c r="P185" s="13">
        <f t="shared" si="141"/>
        <v>57.782475694292401</v>
      </c>
      <c r="Q185" s="20">
        <f t="shared" si="162"/>
        <v>513.32294183422573</v>
      </c>
      <c r="R185" s="59">
        <f t="shared" si="109"/>
        <v>806.65627516755899</v>
      </c>
      <c r="S185" s="59">
        <f ca="1">AVERAGE(OFFSET($R$3,0,0,'Données projet'!$E$9+1,1))-AVERAGE(OFFSET($H$3,0,0,'Données projet'!$E$9+1,1))</f>
        <v>455.71329051283936</v>
      </c>
      <c r="T185" s="59">
        <f t="shared" si="142"/>
        <v>479.3743231122258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20.84321878112895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20.84321878112895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277.77359999999993</v>
      </c>
      <c r="AK185" s="13">
        <f t="shared" si="164"/>
        <v>66.496288176842356</v>
      </c>
      <c r="AL185" s="20">
        <f t="shared" si="165"/>
        <v>599.60338857466706</v>
      </c>
      <c r="AM185" s="59">
        <f t="shared" si="113"/>
        <v>892.93672190800044</v>
      </c>
      <c r="AN185" s="59">
        <f ca="1">AVERAGE(OFFSET($AM$3,0,0,'Données projet'!$E$10+1,1))-AVERAGE(OFFSET($H$3,0,0,'Données projet'!$E$10+1,1))</f>
        <v>439.19854273764042</v>
      </c>
      <c r="AO185" s="59">
        <f t="shared" si="144"/>
        <v>278.21741231699929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26.556141880979666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26.556141880979666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475.00000000000023</v>
      </c>
      <c r="BE185" s="13">
        <f>BD185*VLOOKUP('Données projet'!$B$11,Paramètres!$A$1:$I$89,3,0)*VLOOKUP('Données projet'!$B$11,Paramètres!$A$1:$I$89,5,0)</f>
        <v>407.5500000000003</v>
      </c>
      <c r="BF185" s="13">
        <f t="shared" si="167"/>
        <v>93.305642095357683</v>
      </c>
      <c r="BG185" s="20">
        <f t="shared" si="168"/>
        <v>872.32357664941526</v>
      </c>
      <c r="BH185" s="59">
        <f t="shared" si="116"/>
        <v>1165.6569099827486</v>
      </c>
      <c r="BI185" s="59">
        <f ca="1">AVERAGE(OFFSET($BH$3,0,0,'Données projet'!$E$11+1,1))-AVERAGE(OFFSET($H$3,0,0,'Données projet'!$E$11+1,1))</f>
        <v>536.29215334041396</v>
      </c>
      <c r="BJ185" s="59">
        <f t="shared" si="146"/>
        <v>312.14361830038712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35.800980988109472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35.800980988109472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255.00000000000006</v>
      </c>
      <c r="BZ185" s="13">
        <f>BY185*VLOOKUP('Données projet'!$B$12,Paramètres!$A$1:$I$89,3,0)*VLOOKUP('Données projet'!$B$12,Paramètres!$A$1:$I$89,5,0)</f>
        <v>186.96600000000004</v>
      </c>
      <c r="CA185" s="13">
        <f t="shared" si="170"/>
        <v>46.868551400324648</v>
      </c>
      <c r="CB185" s="20">
        <f t="shared" si="171"/>
        <v>407.26184368889881</v>
      </c>
      <c r="CC185" s="59">
        <f t="shared" si="119"/>
        <v>700.59517702223206</v>
      </c>
      <c r="CD185" s="59">
        <f ca="1">AVERAGE(OFFSET($CC$3,0,0,'Données projet'!$E$12+1,1))-AVERAGE(OFFSET($H$3,0,0,'Données projet'!$E$12+1,1))</f>
        <v>239.25212250019609</v>
      </c>
      <c r="CE185" s="59">
        <f t="shared" si="148"/>
        <v>213.58492101729695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248.99999999999994</v>
      </c>
      <c r="O186" s="13">
        <f>N186*VLOOKUP('Données projet'!$B$9,Paramètres!$A$1:$I$89,3,0)*VLOOKUP('Données projet'!$B$9,Paramètres!$A$1:$I$89,5,0)</f>
        <v>236.94839999999994</v>
      </c>
      <c r="P186" s="13">
        <f t="shared" si="141"/>
        <v>57.782475694292401</v>
      </c>
      <c r="Q186" s="20">
        <f t="shared" si="162"/>
        <v>513.32294183422573</v>
      </c>
      <c r="R186" s="59">
        <f t="shared" si="109"/>
        <v>806.65627516755899</v>
      </c>
      <c r="S186" s="59">
        <f ca="1">AVERAGE(OFFSET($R$3,0,0,'Données projet'!$E$9+1,1))-AVERAGE(OFFSET($H$3,0,0,'Données projet'!$E$9+1,1))</f>
        <v>455.71329051283936</v>
      </c>
      <c r="T186" s="59">
        <f t="shared" si="142"/>
        <v>479.3743231122258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20.434495973939153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20.434495973939153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277.77359999999993</v>
      </c>
      <c r="AK186" s="13">
        <f t="shared" si="164"/>
        <v>66.496288176842356</v>
      </c>
      <c r="AL186" s="20">
        <f t="shared" si="165"/>
        <v>599.60338857466706</v>
      </c>
      <c r="AM186" s="59">
        <f t="shared" si="113"/>
        <v>892.93672190800044</v>
      </c>
      <c r="AN186" s="59">
        <f ca="1">AVERAGE(OFFSET($AM$3,0,0,'Données projet'!$E$10+1,1))-AVERAGE(OFFSET($H$3,0,0,'Données projet'!$E$10+1,1))</f>
        <v>439.19854273764042</v>
      </c>
      <c r="AO186" s="59">
        <f t="shared" si="144"/>
        <v>278.21741231699929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26.035392136340818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26.035392136340818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475.00000000000023</v>
      </c>
      <c r="BE186" s="13">
        <f>BD186*VLOOKUP('Données projet'!$B$11,Paramètres!$A$1:$I$89,3,0)*VLOOKUP('Données projet'!$B$11,Paramètres!$A$1:$I$89,5,0)</f>
        <v>407.5500000000003</v>
      </c>
      <c r="BF186" s="13">
        <f t="shared" si="167"/>
        <v>93.305642095357683</v>
      </c>
      <c r="BG186" s="20">
        <f t="shared" si="168"/>
        <v>872.32357664941526</v>
      </c>
      <c r="BH186" s="59">
        <f t="shared" si="116"/>
        <v>1165.6569099827486</v>
      </c>
      <c r="BI186" s="59">
        <f ca="1">AVERAGE(OFFSET($BH$3,0,0,'Données projet'!$E$11+1,1))-AVERAGE(OFFSET($H$3,0,0,'Données projet'!$E$11+1,1))</f>
        <v>536.29215334041396</v>
      </c>
      <c r="BJ186" s="59">
        <f t="shared" si="146"/>
        <v>312.14361830038712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35.098945587374878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35.098945587374878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255.00000000000006</v>
      </c>
      <c r="BZ186" s="13">
        <f>BY186*VLOOKUP('Données projet'!$B$12,Paramètres!$A$1:$I$89,3,0)*VLOOKUP('Données projet'!$B$12,Paramètres!$A$1:$I$89,5,0)</f>
        <v>186.96600000000004</v>
      </c>
      <c r="CA186" s="13">
        <f t="shared" si="170"/>
        <v>46.868551400324648</v>
      </c>
      <c r="CB186" s="20">
        <f t="shared" si="171"/>
        <v>407.26184368889881</v>
      </c>
      <c r="CC186" s="59">
        <f t="shared" si="119"/>
        <v>700.59517702223206</v>
      </c>
      <c r="CD186" s="59">
        <f ca="1">AVERAGE(OFFSET($CC$3,0,0,'Données projet'!$E$12+1,1))-AVERAGE(OFFSET($H$3,0,0,'Données projet'!$E$12+1,1))</f>
        <v>239.25212250019609</v>
      </c>
      <c r="CE186" s="59">
        <f t="shared" si="148"/>
        <v>213.58492101729695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248.99999999999994</v>
      </c>
      <c r="O187" s="13">
        <f>N187*VLOOKUP('Données projet'!$B$9,Paramètres!$A$1:$I$89,3,0)*VLOOKUP('Données projet'!$B$9,Paramètres!$A$1:$I$89,5,0)</f>
        <v>236.94839999999994</v>
      </c>
      <c r="P187" s="13">
        <f t="shared" si="141"/>
        <v>57.782475694292401</v>
      </c>
      <c r="Q187" s="20">
        <f t="shared" si="162"/>
        <v>513.32294183422573</v>
      </c>
      <c r="R187" s="59">
        <f t="shared" si="109"/>
        <v>806.65627516755899</v>
      </c>
      <c r="S187" s="59">
        <f ca="1">AVERAGE(OFFSET($R$3,0,0,'Données projet'!$E$9+1,1))-AVERAGE(OFFSET($H$3,0,0,'Données projet'!$E$9+1,1))</f>
        <v>455.71329051283936</v>
      </c>
      <c r="T187" s="59">
        <f t="shared" si="142"/>
        <v>479.3743231122258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20.033787971702051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20.033787971702051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277.77359999999993</v>
      </c>
      <c r="AK187" s="13">
        <f t="shared" si="164"/>
        <v>66.496288176842356</v>
      </c>
      <c r="AL187" s="20">
        <f t="shared" si="165"/>
        <v>599.60338857466706</v>
      </c>
      <c r="AM187" s="59">
        <f t="shared" si="113"/>
        <v>892.93672190800044</v>
      </c>
      <c r="AN187" s="59">
        <f ca="1">AVERAGE(OFFSET($AM$3,0,0,'Données projet'!$E$10+1,1))-AVERAGE(OFFSET($H$3,0,0,'Données projet'!$E$10+1,1))</f>
        <v>439.19854273764042</v>
      </c>
      <c r="AO187" s="59">
        <f t="shared" si="144"/>
        <v>278.21741231699929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25.524853976568355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25.524853976568355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475.00000000000023</v>
      </c>
      <c r="BE187" s="13">
        <f>BD187*VLOOKUP('Données projet'!$B$11,Paramètres!$A$1:$I$89,3,0)*VLOOKUP('Données projet'!$B$11,Paramètres!$A$1:$I$89,5,0)</f>
        <v>407.5500000000003</v>
      </c>
      <c r="BF187" s="13">
        <f t="shared" si="167"/>
        <v>93.305642095357683</v>
      </c>
      <c r="BG187" s="20">
        <f t="shared" si="168"/>
        <v>872.32357664941526</v>
      </c>
      <c r="BH187" s="59">
        <f t="shared" si="116"/>
        <v>1165.6569099827486</v>
      </c>
      <c r="BI187" s="59">
        <f ca="1">AVERAGE(OFFSET($BH$3,0,0,'Données projet'!$E$11+1,1))-AVERAGE(OFFSET($H$3,0,0,'Données projet'!$E$11+1,1))</f>
        <v>536.29215334041396</v>
      </c>
      <c r="BJ187" s="59">
        <f t="shared" si="146"/>
        <v>312.14361830038712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34.410676672649373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34.410676672649373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255.00000000000006</v>
      </c>
      <c r="BZ187" s="13">
        <f>BY187*VLOOKUP('Données projet'!$B$12,Paramètres!$A$1:$I$89,3,0)*VLOOKUP('Données projet'!$B$12,Paramètres!$A$1:$I$89,5,0)</f>
        <v>186.96600000000004</v>
      </c>
      <c r="CA187" s="13">
        <f t="shared" si="170"/>
        <v>46.868551400324648</v>
      </c>
      <c r="CB187" s="20">
        <f t="shared" si="171"/>
        <v>407.26184368889881</v>
      </c>
      <c r="CC187" s="59">
        <f t="shared" si="119"/>
        <v>700.59517702223206</v>
      </c>
      <c r="CD187" s="59">
        <f ca="1">AVERAGE(OFFSET($CC$3,0,0,'Données projet'!$E$12+1,1))-AVERAGE(OFFSET($H$3,0,0,'Données projet'!$E$12+1,1))</f>
        <v>239.25212250019609</v>
      </c>
      <c r="CE187" s="59">
        <f t="shared" si="148"/>
        <v>213.58492101729695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248.99999999999994</v>
      </c>
      <c r="O188" s="13">
        <f>N188*VLOOKUP('Données projet'!$B$9,Paramètres!$A$1:$I$89,3,0)*VLOOKUP('Données projet'!$B$9,Paramètres!$A$1:$I$89,5,0)</f>
        <v>236.94839999999994</v>
      </c>
      <c r="P188" s="13">
        <f t="shared" si="141"/>
        <v>57.782475694292401</v>
      </c>
      <c r="Q188" s="20">
        <f t="shared" si="162"/>
        <v>513.32294183422573</v>
      </c>
      <c r="R188" s="59">
        <f t="shared" si="109"/>
        <v>806.65627516755899</v>
      </c>
      <c r="S188" s="59">
        <f ca="1">AVERAGE(OFFSET($R$3,0,0,'Données projet'!$E$9+1,1))-AVERAGE(OFFSET($H$3,0,0,'Données projet'!$E$9+1,1))</f>
        <v>455.71329051283936</v>
      </c>
      <c r="T188" s="59">
        <f t="shared" si="142"/>
        <v>479.3743231122258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19.640937608981069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19.640937608981069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277.77359999999993</v>
      </c>
      <c r="AK188" s="13">
        <f t="shared" si="164"/>
        <v>66.496288176842356</v>
      </c>
      <c r="AL188" s="20">
        <f t="shared" si="165"/>
        <v>599.60338857466706</v>
      </c>
      <c r="AM188" s="59">
        <f t="shared" si="113"/>
        <v>892.93672190800044</v>
      </c>
      <c r="AN188" s="59">
        <f ca="1">AVERAGE(OFFSET($AM$3,0,0,'Données projet'!$E$10+1,1))-AVERAGE(OFFSET($H$3,0,0,'Données projet'!$E$10+1,1))</f>
        <v>439.19854273764042</v>
      </c>
      <c r="AO188" s="59">
        <f t="shared" si="144"/>
        <v>278.21741231699929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25.0243271587115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25.0243271587115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475.00000000000023</v>
      </c>
      <c r="BE188" s="13">
        <f>BD188*VLOOKUP('Données projet'!$B$11,Paramètres!$A$1:$I$89,3,0)*VLOOKUP('Données projet'!$B$11,Paramètres!$A$1:$I$89,5,0)</f>
        <v>407.5500000000003</v>
      </c>
      <c r="BF188" s="13">
        <f t="shared" si="167"/>
        <v>93.305642095357683</v>
      </c>
      <c r="BG188" s="20">
        <f t="shared" si="168"/>
        <v>872.32357664941526</v>
      </c>
      <c r="BH188" s="59">
        <f t="shared" si="116"/>
        <v>1165.6569099827486</v>
      </c>
      <c r="BI188" s="59">
        <f ca="1">AVERAGE(OFFSET($BH$3,0,0,'Données projet'!$E$11+1,1))-AVERAGE(OFFSET($H$3,0,0,'Données projet'!$E$11+1,1))</f>
        <v>536.29215334041396</v>
      </c>
      <c r="BJ188" s="59">
        <f t="shared" si="146"/>
        <v>312.14361830038712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33.73590429153905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33.73590429153905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255.00000000000006</v>
      </c>
      <c r="BZ188" s="13">
        <f>BY188*VLOOKUP('Données projet'!$B$12,Paramètres!$A$1:$I$89,3,0)*VLOOKUP('Données projet'!$B$12,Paramètres!$A$1:$I$89,5,0)</f>
        <v>186.96600000000004</v>
      </c>
      <c r="CA188" s="13">
        <f t="shared" si="170"/>
        <v>46.868551400324648</v>
      </c>
      <c r="CB188" s="20">
        <f t="shared" si="171"/>
        <v>407.26184368889881</v>
      </c>
      <c r="CC188" s="59">
        <f t="shared" si="119"/>
        <v>700.59517702223206</v>
      </c>
      <c r="CD188" s="59">
        <f ca="1">AVERAGE(OFFSET($CC$3,0,0,'Données projet'!$E$12+1,1))-AVERAGE(OFFSET($H$3,0,0,'Données projet'!$E$12+1,1))</f>
        <v>239.25212250019609</v>
      </c>
      <c r="CE188" s="59">
        <f t="shared" si="148"/>
        <v>213.58492101729695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248.99999999999994</v>
      </c>
      <c r="O189" s="13">
        <f>N189*VLOOKUP('Données projet'!$B$9,Paramètres!$A$1:$I$89,3,0)*VLOOKUP('Données projet'!$B$9,Paramètres!$A$1:$I$89,5,0)</f>
        <v>236.94839999999994</v>
      </c>
      <c r="P189" s="13">
        <f t="shared" si="141"/>
        <v>57.782475694292401</v>
      </c>
      <c r="Q189" s="20">
        <f t="shared" si="162"/>
        <v>513.32294183422573</v>
      </c>
      <c r="R189" s="59">
        <f t="shared" si="109"/>
        <v>806.65627516755899</v>
      </c>
      <c r="S189" s="59">
        <f ca="1">AVERAGE(OFFSET($R$3,0,0,'Données projet'!$E$9+1,1))-AVERAGE(OFFSET($H$3,0,0,'Données projet'!$E$9+1,1))</f>
        <v>455.71329051283936</v>
      </c>
      <c r="T189" s="59">
        <f t="shared" si="142"/>
        <v>479.3743231122258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19.255790802257987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19.255790802257987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277.77359999999993</v>
      </c>
      <c r="AK189" s="13">
        <f t="shared" si="164"/>
        <v>66.496288176842356</v>
      </c>
      <c r="AL189" s="20">
        <f t="shared" si="165"/>
        <v>599.60338857466706</v>
      </c>
      <c r="AM189" s="59">
        <f t="shared" si="113"/>
        <v>892.93672190800044</v>
      </c>
      <c r="AN189" s="59">
        <f ca="1">AVERAGE(OFFSET($AM$3,0,0,'Données projet'!$E$10+1,1))-AVERAGE(OFFSET($H$3,0,0,'Données projet'!$E$10+1,1))</f>
        <v>439.19854273764042</v>
      </c>
      <c r="AO189" s="59">
        <f t="shared" si="144"/>
        <v>278.21741231699929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24.533615366461607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24.533615366461607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475.00000000000023</v>
      </c>
      <c r="BE189" s="13">
        <f>BD189*VLOOKUP('Données projet'!$B$11,Paramètres!$A$1:$I$89,3,0)*VLOOKUP('Données projet'!$B$11,Paramètres!$A$1:$I$89,5,0)</f>
        <v>407.5500000000003</v>
      </c>
      <c r="BF189" s="13">
        <f t="shared" si="167"/>
        <v>93.305642095357683</v>
      </c>
      <c r="BG189" s="20">
        <f t="shared" si="168"/>
        <v>872.32357664941526</v>
      </c>
      <c r="BH189" s="59">
        <f t="shared" si="116"/>
        <v>1165.6569099827486</v>
      </c>
      <c r="BI189" s="59">
        <f ca="1">AVERAGE(OFFSET($BH$3,0,0,'Données projet'!$E$11+1,1))-AVERAGE(OFFSET($H$3,0,0,'Données projet'!$E$11+1,1))</f>
        <v>536.29215334041396</v>
      </c>
      <c r="BJ189" s="59">
        <f t="shared" si="146"/>
        <v>312.14361830038712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33.074363785251791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33.074363785251791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255.00000000000006</v>
      </c>
      <c r="BZ189" s="13">
        <f>BY189*VLOOKUP('Données projet'!$B$12,Paramètres!$A$1:$I$89,3,0)*VLOOKUP('Données projet'!$B$12,Paramètres!$A$1:$I$89,5,0)</f>
        <v>186.96600000000004</v>
      </c>
      <c r="CA189" s="13">
        <f t="shared" si="170"/>
        <v>46.868551400324648</v>
      </c>
      <c r="CB189" s="20">
        <f t="shared" si="171"/>
        <v>407.26184368889881</v>
      </c>
      <c r="CC189" s="59">
        <f t="shared" si="119"/>
        <v>700.59517702223206</v>
      </c>
      <c r="CD189" s="59">
        <f ca="1">AVERAGE(OFFSET($CC$3,0,0,'Données projet'!$E$12+1,1))-AVERAGE(OFFSET($H$3,0,0,'Données projet'!$E$12+1,1))</f>
        <v>239.25212250019609</v>
      </c>
      <c r="CE189" s="59">
        <f t="shared" si="148"/>
        <v>213.58492101729695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248.99999999999994</v>
      </c>
      <c r="O190" s="13">
        <f>N190*VLOOKUP('Données projet'!$B$9,Paramètres!$A$1:$I$89,3,0)*VLOOKUP('Données projet'!$B$9,Paramètres!$A$1:$I$89,5,0)</f>
        <v>236.94839999999994</v>
      </c>
      <c r="P190" s="13">
        <f t="shared" si="141"/>
        <v>57.782475694292401</v>
      </c>
      <c r="Q190" s="20">
        <f t="shared" si="162"/>
        <v>513.32294183422573</v>
      </c>
      <c r="R190" s="59">
        <f t="shared" si="109"/>
        <v>806.65627516755899</v>
      </c>
      <c r="S190" s="59">
        <f ca="1">AVERAGE(OFFSET($R$3,0,0,'Données projet'!$E$9+1,1))-AVERAGE(OFFSET($H$3,0,0,'Données projet'!$E$9+1,1))</f>
        <v>455.71329051283936</v>
      </c>
      <c r="T190" s="59">
        <f t="shared" si="142"/>
        <v>479.3743231122258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18.878196489498389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18.878196489498389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277.77359999999993</v>
      </c>
      <c r="AK190" s="13">
        <f t="shared" si="164"/>
        <v>66.496288176842356</v>
      </c>
      <c r="AL190" s="20">
        <f t="shared" si="165"/>
        <v>599.60338857466706</v>
      </c>
      <c r="AM190" s="59">
        <f t="shared" si="113"/>
        <v>892.93672190800044</v>
      </c>
      <c r="AN190" s="59">
        <f ca="1">AVERAGE(OFFSET($AM$3,0,0,'Données projet'!$E$10+1,1))-AVERAGE(OFFSET($H$3,0,0,'Données projet'!$E$10+1,1))</f>
        <v>439.19854273764042</v>
      </c>
      <c r="AO190" s="59">
        <f t="shared" si="144"/>
        <v>278.21741231699929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24.052526133153094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24.052526133153094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475.00000000000023</v>
      </c>
      <c r="BE190" s="13">
        <f>BD190*VLOOKUP('Données projet'!$B$11,Paramètres!$A$1:$I$89,3,0)*VLOOKUP('Données projet'!$B$11,Paramètres!$A$1:$I$89,5,0)</f>
        <v>407.5500000000003</v>
      </c>
      <c r="BF190" s="13">
        <f t="shared" si="167"/>
        <v>93.305642095357683</v>
      </c>
      <c r="BG190" s="20">
        <f t="shared" si="168"/>
        <v>872.32357664941526</v>
      </c>
      <c r="BH190" s="59">
        <f t="shared" si="116"/>
        <v>1165.6569099827486</v>
      </c>
      <c r="BI190" s="59">
        <f ca="1">AVERAGE(OFFSET($BH$3,0,0,'Données projet'!$E$11+1,1))-AVERAGE(OFFSET($H$3,0,0,'Données projet'!$E$11+1,1))</f>
        <v>536.29215334041396</v>
      </c>
      <c r="BJ190" s="59">
        <f t="shared" si="146"/>
        <v>312.14361830038712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32.425795684792959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32.425795684792959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255.00000000000006</v>
      </c>
      <c r="BZ190" s="13">
        <f>BY190*VLOOKUP('Données projet'!$B$12,Paramètres!$A$1:$I$89,3,0)*VLOOKUP('Données projet'!$B$12,Paramètres!$A$1:$I$89,5,0)</f>
        <v>186.96600000000004</v>
      </c>
      <c r="CA190" s="13">
        <f t="shared" si="170"/>
        <v>46.868551400324648</v>
      </c>
      <c r="CB190" s="20">
        <f t="shared" si="171"/>
        <v>407.26184368889881</v>
      </c>
      <c r="CC190" s="59">
        <f t="shared" si="119"/>
        <v>700.59517702223206</v>
      </c>
      <c r="CD190" s="59">
        <f ca="1">AVERAGE(OFFSET($CC$3,0,0,'Données projet'!$E$12+1,1))-AVERAGE(OFFSET($H$3,0,0,'Données projet'!$E$12+1,1))</f>
        <v>239.25212250019609</v>
      </c>
      <c r="CE190" s="59">
        <f t="shared" si="148"/>
        <v>213.58492101729695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248.99999999999994</v>
      </c>
      <c r="O191" s="13">
        <f>N191*VLOOKUP('Données projet'!$B$9,Paramètres!$A$1:$I$89,3,0)*VLOOKUP('Données projet'!$B$9,Paramètres!$A$1:$I$89,5,0)</f>
        <v>236.94839999999994</v>
      </c>
      <c r="P191" s="13">
        <f t="shared" si="141"/>
        <v>57.782475694292401</v>
      </c>
      <c r="Q191" s="20">
        <f t="shared" si="162"/>
        <v>513.32294183422573</v>
      </c>
      <c r="R191" s="59">
        <f t="shared" si="109"/>
        <v>806.65627516755899</v>
      </c>
      <c r="S191" s="59">
        <f ca="1">AVERAGE(OFFSET($R$3,0,0,'Données projet'!$E$9+1,1))-AVERAGE(OFFSET($H$3,0,0,'Données projet'!$E$9+1,1))</f>
        <v>455.71329051283936</v>
      </c>
      <c r="T191" s="59">
        <f t="shared" si="142"/>
        <v>479.3743231122258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18.508006570902214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18.508006570902214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277.77359999999993</v>
      </c>
      <c r="AK191" s="13">
        <f t="shared" si="164"/>
        <v>66.496288176842356</v>
      </c>
      <c r="AL191" s="20">
        <f t="shared" si="165"/>
        <v>599.60338857466706</v>
      </c>
      <c r="AM191" s="59">
        <f t="shared" si="113"/>
        <v>892.93672190800044</v>
      </c>
      <c r="AN191" s="59">
        <f ca="1">AVERAGE(OFFSET($AM$3,0,0,'Données projet'!$E$10+1,1))-AVERAGE(OFFSET($H$3,0,0,'Données projet'!$E$10+1,1))</f>
        <v>439.19854273764042</v>
      </c>
      <c r="AO191" s="59">
        <f t="shared" si="144"/>
        <v>278.21741231699929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23.580870766274302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23.580870766274302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475.00000000000023</v>
      </c>
      <c r="BE191" s="13">
        <f>BD191*VLOOKUP('Données projet'!$B$11,Paramètres!$A$1:$I$89,3,0)*VLOOKUP('Données projet'!$B$11,Paramètres!$A$1:$I$89,5,0)</f>
        <v>407.5500000000003</v>
      </c>
      <c r="BF191" s="13">
        <f t="shared" si="167"/>
        <v>93.305642095357683</v>
      </c>
      <c r="BG191" s="20">
        <f t="shared" si="168"/>
        <v>872.32357664941526</v>
      </c>
      <c r="BH191" s="59">
        <f t="shared" si="116"/>
        <v>1165.6569099827486</v>
      </c>
      <c r="BI191" s="59">
        <f ca="1">AVERAGE(OFFSET($BH$3,0,0,'Données projet'!$E$11+1,1))-AVERAGE(OFFSET($H$3,0,0,'Données projet'!$E$11+1,1))</f>
        <v>536.29215334041396</v>
      </c>
      <c r="BJ191" s="59">
        <f t="shared" si="146"/>
        <v>312.14361830038712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31.789945609196643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31.789945609196643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255.00000000000006</v>
      </c>
      <c r="BZ191" s="13">
        <f>BY191*VLOOKUP('Données projet'!$B$12,Paramètres!$A$1:$I$89,3,0)*VLOOKUP('Données projet'!$B$12,Paramètres!$A$1:$I$89,5,0)</f>
        <v>186.96600000000004</v>
      </c>
      <c r="CA191" s="13">
        <f t="shared" si="170"/>
        <v>46.868551400324648</v>
      </c>
      <c r="CB191" s="20">
        <f t="shared" si="171"/>
        <v>407.26184368889881</v>
      </c>
      <c r="CC191" s="59">
        <f t="shared" si="119"/>
        <v>700.59517702223206</v>
      </c>
      <c r="CD191" s="59">
        <f ca="1">AVERAGE(OFFSET($CC$3,0,0,'Données projet'!$E$12+1,1))-AVERAGE(OFFSET($H$3,0,0,'Données projet'!$E$12+1,1))</f>
        <v>239.25212250019609</v>
      </c>
      <c r="CE191" s="59">
        <f t="shared" si="148"/>
        <v>213.58492101729695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248.99999999999994</v>
      </c>
      <c r="O192" s="13">
        <f>N192*VLOOKUP('Données projet'!$B$9,Paramètres!$A$1:$I$89,3,0)*VLOOKUP('Données projet'!$B$9,Paramètres!$A$1:$I$89,5,0)</f>
        <v>236.94839999999994</v>
      </c>
      <c r="P192" s="13">
        <f t="shared" si="141"/>
        <v>57.782475694292401</v>
      </c>
      <c r="Q192" s="20">
        <f t="shared" si="162"/>
        <v>513.32294183422573</v>
      </c>
      <c r="R192" s="59">
        <f t="shared" si="109"/>
        <v>806.65627516755899</v>
      </c>
      <c r="S192" s="59">
        <f ca="1">AVERAGE(OFFSET($R$3,0,0,'Données projet'!$E$9+1,1))-AVERAGE(OFFSET($H$3,0,0,'Données projet'!$E$9+1,1))</f>
        <v>455.71329051283936</v>
      </c>
      <c r="T192" s="59">
        <f t="shared" si="142"/>
        <v>479.3743231122258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18.145075850816156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18.145075850816156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277.77359999999993</v>
      </c>
      <c r="AK192" s="13">
        <f t="shared" si="164"/>
        <v>66.496288176842356</v>
      </c>
      <c r="AL192" s="20">
        <f t="shared" si="165"/>
        <v>599.60338857466706</v>
      </c>
      <c r="AM192" s="59">
        <f t="shared" si="113"/>
        <v>892.93672190800044</v>
      </c>
      <c r="AN192" s="59">
        <f ca="1">AVERAGE(OFFSET($AM$3,0,0,'Données projet'!$E$10+1,1))-AVERAGE(OFFSET($H$3,0,0,'Données projet'!$E$10+1,1))</f>
        <v>439.19854273764042</v>
      </c>
      <c r="AO192" s="59">
        <f t="shared" si="144"/>
        <v>278.21741231699929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23.118464273458635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23.118464273458635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475.00000000000023</v>
      </c>
      <c r="BE192" s="13">
        <f>BD192*VLOOKUP('Données projet'!$B$11,Paramètres!$A$1:$I$89,3,0)*VLOOKUP('Données projet'!$B$11,Paramètres!$A$1:$I$89,5,0)</f>
        <v>407.5500000000003</v>
      </c>
      <c r="BF192" s="13">
        <f t="shared" si="167"/>
        <v>93.305642095357683</v>
      </c>
      <c r="BG192" s="20">
        <f t="shared" si="168"/>
        <v>872.32357664941526</v>
      </c>
      <c r="BH192" s="59">
        <f t="shared" si="116"/>
        <v>1165.6569099827486</v>
      </c>
      <c r="BI192" s="59">
        <f ca="1">AVERAGE(OFFSET($BH$3,0,0,'Données projet'!$E$11+1,1))-AVERAGE(OFFSET($H$3,0,0,'Données projet'!$E$11+1,1))</f>
        <v>536.29215334041396</v>
      </c>
      <c r="BJ192" s="59">
        <f t="shared" si="146"/>
        <v>312.14361830038712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31.166564165752519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31.166564165752519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255.00000000000006</v>
      </c>
      <c r="BZ192" s="13">
        <f>BY192*VLOOKUP('Données projet'!$B$12,Paramètres!$A$1:$I$89,3,0)*VLOOKUP('Données projet'!$B$12,Paramètres!$A$1:$I$89,5,0)</f>
        <v>186.96600000000004</v>
      </c>
      <c r="CA192" s="13">
        <f t="shared" si="170"/>
        <v>46.868551400324648</v>
      </c>
      <c r="CB192" s="20">
        <f t="shared" si="171"/>
        <v>407.26184368889881</v>
      </c>
      <c r="CC192" s="59">
        <f t="shared" si="119"/>
        <v>700.59517702223206</v>
      </c>
      <c r="CD192" s="59">
        <f ca="1">AVERAGE(OFFSET($CC$3,0,0,'Données projet'!$E$12+1,1))-AVERAGE(OFFSET($H$3,0,0,'Données projet'!$E$12+1,1))</f>
        <v>239.25212250019609</v>
      </c>
      <c r="CE192" s="59">
        <f t="shared" si="148"/>
        <v>213.58492101729695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248.99999999999994</v>
      </c>
      <c r="O193" s="13">
        <f>N193*VLOOKUP('Données projet'!$B$9,Paramètres!$A$1:$I$89,3,0)*VLOOKUP('Données projet'!$B$9,Paramètres!$A$1:$I$89,5,0)</f>
        <v>236.94839999999994</v>
      </c>
      <c r="P193" s="13">
        <f t="shared" si="141"/>
        <v>57.782475694292401</v>
      </c>
      <c r="Q193" s="20">
        <f t="shared" si="162"/>
        <v>513.32294183422573</v>
      </c>
      <c r="R193" s="59">
        <f t="shared" si="109"/>
        <v>806.65627516755899</v>
      </c>
      <c r="S193" s="59">
        <f ca="1">AVERAGE(OFFSET($R$3,0,0,'Données projet'!$E$9+1,1))-AVERAGE(OFFSET($H$3,0,0,'Données projet'!$E$9+1,1))</f>
        <v>455.71329051283936</v>
      </c>
      <c r="T193" s="59">
        <f t="shared" si="142"/>
        <v>479.3743231122258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17.789261980785106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17.789261980785106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277.77359999999993</v>
      </c>
      <c r="AK193" s="13">
        <f t="shared" si="164"/>
        <v>66.496288176842356</v>
      </c>
      <c r="AL193" s="20">
        <f t="shared" si="165"/>
        <v>599.60338857466706</v>
      </c>
      <c r="AM193" s="59">
        <f t="shared" si="113"/>
        <v>892.93672190800044</v>
      </c>
      <c r="AN193" s="59">
        <f ca="1">AVERAGE(OFFSET($AM$3,0,0,'Données projet'!$E$10+1,1))-AVERAGE(OFFSET($H$3,0,0,'Données projet'!$E$10+1,1))</f>
        <v>439.19854273764042</v>
      </c>
      <c r="AO193" s="59">
        <f t="shared" si="144"/>
        <v>278.21741231699929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22.665125289926973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22.665125289926973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475.00000000000023</v>
      </c>
      <c r="BE193" s="13">
        <f>BD193*VLOOKUP('Données projet'!$B$11,Paramètres!$A$1:$I$89,3,0)*VLOOKUP('Données projet'!$B$11,Paramètres!$A$1:$I$89,5,0)</f>
        <v>407.5500000000003</v>
      </c>
      <c r="BF193" s="13">
        <f t="shared" si="167"/>
        <v>93.305642095357683</v>
      </c>
      <c r="BG193" s="20">
        <f t="shared" si="168"/>
        <v>872.32357664941526</v>
      </c>
      <c r="BH193" s="59">
        <f t="shared" si="116"/>
        <v>1165.6569099827486</v>
      </c>
      <c r="BI193" s="59">
        <f ca="1">AVERAGE(OFFSET($BH$3,0,0,'Données projet'!$E$11+1,1))-AVERAGE(OFFSET($H$3,0,0,'Données projet'!$E$11+1,1))</f>
        <v>536.29215334041396</v>
      </c>
      <c r="BJ193" s="59">
        <f t="shared" si="146"/>
        <v>312.14361830038712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30.555406852189197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30.555406852189197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255.00000000000006</v>
      </c>
      <c r="BZ193" s="13">
        <f>BY193*VLOOKUP('Données projet'!$B$12,Paramètres!$A$1:$I$89,3,0)*VLOOKUP('Données projet'!$B$12,Paramètres!$A$1:$I$89,5,0)</f>
        <v>186.96600000000004</v>
      </c>
      <c r="CA193" s="13">
        <f t="shared" si="170"/>
        <v>46.868551400324648</v>
      </c>
      <c r="CB193" s="20">
        <f t="shared" si="171"/>
        <v>407.26184368889881</v>
      </c>
      <c r="CC193" s="59">
        <f t="shared" si="119"/>
        <v>700.59517702223206</v>
      </c>
      <c r="CD193" s="59">
        <f ca="1">AVERAGE(OFFSET($CC$3,0,0,'Données projet'!$E$12+1,1))-AVERAGE(OFFSET($H$3,0,0,'Données projet'!$E$12+1,1))</f>
        <v>239.25212250019609</v>
      </c>
      <c r="CE193" s="59">
        <f t="shared" si="148"/>
        <v>213.58492101729695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248.99999999999994</v>
      </c>
      <c r="O194" s="13">
        <f>N194*VLOOKUP('Données projet'!$B$9,Paramètres!$A$1:$I$89,3,0)*VLOOKUP('Données projet'!$B$9,Paramètres!$A$1:$I$89,5,0)</f>
        <v>236.94839999999994</v>
      </c>
      <c r="P194" s="13">
        <f t="shared" si="141"/>
        <v>57.782475694292401</v>
      </c>
      <c r="Q194" s="20">
        <f t="shared" si="162"/>
        <v>513.32294183422573</v>
      </c>
      <c r="R194" s="59">
        <f t="shared" si="109"/>
        <v>806.65627516755899</v>
      </c>
      <c r="S194" s="59">
        <f ca="1">AVERAGE(OFFSET($R$3,0,0,'Données projet'!$E$9+1,1))-AVERAGE(OFFSET($H$3,0,0,'Données projet'!$E$9+1,1))</f>
        <v>455.71329051283936</v>
      </c>
      <c r="T194" s="59">
        <f t="shared" si="142"/>
        <v>479.3743231122258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17.440425403720333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17.440425403720333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277.77359999999993</v>
      </c>
      <c r="AK194" s="13">
        <f t="shared" si="164"/>
        <v>66.496288176842356</v>
      </c>
      <c r="AL194" s="20">
        <f t="shared" si="165"/>
        <v>599.60338857466706</v>
      </c>
      <c r="AM194" s="59">
        <f t="shared" si="113"/>
        <v>892.93672190800044</v>
      </c>
      <c r="AN194" s="59">
        <f ca="1">AVERAGE(OFFSET($AM$3,0,0,'Données projet'!$E$10+1,1))-AVERAGE(OFFSET($H$3,0,0,'Données projet'!$E$10+1,1))</f>
        <v>439.19854273764042</v>
      </c>
      <c r="AO194" s="59">
        <f t="shared" si="144"/>
        <v>278.21741231699929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22.220676007352889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22.220676007352889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475.00000000000023</v>
      </c>
      <c r="BE194" s="13">
        <f>BD194*VLOOKUP('Données projet'!$B$11,Paramètres!$A$1:$I$89,3,0)*VLOOKUP('Données projet'!$B$11,Paramètres!$A$1:$I$89,5,0)</f>
        <v>407.5500000000003</v>
      </c>
      <c r="BF194" s="13">
        <f t="shared" si="167"/>
        <v>93.305642095357683</v>
      </c>
      <c r="BG194" s="20">
        <f t="shared" si="168"/>
        <v>872.32357664941526</v>
      </c>
      <c r="BH194" s="59">
        <f t="shared" si="116"/>
        <v>1165.6569099827486</v>
      </c>
      <c r="BI194" s="59">
        <f ca="1">AVERAGE(OFFSET($BH$3,0,0,'Données projet'!$E$11+1,1))-AVERAGE(OFFSET($H$3,0,0,'Données projet'!$E$11+1,1))</f>
        <v>536.29215334041396</v>
      </c>
      <c r="BJ194" s="59">
        <f t="shared" si="146"/>
        <v>312.14361830038712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29.956233960775698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29.956233960775698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255.00000000000006</v>
      </c>
      <c r="BZ194" s="13">
        <f>BY194*VLOOKUP('Données projet'!$B$12,Paramètres!$A$1:$I$89,3,0)*VLOOKUP('Données projet'!$B$12,Paramètres!$A$1:$I$89,5,0)</f>
        <v>186.96600000000004</v>
      </c>
      <c r="CA194" s="13">
        <f t="shared" si="170"/>
        <v>46.868551400324648</v>
      </c>
      <c r="CB194" s="20">
        <f t="shared" si="171"/>
        <v>407.26184368889881</v>
      </c>
      <c r="CC194" s="59">
        <f t="shared" si="119"/>
        <v>700.59517702223206</v>
      </c>
      <c r="CD194" s="59">
        <f ca="1">AVERAGE(OFFSET($CC$3,0,0,'Données projet'!$E$12+1,1))-AVERAGE(OFFSET($H$3,0,0,'Données projet'!$E$12+1,1))</f>
        <v>239.25212250019609</v>
      </c>
      <c r="CE194" s="59">
        <f t="shared" si="148"/>
        <v>213.58492101729695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248.99999999999994</v>
      </c>
      <c r="O195" s="13">
        <f>N195*VLOOKUP('Données projet'!$B$9,Paramètres!$A$1:$I$89,3,0)*VLOOKUP('Données projet'!$B$9,Paramètres!$A$1:$I$89,5,0)</f>
        <v>236.94839999999994</v>
      </c>
      <c r="P195" s="13">
        <f t="shared" si="141"/>
        <v>57.782475694292401</v>
      </c>
      <c r="Q195" s="20">
        <f t="shared" si="162"/>
        <v>513.32294183422573</v>
      </c>
      <c r="R195" s="59">
        <f t="shared" ref="R195:R203" si="191">Q195+(I195+J195)*44/12</f>
        <v>806.65627516755899</v>
      </c>
      <c r="S195" s="59">
        <f ca="1">AVERAGE(OFFSET($R$3,0,0,'Données projet'!$E$9+1,1))-AVERAGE(OFFSET($H$3,0,0,'Données projet'!$E$9+1,1))</f>
        <v>455.71329051283936</v>
      </c>
      <c r="T195" s="59">
        <f t="shared" si="142"/>
        <v>479.3743231122258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17.098429299162497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17.098429299162497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277.77359999999993</v>
      </c>
      <c r="AK195" s="13">
        <f t="shared" si="164"/>
        <v>66.496288176842356</v>
      </c>
      <c r="AL195" s="20">
        <f t="shared" si="165"/>
        <v>599.60338857466706</v>
      </c>
      <c r="AM195" s="59">
        <f t="shared" si="113"/>
        <v>892.93672190800044</v>
      </c>
      <c r="AN195" s="59">
        <f ca="1">AVERAGE(OFFSET($AM$3,0,0,'Données projet'!$E$10+1,1))-AVERAGE(OFFSET($H$3,0,0,'Données projet'!$E$10+1,1))</f>
        <v>439.19854273764042</v>
      </c>
      <c r="AO195" s="59">
        <f t="shared" si="144"/>
        <v>278.21741231699929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21.784942104122788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21.784942104122788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475.00000000000023</v>
      </c>
      <c r="BE195" s="13">
        <f>BD195*VLOOKUP('Données projet'!$B$11,Paramètres!$A$1:$I$89,3,0)*VLOOKUP('Données projet'!$B$11,Paramètres!$A$1:$I$89,5,0)</f>
        <v>407.5500000000003</v>
      </c>
      <c r="BF195" s="13">
        <f t="shared" si="167"/>
        <v>93.305642095357683</v>
      </c>
      <c r="BG195" s="20">
        <f t="shared" si="168"/>
        <v>872.32357664941526</v>
      </c>
      <c r="BH195" s="59">
        <f t="shared" si="116"/>
        <v>1165.6569099827486</v>
      </c>
      <c r="BI195" s="59">
        <f ca="1">AVERAGE(OFFSET($BH$3,0,0,'Données projet'!$E$11+1,1))-AVERAGE(OFFSET($H$3,0,0,'Données projet'!$E$11+1,1))</f>
        <v>536.29215334041396</v>
      </c>
      <c r="BJ195" s="59">
        <f t="shared" si="146"/>
        <v>312.14361830038712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29.368810484303442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29.368810484303442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255.00000000000006</v>
      </c>
      <c r="BZ195" s="13">
        <f>BY195*VLOOKUP('Données projet'!$B$12,Paramètres!$A$1:$I$89,3,0)*VLOOKUP('Données projet'!$B$12,Paramètres!$A$1:$I$89,5,0)</f>
        <v>186.96600000000004</v>
      </c>
      <c r="CA195" s="13">
        <f t="shared" si="170"/>
        <v>46.868551400324648</v>
      </c>
      <c r="CB195" s="20">
        <f t="shared" si="171"/>
        <v>407.26184368889881</v>
      </c>
      <c r="CC195" s="59">
        <f t="shared" si="119"/>
        <v>700.59517702223206</v>
      </c>
      <c r="CD195" s="59">
        <f ca="1">AVERAGE(OFFSET($CC$3,0,0,'Données projet'!$E$12+1,1))-AVERAGE(OFFSET($H$3,0,0,'Données projet'!$E$12+1,1))</f>
        <v>239.25212250019609</v>
      </c>
      <c r="CE195" s="59">
        <f t="shared" si="148"/>
        <v>213.58492101729695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248.99999999999994</v>
      </c>
      <c r="O196" s="13">
        <f>N196*VLOOKUP('Données projet'!$B$9,Paramètres!$A$1:$I$89,3,0)*VLOOKUP('Données projet'!$B$9,Paramètres!$A$1:$I$89,5,0)</f>
        <v>236.94839999999994</v>
      </c>
      <c r="P196" s="13">
        <f t="shared" si="141"/>
        <v>57.782475694292401</v>
      </c>
      <c r="Q196" s="20">
        <f t="shared" si="162"/>
        <v>513.32294183422573</v>
      </c>
      <c r="R196" s="59">
        <f t="shared" si="191"/>
        <v>806.65627516755899</v>
      </c>
      <c r="S196" s="59">
        <f ca="1">AVERAGE(OFFSET($R$3,0,0,'Données projet'!$E$9+1,1))-AVERAGE(OFFSET($H$3,0,0,'Données projet'!$E$9+1,1))</f>
        <v>455.71329051283936</v>
      </c>
      <c r="T196" s="59">
        <f t="shared" si="142"/>
        <v>479.3743231122258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16.763139529618012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16.763139529618012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277.77359999999993</v>
      </c>
      <c r="AK196" s="13">
        <f t="shared" si="164"/>
        <v>66.496288176842356</v>
      </c>
      <c r="AL196" s="20">
        <f t="shared" si="165"/>
        <v>599.60338857466706</v>
      </c>
      <c r="AM196" s="59">
        <f t="shared" ref="AM196:AM203" si="193">AL196+(AD196+AE196)*44/12</f>
        <v>892.93672190800044</v>
      </c>
      <c r="AN196" s="59">
        <f ca="1">AVERAGE(OFFSET($AM$3,0,0,'Données projet'!$E$10+1,1))-AVERAGE(OFFSET($H$3,0,0,'Données projet'!$E$10+1,1))</f>
        <v>439.19854273764042</v>
      </c>
      <c r="AO196" s="59">
        <f t="shared" si="144"/>
        <v>278.21741231699929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21.357752676963592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21.357752676963592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475.00000000000023</v>
      </c>
      <c r="BE196" s="13">
        <f>BD196*VLOOKUP('Données projet'!$B$11,Paramètres!$A$1:$I$89,3,0)*VLOOKUP('Données projet'!$B$11,Paramètres!$A$1:$I$89,5,0)</f>
        <v>407.5500000000003</v>
      </c>
      <c r="BF196" s="13">
        <f t="shared" si="167"/>
        <v>93.305642095357683</v>
      </c>
      <c r="BG196" s="20">
        <f t="shared" si="168"/>
        <v>872.32357664941526</v>
      </c>
      <c r="BH196" s="59">
        <f t="shared" ref="BH196:BH203" si="194">BG196+(AY196+AZ196)*44/12</f>
        <v>1165.6569099827486</v>
      </c>
      <c r="BI196" s="59">
        <f ca="1">AVERAGE(OFFSET($BH$3,0,0,'Données projet'!$E$11+1,1))-AVERAGE(OFFSET($H$3,0,0,'Données projet'!$E$11+1,1))</f>
        <v>536.29215334041396</v>
      </c>
      <c r="BJ196" s="59">
        <f t="shared" si="146"/>
        <v>312.14361830038712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28.792906023911865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28.792906023911865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255.00000000000006</v>
      </c>
      <c r="BZ196" s="13">
        <f>BY196*VLOOKUP('Données projet'!$B$12,Paramètres!$A$1:$I$89,3,0)*VLOOKUP('Données projet'!$B$12,Paramètres!$A$1:$I$89,5,0)</f>
        <v>186.96600000000004</v>
      </c>
      <c r="CA196" s="13">
        <f t="shared" si="170"/>
        <v>46.868551400324648</v>
      </c>
      <c r="CB196" s="20">
        <f t="shared" si="171"/>
        <v>407.26184368889881</v>
      </c>
      <c r="CC196" s="59">
        <f t="shared" ref="CC196:CC203" si="195">CB196+(BT196+BU196)*44/12</f>
        <v>700.59517702223206</v>
      </c>
      <c r="CD196" s="59">
        <f ca="1">AVERAGE(OFFSET($CC$3,0,0,'Données projet'!$E$12+1,1))-AVERAGE(OFFSET($H$3,0,0,'Données projet'!$E$12+1,1))</f>
        <v>239.25212250019609</v>
      </c>
      <c r="CE196" s="59">
        <f t="shared" si="148"/>
        <v>213.58492101729695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248.99999999999994</v>
      </c>
      <c r="O197" s="13">
        <f>N197*VLOOKUP('Données projet'!$B$9,Paramètres!$A$1:$I$89,3,0)*VLOOKUP('Données projet'!$B$9,Paramètres!$A$1:$I$89,5,0)</f>
        <v>236.94839999999994</v>
      </c>
      <c r="P197" s="13">
        <f t="shared" ref="P197:P203" si="203">EXP(-1.0587+0.8836*LN(O197)+0.284)</f>
        <v>57.782475694292401</v>
      </c>
      <c r="Q197" s="20">
        <f t="shared" si="162"/>
        <v>513.32294183422573</v>
      </c>
      <c r="R197" s="59">
        <f t="shared" si="191"/>
        <v>806.65627516755899</v>
      </c>
      <c r="S197" s="59">
        <f ca="1">AVERAGE(OFFSET($R$3,0,0,'Données projet'!$E$9+1,1))-AVERAGE(OFFSET($H$3,0,0,'Données projet'!$E$9+1,1))</f>
        <v>455.71329051283936</v>
      </c>
      <c r="T197" s="59">
        <f t="shared" ref="T197:T203" si="204">$T$3</f>
        <v>479.3743231122258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16.434424587947731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16.434424587947731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277.77359999999993</v>
      </c>
      <c r="AK197" s="13">
        <f t="shared" si="164"/>
        <v>66.496288176842356</v>
      </c>
      <c r="AL197" s="20">
        <f t="shared" si="165"/>
        <v>599.60338857466706</v>
      </c>
      <c r="AM197" s="59">
        <f t="shared" si="193"/>
        <v>892.93672190800044</v>
      </c>
      <c r="AN197" s="59">
        <f ca="1">AVERAGE(OFFSET($AM$3,0,0,'Données projet'!$E$10+1,1))-AVERAGE(OFFSET($H$3,0,0,'Données projet'!$E$10+1,1))</f>
        <v>439.19854273764042</v>
      </c>
      <c r="AO197" s="59">
        <f t="shared" ref="AO197:AO203" si="205">$AO$3</f>
        <v>278.21741231699929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20.938940173911167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20.938940173911167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475.00000000000023</v>
      </c>
      <c r="BE197" s="13">
        <f>BD197*VLOOKUP('Données projet'!$B$11,Paramètres!$A$1:$I$89,3,0)*VLOOKUP('Données projet'!$B$11,Paramètres!$A$1:$I$89,5,0)</f>
        <v>407.5500000000003</v>
      </c>
      <c r="BF197" s="13">
        <f t="shared" si="167"/>
        <v>93.305642095357683</v>
      </c>
      <c r="BG197" s="20">
        <f t="shared" si="168"/>
        <v>872.32357664941526</v>
      </c>
      <c r="BH197" s="59">
        <f t="shared" si="194"/>
        <v>1165.6569099827486</v>
      </c>
      <c r="BI197" s="59">
        <f ca="1">AVERAGE(OFFSET($BH$3,0,0,'Données projet'!$E$11+1,1))-AVERAGE(OFFSET($H$3,0,0,'Données projet'!$E$11+1,1))</f>
        <v>536.29215334041396</v>
      </c>
      <c r="BJ197" s="59">
        <f t="shared" ref="BJ197:BJ203" si="206">$BJ$3</f>
        <v>312.14361830038712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28.22829469872153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28.22829469872153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255.00000000000006</v>
      </c>
      <c r="BZ197" s="13">
        <f>BY197*VLOOKUP('Données projet'!$B$12,Paramètres!$A$1:$I$89,3,0)*VLOOKUP('Données projet'!$B$12,Paramètres!$A$1:$I$89,5,0)</f>
        <v>186.96600000000004</v>
      </c>
      <c r="CA197" s="13">
        <f t="shared" si="170"/>
        <v>46.868551400324648</v>
      </c>
      <c r="CB197" s="20">
        <f t="shared" si="171"/>
        <v>407.26184368889881</v>
      </c>
      <c r="CC197" s="59">
        <f t="shared" si="195"/>
        <v>700.59517702223206</v>
      </c>
      <c r="CD197" s="59">
        <f ca="1">AVERAGE(OFFSET($CC$3,0,0,'Données projet'!$E$12+1,1))-AVERAGE(OFFSET($H$3,0,0,'Données projet'!$E$12+1,1))</f>
        <v>239.25212250019609</v>
      </c>
      <c r="CE197" s="59">
        <f t="shared" ref="CE197:CE203" si="207">$CE$3</f>
        <v>213.58492101729695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248.99999999999994</v>
      </c>
      <c r="O198" s="13">
        <f>N198*VLOOKUP('Données projet'!$B$9,Paramètres!$A$1:$I$89,3,0)*VLOOKUP('Données projet'!$B$9,Paramètres!$A$1:$I$89,5,0)</f>
        <v>236.94839999999994</v>
      </c>
      <c r="P198" s="13">
        <f t="shared" si="203"/>
        <v>57.782475694292401</v>
      </c>
      <c r="Q198" s="20">
        <f t="shared" si="162"/>
        <v>513.32294183422573</v>
      </c>
      <c r="R198" s="59">
        <f t="shared" si="191"/>
        <v>806.65627516755899</v>
      </c>
      <c r="S198" s="59">
        <f ca="1">AVERAGE(OFFSET($R$3,0,0,'Données projet'!$E$9+1,1))-AVERAGE(OFFSET($H$3,0,0,'Données projet'!$E$9+1,1))</f>
        <v>455.71329051283936</v>
      </c>
      <c r="T198" s="59">
        <f t="shared" si="204"/>
        <v>479.3743231122258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16.112155545787285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16.112155545787285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277.77359999999993</v>
      </c>
      <c r="AK198" s="13">
        <f t="shared" si="164"/>
        <v>66.496288176842356</v>
      </c>
      <c r="AL198" s="20">
        <f t="shared" si="165"/>
        <v>599.60338857466706</v>
      </c>
      <c r="AM198" s="59">
        <f t="shared" si="193"/>
        <v>892.93672190800044</v>
      </c>
      <c r="AN198" s="59">
        <f ca="1">AVERAGE(OFFSET($AM$3,0,0,'Données projet'!$E$10+1,1))-AVERAGE(OFFSET($H$3,0,0,'Données projet'!$E$10+1,1))</f>
        <v>439.19854273764042</v>
      </c>
      <c r="AO198" s="59">
        <f t="shared" si="205"/>
        <v>278.21741231699929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20.528340328593195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20.528340328593195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475.00000000000023</v>
      </c>
      <c r="BE198" s="13">
        <f>BD198*VLOOKUP('Données projet'!$B$11,Paramètres!$A$1:$I$89,3,0)*VLOOKUP('Données projet'!$B$11,Paramètres!$A$1:$I$89,5,0)</f>
        <v>407.5500000000003</v>
      </c>
      <c r="BF198" s="13">
        <f t="shared" si="167"/>
        <v>93.305642095357683</v>
      </c>
      <c r="BG198" s="20">
        <f t="shared" si="168"/>
        <v>872.32357664941526</v>
      </c>
      <c r="BH198" s="59">
        <f t="shared" si="194"/>
        <v>1165.6569099827486</v>
      </c>
      <c r="BI198" s="59">
        <f ca="1">AVERAGE(OFFSET($BH$3,0,0,'Données projet'!$E$11+1,1))-AVERAGE(OFFSET($H$3,0,0,'Données projet'!$E$11+1,1))</f>
        <v>536.29215334041396</v>
      </c>
      <c r="BJ198" s="59">
        <f t="shared" si="206"/>
        <v>312.14361830038712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27.674755057239274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27.674755057239274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255.00000000000006</v>
      </c>
      <c r="BZ198" s="13">
        <f>BY198*VLOOKUP('Données projet'!$B$12,Paramètres!$A$1:$I$89,3,0)*VLOOKUP('Données projet'!$B$12,Paramètres!$A$1:$I$89,5,0)</f>
        <v>186.96600000000004</v>
      </c>
      <c r="CA198" s="13">
        <f t="shared" si="170"/>
        <v>46.868551400324648</v>
      </c>
      <c r="CB198" s="20">
        <f t="shared" si="171"/>
        <v>407.26184368889881</v>
      </c>
      <c r="CC198" s="59">
        <f t="shared" si="195"/>
        <v>700.59517702223206</v>
      </c>
      <c r="CD198" s="59">
        <f ca="1">AVERAGE(OFFSET($CC$3,0,0,'Données projet'!$E$12+1,1))-AVERAGE(OFFSET($H$3,0,0,'Données projet'!$E$12+1,1))</f>
        <v>239.25212250019609</v>
      </c>
      <c r="CE198" s="59">
        <f t="shared" si="207"/>
        <v>213.58492101729695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248.99999999999994</v>
      </c>
      <c r="O199" s="13">
        <f>N199*VLOOKUP('Données projet'!$B$9,Paramètres!$A$1:$I$89,3,0)*VLOOKUP('Données projet'!$B$9,Paramètres!$A$1:$I$89,5,0)</f>
        <v>236.94839999999994</v>
      </c>
      <c r="P199" s="13">
        <f t="shared" si="203"/>
        <v>57.782475694292401</v>
      </c>
      <c r="Q199" s="20">
        <f t="shared" si="162"/>
        <v>513.32294183422573</v>
      </c>
      <c r="R199" s="59">
        <f t="shared" si="191"/>
        <v>806.65627516755899</v>
      </c>
      <c r="S199" s="59">
        <f ca="1">AVERAGE(OFFSET($R$3,0,0,'Données projet'!$E$9+1,1))-AVERAGE(OFFSET($H$3,0,0,'Données projet'!$E$9+1,1))</f>
        <v>455.71329051283936</v>
      </c>
      <c r="T199" s="59">
        <f t="shared" si="204"/>
        <v>479.3743231122258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15.7962060029789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15.7962060029789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277.77359999999993</v>
      </c>
      <c r="AK199" s="13">
        <f t="shared" si="164"/>
        <v>66.496288176842356</v>
      </c>
      <c r="AL199" s="20">
        <f t="shared" si="165"/>
        <v>599.60338857466706</v>
      </c>
      <c r="AM199" s="59">
        <f t="shared" si="193"/>
        <v>892.93672190800044</v>
      </c>
      <c r="AN199" s="59">
        <f ca="1">AVERAGE(OFFSET($AM$3,0,0,'Données projet'!$E$10+1,1))-AVERAGE(OFFSET($H$3,0,0,'Données projet'!$E$10+1,1))</f>
        <v>439.19854273764042</v>
      </c>
      <c r="AO199" s="59">
        <f t="shared" si="205"/>
        <v>278.21741231699929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20.125792095800733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20.125792095800733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475.00000000000023</v>
      </c>
      <c r="BE199" s="13">
        <f>BD199*VLOOKUP('Données projet'!$B$11,Paramètres!$A$1:$I$89,3,0)*VLOOKUP('Données projet'!$B$11,Paramètres!$A$1:$I$89,5,0)</f>
        <v>407.5500000000003</v>
      </c>
      <c r="BF199" s="13">
        <f t="shared" si="167"/>
        <v>93.305642095357683</v>
      </c>
      <c r="BG199" s="20">
        <f t="shared" si="168"/>
        <v>872.32357664941526</v>
      </c>
      <c r="BH199" s="59">
        <f t="shared" si="194"/>
        <v>1165.6569099827486</v>
      </c>
      <c r="BI199" s="59">
        <f ca="1">AVERAGE(OFFSET($BH$3,0,0,'Données projet'!$E$11+1,1))-AVERAGE(OFFSET($H$3,0,0,'Données projet'!$E$11+1,1))</f>
        <v>536.29215334041396</v>
      </c>
      <c r="BJ199" s="59">
        <f t="shared" si="206"/>
        <v>312.14361830038712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27.132069990500643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27.132069990500643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255.00000000000006</v>
      </c>
      <c r="BZ199" s="13">
        <f>BY199*VLOOKUP('Données projet'!$B$12,Paramètres!$A$1:$I$89,3,0)*VLOOKUP('Données projet'!$B$12,Paramètres!$A$1:$I$89,5,0)</f>
        <v>186.96600000000004</v>
      </c>
      <c r="CA199" s="13">
        <f t="shared" si="170"/>
        <v>46.868551400324648</v>
      </c>
      <c r="CB199" s="20">
        <f t="shared" si="171"/>
        <v>407.26184368889881</v>
      </c>
      <c r="CC199" s="59">
        <f t="shared" si="195"/>
        <v>700.59517702223206</v>
      </c>
      <c r="CD199" s="59">
        <f ca="1">AVERAGE(OFFSET($CC$3,0,0,'Données projet'!$E$12+1,1))-AVERAGE(OFFSET($H$3,0,0,'Données projet'!$E$12+1,1))</f>
        <v>239.25212250019609</v>
      </c>
      <c r="CE199" s="59">
        <f t="shared" si="207"/>
        <v>213.58492101729695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248.99999999999994</v>
      </c>
      <c r="O200" s="13">
        <f>N200*VLOOKUP('Données projet'!$B$9,Paramètres!$A$1:$I$89,3,0)*VLOOKUP('Données projet'!$B$9,Paramètres!$A$1:$I$89,5,0)</f>
        <v>236.94839999999994</v>
      </c>
      <c r="P200" s="13">
        <f t="shared" si="203"/>
        <v>57.782475694292401</v>
      </c>
      <c r="Q200" s="20">
        <f t="shared" si="162"/>
        <v>513.32294183422573</v>
      </c>
      <c r="R200" s="59">
        <f t="shared" si="191"/>
        <v>806.65627516755899</v>
      </c>
      <c r="S200" s="59">
        <f ca="1">AVERAGE(OFFSET($R$3,0,0,'Données projet'!$E$9+1,1))-AVERAGE(OFFSET($H$3,0,0,'Données projet'!$E$9+1,1))</f>
        <v>455.71329051283936</v>
      </c>
      <c r="T200" s="59">
        <f t="shared" si="204"/>
        <v>479.3743231122258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15.486452037994795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15.486452037994795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277.77359999999993</v>
      </c>
      <c r="AK200" s="13">
        <f t="shared" si="164"/>
        <v>66.496288176842356</v>
      </c>
      <c r="AL200" s="20">
        <f t="shared" si="165"/>
        <v>599.60338857466706</v>
      </c>
      <c r="AM200" s="59">
        <f t="shared" si="193"/>
        <v>892.93672190800044</v>
      </c>
      <c r="AN200" s="59">
        <f ca="1">AVERAGE(OFFSET($AM$3,0,0,'Données projet'!$E$10+1,1))-AVERAGE(OFFSET($H$3,0,0,'Données projet'!$E$10+1,1))</f>
        <v>439.19854273764042</v>
      </c>
      <c r="AO200" s="59">
        <f t="shared" si="205"/>
        <v>278.21741231699929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19.731137588323151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19.731137588323151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475.00000000000023</v>
      </c>
      <c r="BE200" s="13">
        <f>BD200*VLOOKUP('Données projet'!$B$11,Paramètres!$A$1:$I$89,3,0)*VLOOKUP('Données projet'!$B$11,Paramètres!$A$1:$I$89,5,0)</f>
        <v>407.5500000000003</v>
      </c>
      <c r="BF200" s="13">
        <f t="shared" si="167"/>
        <v>93.305642095357683</v>
      </c>
      <c r="BG200" s="20">
        <f t="shared" si="168"/>
        <v>872.32357664941526</v>
      </c>
      <c r="BH200" s="59">
        <f t="shared" si="194"/>
        <v>1165.6569099827486</v>
      </c>
      <c r="BI200" s="59">
        <f ca="1">AVERAGE(OFFSET($BH$3,0,0,'Données projet'!$E$11+1,1))-AVERAGE(OFFSET($H$3,0,0,'Données projet'!$E$11+1,1))</f>
        <v>536.29215334041396</v>
      </c>
      <c r="BJ200" s="59">
        <f t="shared" si="206"/>
        <v>312.14361830038712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26.600026646915548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26.600026646915548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255.00000000000006</v>
      </c>
      <c r="BZ200" s="13">
        <f>BY200*VLOOKUP('Données projet'!$B$12,Paramètres!$A$1:$I$89,3,0)*VLOOKUP('Données projet'!$B$12,Paramètres!$A$1:$I$89,5,0)</f>
        <v>186.96600000000004</v>
      </c>
      <c r="CA200" s="13">
        <f t="shared" si="170"/>
        <v>46.868551400324648</v>
      </c>
      <c r="CB200" s="20">
        <f t="shared" si="171"/>
        <v>407.26184368889881</v>
      </c>
      <c r="CC200" s="59">
        <f t="shared" si="195"/>
        <v>700.59517702223206</v>
      </c>
      <c r="CD200" s="59">
        <f ca="1">AVERAGE(OFFSET($CC$3,0,0,'Données projet'!$E$12+1,1))-AVERAGE(OFFSET($H$3,0,0,'Données projet'!$E$12+1,1))</f>
        <v>239.25212250019609</v>
      </c>
      <c r="CE200" s="59">
        <f t="shared" si="207"/>
        <v>213.58492101729695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248.99999999999994</v>
      </c>
      <c r="O201" s="13">
        <f>N201*VLOOKUP('Données projet'!$B$9,Paramètres!$A$1:$I$89,3,0)*VLOOKUP('Données projet'!$B$9,Paramètres!$A$1:$I$89,5,0)</f>
        <v>236.94839999999994</v>
      </c>
      <c r="P201" s="13">
        <f t="shared" si="203"/>
        <v>57.782475694292401</v>
      </c>
      <c r="Q201" s="20">
        <f t="shared" si="162"/>
        <v>513.32294183422573</v>
      </c>
      <c r="R201" s="59">
        <f t="shared" si="191"/>
        <v>806.65627516755899</v>
      </c>
      <c r="S201" s="59">
        <f ca="1">AVERAGE(OFFSET($R$3,0,0,'Données projet'!$E$9+1,1))-AVERAGE(OFFSET($H$3,0,0,'Données projet'!$E$9+1,1))</f>
        <v>455.71329051283936</v>
      </c>
      <c r="T201" s="59">
        <f t="shared" si="204"/>
        <v>479.3743231122258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15.182772159332764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15.182772159332764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277.77359999999993</v>
      </c>
      <c r="AK201" s="13">
        <f t="shared" si="164"/>
        <v>66.496288176842356</v>
      </c>
      <c r="AL201" s="20">
        <f t="shared" si="165"/>
        <v>599.60338857466706</v>
      </c>
      <c r="AM201" s="59">
        <f t="shared" si="193"/>
        <v>892.93672190800044</v>
      </c>
      <c r="AN201" s="59">
        <f ca="1">AVERAGE(OFFSET($AM$3,0,0,'Données projet'!$E$10+1,1))-AVERAGE(OFFSET($H$3,0,0,'Données projet'!$E$10+1,1))</f>
        <v>439.19854273764042</v>
      </c>
      <c r="AO201" s="59">
        <f t="shared" si="205"/>
        <v>278.21741231699929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19.344222015021725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19.344222015021725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475.00000000000023</v>
      </c>
      <c r="BE201" s="13">
        <f>BD201*VLOOKUP('Données projet'!$B$11,Paramètres!$A$1:$I$89,3,0)*VLOOKUP('Données projet'!$B$11,Paramètres!$A$1:$I$89,5,0)</f>
        <v>407.5500000000003</v>
      </c>
      <c r="BF201" s="13">
        <f t="shared" si="167"/>
        <v>93.305642095357683</v>
      </c>
      <c r="BG201" s="20">
        <f t="shared" si="168"/>
        <v>872.32357664941526</v>
      </c>
      <c r="BH201" s="59">
        <f t="shared" si="194"/>
        <v>1165.6569099827486</v>
      </c>
      <c r="BI201" s="59">
        <f ca="1">AVERAGE(OFFSET($BH$3,0,0,'Données projet'!$E$11+1,1))-AVERAGE(OFFSET($H$3,0,0,'Données projet'!$E$11+1,1))</f>
        <v>536.29215334041396</v>
      </c>
      <c r="BJ201" s="59">
        <f t="shared" si="206"/>
        <v>312.14361830038712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26.078416348783762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26.078416348783762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255.00000000000006</v>
      </c>
      <c r="BZ201" s="13">
        <f>BY201*VLOOKUP('Données projet'!$B$12,Paramètres!$A$1:$I$89,3,0)*VLOOKUP('Données projet'!$B$12,Paramètres!$A$1:$I$89,5,0)</f>
        <v>186.96600000000004</v>
      </c>
      <c r="CA201" s="13">
        <f t="shared" si="170"/>
        <v>46.868551400324648</v>
      </c>
      <c r="CB201" s="20">
        <f t="shared" si="171"/>
        <v>407.26184368889881</v>
      </c>
      <c r="CC201" s="59">
        <f t="shared" si="195"/>
        <v>700.59517702223206</v>
      </c>
      <c r="CD201" s="59">
        <f ca="1">AVERAGE(OFFSET($CC$3,0,0,'Données projet'!$E$12+1,1))-AVERAGE(OFFSET($H$3,0,0,'Données projet'!$E$12+1,1))</f>
        <v>239.25212250019609</v>
      </c>
      <c r="CE201" s="59">
        <f t="shared" si="207"/>
        <v>213.58492101729695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248.99999999999994</v>
      </c>
      <c r="O202" s="13">
        <f>N202*VLOOKUP('Données projet'!$B$9,Paramètres!$A$1:$I$89,3,0)*VLOOKUP('Données projet'!$B$9,Paramètres!$A$1:$I$89,5,0)</f>
        <v>236.94839999999994</v>
      </c>
      <c r="P202" s="13">
        <f t="shared" si="203"/>
        <v>57.782475694292401</v>
      </c>
      <c r="Q202" s="20">
        <f t="shared" si="162"/>
        <v>513.32294183422573</v>
      </c>
      <c r="R202" s="59">
        <f t="shared" si="191"/>
        <v>806.65627516755899</v>
      </c>
      <c r="S202" s="59">
        <f ca="1">AVERAGE(OFFSET($R$3,0,0,'Données projet'!$E$9+1,1))-AVERAGE(OFFSET($H$3,0,0,'Données projet'!$E$9+1,1))</f>
        <v>455.71329051283936</v>
      </c>
      <c r="T202" s="59">
        <f t="shared" si="204"/>
        <v>479.3743231122258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14.88504725786486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14.88504725786486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277.77359999999993</v>
      </c>
      <c r="AK202" s="13">
        <f t="shared" si="164"/>
        <v>66.496288176842356</v>
      </c>
      <c r="AL202" s="20">
        <f t="shared" si="165"/>
        <v>599.60338857466706</v>
      </c>
      <c r="AM202" s="59">
        <f t="shared" si="193"/>
        <v>892.93672190800044</v>
      </c>
      <c r="AN202" s="59">
        <f ca="1">AVERAGE(OFFSET($AM$3,0,0,'Données projet'!$E$10+1,1))-AVERAGE(OFFSET($H$3,0,0,'Données projet'!$E$10+1,1))</f>
        <v>439.19854273764042</v>
      </c>
      <c r="AO202" s="59">
        <f t="shared" si="205"/>
        <v>278.21741231699929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18.964893620117543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18.964893620117543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475.00000000000023</v>
      </c>
      <c r="BE202" s="13">
        <f>BD202*VLOOKUP('Données projet'!$B$11,Paramètres!$A$1:$I$89,3,0)*VLOOKUP('Données projet'!$B$11,Paramètres!$A$1:$I$89,5,0)</f>
        <v>407.5500000000003</v>
      </c>
      <c r="BF202" s="13">
        <f t="shared" si="167"/>
        <v>93.305642095357683</v>
      </c>
      <c r="BG202" s="20">
        <f t="shared" si="168"/>
        <v>872.32357664941526</v>
      </c>
      <c r="BH202" s="59">
        <f t="shared" si="194"/>
        <v>1165.6569099827486</v>
      </c>
      <c r="BI202" s="59">
        <f ca="1">AVERAGE(OFFSET($BH$3,0,0,'Données projet'!$E$11+1,1))-AVERAGE(OFFSET($H$3,0,0,'Données projet'!$E$11+1,1))</f>
        <v>536.29215334041396</v>
      </c>
      <c r="BJ202" s="59">
        <f t="shared" si="206"/>
        <v>312.14361830038712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25.567034510447471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25.567034510447471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255.00000000000006</v>
      </c>
      <c r="BZ202" s="13">
        <f>BY202*VLOOKUP('Données projet'!$B$12,Paramètres!$A$1:$I$89,3,0)*VLOOKUP('Données projet'!$B$12,Paramètres!$A$1:$I$89,5,0)</f>
        <v>186.96600000000004</v>
      </c>
      <c r="CA202" s="13">
        <f t="shared" si="170"/>
        <v>46.868551400324648</v>
      </c>
      <c r="CB202" s="20">
        <f t="shared" si="171"/>
        <v>407.26184368889881</v>
      </c>
      <c r="CC202" s="59">
        <f t="shared" si="195"/>
        <v>700.59517702223206</v>
      </c>
      <c r="CD202" s="59">
        <f ca="1">AVERAGE(OFFSET($CC$3,0,0,'Données projet'!$E$12+1,1))-AVERAGE(OFFSET($H$3,0,0,'Données projet'!$E$12+1,1))</f>
        <v>239.25212250019609</v>
      </c>
      <c r="CE202" s="59">
        <f t="shared" si="207"/>
        <v>213.58492101729695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248.99999999999994</v>
      </c>
      <c r="O203" s="13">
        <f>N203*VLOOKUP('Données projet'!$B$9,Paramètres!$A$1:$I$89,3,0)*VLOOKUP('Données projet'!$B$9,Paramètres!$A$1:$I$89,5,0)</f>
        <v>236.94839999999994</v>
      </c>
      <c r="P203" s="13">
        <f t="shared" si="203"/>
        <v>57.782475694292401</v>
      </c>
      <c r="Q203" s="20">
        <f t="shared" si="162"/>
        <v>513.32294183422573</v>
      </c>
      <c r="R203" s="59">
        <f t="shared" si="191"/>
        <v>806.65627516755899</v>
      </c>
      <c r="S203" s="59">
        <f ca="1">AVERAGE(OFFSET($R$3,0,0,'Données projet'!$E$9+1,1))-AVERAGE(OFFSET($H$3,0,0,'Données projet'!$E$9+1,1))</f>
        <v>455.71329051283936</v>
      </c>
      <c r="T203" s="59">
        <f t="shared" si="204"/>
        <v>479.3743231122258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14.593160560120483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14.593160560120483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277.77359999999993</v>
      </c>
      <c r="AK203" s="13">
        <f t="shared" si="164"/>
        <v>66.496288176842356</v>
      </c>
      <c r="AL203" s="20">
        <f t="shared" si="165"/>
        <v>599.60338857466706</v>
      </c>
      <c r="AM203" s="59">
        <f t="shared" si="193"/>
        <v>892.93672190800044</v>
      </c>
      <c r="AN203" s="59">
        <f ca="1">AVERAGE(OFFSET($AM$3,0,0,'Données projet'!$E$10+1,1))-AVERAGE(OFFSET($H$3,0,0,'Données projet'!$E$10+1,1))</f>
        <v>439.19854273764042</v>
      </c>
      <c r="AO203" s="59">
        <f t="shared" si="205"/>
        <v>278.21741231699929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18.593003623669958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18.593003623669958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475.00000000000023</v>
      </c>
      <c r="BE203" s="13">
        <f>BD203*VLOOKUP('Données projet'!$B$11,Paramètres!$A$1:$I$89,3,0)*VLOOKUP('Données projet'!$B$11,Paramètres!$A$1:$I$89,5,0)</f>
        <v>407.5500000000003</v>
      </c>
      <c r="BF203" s="13">
        <f t="shared" si="167"/>
        <v>93.305642095357683</v>
      </c>
      <c r="BG203" s="20">
        <f t="shared" si="168"/>
        <v>872.32357664941526</v>
      </c>
      <c r="BH203" s="59">
        <f t="shared" si="194"/>
        <v>1165.6569099827486</v>
      </c>
      <c r="BI203" s="59">
        <f ca="1">AVERAGE(OFFSET($BH$3,0,0,'Données projet'!$E$11+1,1))-AVERAGE(OFFSET($H$3,0,0,'Données projet'!$E$11+1,1))</f>
        <v>536.29215334041396</v>
      </c>
      <c r="BJ203" s="59">
        <f t="shared" si="206"/>
        <v>312.14361830038712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25.065680558048832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25.065680558048832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255.00000000000006</v>
      </c>
      <c r="BZ203" s="13">
        <f>BY203*VLOOKUP('Données projet'!$B$12,Paramètres!$A$1:$I$89,3,0)*VLOOKUP('Données projet'!$B$12,Paramètres!$A$1:$I$89,5,0)</f>
        <v>186.96600000000004</v>
      </c>
      <c r="CA203" s="13">
        <f t="shared" si="170"/>
        <v>46.868551400324648</v>
      </c>
      <c r="CB203" s="20">
        <f t="shared" si="171"/>
        <v>407.26184368889881</v>
      </c>
      <c r="CC203" s="59">
        <f t="shared" si="195"/>
        <v>700.59517702223206</v>
      </c>
      <c r="CD203" s="59">
        <f ca="1">AVERAGE(OFFSET($CC$3,0,0,'Données projet'!$E$12+1,1))-AVERAGE(OFFSET($H$3,0,0,'Données projet'!$E$12+1,1))</f>
        <v>239.25212250019609</v>
      </c>
      <c r="CE203" s="59">
        <f t="shared" si="207"/>
        <v>213.58492101729695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1.5271612967071428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1.2392705892426346</v>
      </c>
      <c r="BA205" s="81">
        <f>EXP(LN('Données projet'!B88)/'Données projet'!A88)</f>
        <v>1.2229519710813024</v>
      </c>
      <c r="BV205" s="81">
        <f>EXP(LN('Données projet'!B114)/'Données projet'!A114)</f>
        <v>1.6071994829923506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Charme</v>
      </c>
      <c r="B6" s="144">
        <f>'Données projet'!D9</f>
        <v>2.0046511629209998</v>
      </c>
      <c r="C6" s="145">
        <f ca="1">IF(OR('Données projet'!B9="",'Données projet'!C9="",'Données projet'!C9=0%),0,Calculateur!S3)</f>
        <v>455.71329051283936</v>
      </c>
      <c r="D6" s="145">
        <f>IF(OR('Données projet'!B9="",'Données projet'!C9="",'Données projet'!C9=0%),0,Calculateur!T3)</f>
        <v>479.3743231122258</v>
      </c>
      <c r="E6" s="145">
        <f ca="1">MIN(C6,D6)</f>
        <v>455.71329051283936</v>
      </c>
      <c r="F6" s="145">
        <f ca="1">E6*B6</f>
        <v>913.54617778511886</v>
      </c>
      <c r="G6" s="145">
        <f ca="1">F6*(100%-'Données projet'!$C$24)*(100%-'Données projet'!$C$25)*(100%-'Données projet'!$C$26)*(100%-'Données projet'!$C$27)</f>
        <v>822.19156000660701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53.624418608136743</v>
      </c>
      <c r="K6" s="149">
        <f>J6*(100%-'Données projet'!$C$24)*(100%-'Données projet'!$C$25)*(100%-'Données projet'!$C$26)*(100%-'Données projet'!$C$27)</f>
        <v>48.261976747323068</v>
      </c>
      <c r="L6" s="150">
        <f ca="1">G6+I6+K6</f>
        <v>870.45353675393005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1.002325581245</v>
      </c>
      <c r="C7" s="145">
        <f ca="1">IF(OR('Données projet'!B10="",'Données projet'!C10="",'Données projet'!C10=0%),0,Calculateur!AN3)</f>
        <v>439.19854273764042</v>
      </c>
      <c r="D7" s="145">
        <f>IF(OR('Données projet'!B10="",'Données projet'!C10="",'Données projet'!C10=0%),0,Calculateur!AO3)</f>
        <v>278.21741231699929</v>
      </c>
      <c r="E7" s="145">
        <f t="shared" ref="E7:E15" ca="1" si="0">MIN(C7,D7)</f>
        <v>278.21741231699929</v>
      </c>
      <c r="F7" s="145">
        <f t="shared" ref="F7:F15" ca="1" si="1">E7*B7</f>
        <v>278.86442951311614</v>
      </c>
      <c r="G7" s="145">
        <f ca="1">F7*(100%-'Données projet'!$C$24)*(100%-'Données projet'!$C$25)*(100%-'Données projet'!$C$26)*(100%-'Données projet'!$C$27)</f>
        <v>250.97798656180453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15.536046509297501</v>
      </c>
      <c r="K7" s="149">
        <f>J7*(100%-'Données projet'!$C$24)*(100%-'Données projet'!$C$25)*(100%-'Données projet'!$C$26)*(100%-'Données projet'!$C$27)</f>
        <v>13.982441858367752</v>
      </c>
      <c r="L7" s="150">
        <f t="shared" ref="L7:L15" ca="1" si="2">G7+I7+K7</f>
        <v>264.96042842017226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Hêtre</v>
      </c>
      <c r="B8" s="152">
        <f>'Données projet'!D11</f>
        <v>0.7875415282749999</v>
      </c>
      <c r="C8" s="145">
        <f ca="1">IF(OR('Données projet'!B11="",'Données projet'!C11="",'Données projet'!C11=0%),0,Calculateur!BI3)</f>
        <v>536.29215334041396</v>
      </c>
      <c r="D8" s="145">
        <f>IF(OR('Données projet'!B11="",'Données projet'!C11="",'Données projet'!C11=0%),0,Calculateur!BJ3)</f>
        <v>312.14361830038712</v>
      </c>
      <c r="E8" s="145">
        <f t="shared" ca="1" si="0"/>
        <v>312.14361830038712</v>
      </c>
      <c r="F8" s="145">
        <f t="shared" ca="1" si="1"/>
        <v>245.82606219757511</v>
      </c>
      <c r="G8" s="145">
        <f ca="1">F8*(100%-'Données projet'!$C$24)*(100%-'Données projet'!$C$25)*(100%-'Données projet'!$C$26)*(100%-'Données projet'!$C$27)</f>
        <v>221.2434559778176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12.010008306193749</v>
      </c>
      <c r="K8" s="149">
        <f>J8*(100%-'Données projet'!$C$24)*(100%-'Données projet'!$C$25)*(100%-'Données projet'!$C$26)*(100%-'Données projet'!$C$27)</f>
        <v>10.809007475574374</v>
      </c>
      <c r="L8" s="150">
        <f t="shared" ca="1" si="2"/>
        <v>232.05246345339197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Châtaignier</v>
      </c>
      <c r="B9" s="152">
        <f>'Données projet'!D12</f>
        <v>0.5154817275589999</v>
      </c>
      <c r="C9" s="145">
        <f ca="1">IF(OR('Données projet'!B12="",'Données projet'!C12="",'Données projet'!C12=0%),0,Calculateur!CD3)</f>
        <v>239.25212250019609</v>
      </c>
      <c r="D9" s="145">
        <f>IF(OR('Données projet'!B12="",'Données projet'!C12="",'Données projet'!C12=0%),0,Calculateur!CE3)</f>
        <v>213.58492101729695</v>
      </c>
      <c r="E9" s="145">
        <f t="shared" ca="1" si="0"/>
        <v>213.58492101729695</v>
      </c>
      <c r="F9" s="145">
        <f t="shared" ca="1" si="1"/>
        <v>110.09912406654878</v>
      </c>
      <c r="G9" s="145">
        <f ca="1">F9*(100%-'Données projet'!$C$24)*(100%-'Données projet'!$C$25)*(100%-'Données projet'!$C$26)*(100%-'Données projet'!$C$27)</f>
        <v>99.089211659893905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23.969900331493495</v>
      </c>
      <c r="K9" s="149">
        <f>J9*(100%-'Données projet'!$C$24)*(100%-'Données projet'!$C$25)*(100%-'Données projet'!$C$26)*(100%-'Données projet'!$C$27)</f>
        <v>21.572910298344144</v>
      </c>
      <c r="L9" s="150">
        <f t="shared" ca="1" si="2"/>
        <v>120.66212195823805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1548.3357935623587</v>
      </c>
      <c r="G16" s="164">
        <f t="shared" ca="1" si="3"/>
        <v>1393.502214206123</v>
      </c>
      <c r="H16" s="165">
        <f t="shared" si="3"/>
        <v>0</v>
      </c>
      <c r="I16" s="165">
        <f t="shared" si="3"/>
        <v>0</v>
      </c>
      <c r="J16" s="166">
        <f t="shared" si="3"/>
        <v>105.14037375512149</v>
      </c>
      <c r="K16" s="166">
        <f t="shared" si="3"/>
        <v>94.626336379609327</v>
      </c>
      <c r="L16" s="167">
        <f t="shared" ca="1" si="3"/>
        <v>1488.1285505857322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Charme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Châtaignier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I24" sqref="I24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Charme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-1719.8336432789461</v>
      </c>
      <c r="U10" s="176">
        <f>'Données projet'!D9</f>
        <v>2.0046511629209998</v>
      </c>
      <c r="V10" s="175">
        <f>U10*T10</f>
        <v>-3447.6665130297993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-3206.9121361154457</v>
      </c>
      <c r="U11" s="176">
        <f>'Données projet'!D10</f>
        <v>1.002325581245</v>
      </c>
      <c r="V11" s="175">
        <f t="shared" ref="V11" si="0">U11*T11</f>
        <v>-3214.3700708335587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Hêtre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-2525.5000591544303</v>
      </c>
      <c r="U12" s="176">
        <f>'Données projet'!D11</f>
        <v>0.7875415282749999</v>
      </c>
      <c r="V12" s="175">
        <f t="shared" ref="V12:V19" si="1">U12*T12</f>
        <v>-1988.9361762450828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Châtaignier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-1974.3696798744272</v>
      </c>
      <c r="U13" s="176">
        <f>'Données projet'!D12</f>
        <v>0.5154817275589999</v>
      </c>
      <c r="V13" s="175">
        <f t="shared" si="1"/>
        <v>-1017.7514934217794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Charme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>
        <v>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2349.89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>
        <v>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4583.26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341.21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1059.54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10</v>
      </c>
      <c r="B23" s="179">
        <f>'Données projet'!D36</f>
        <v>10</v>
      </c>
      <c r="C23" s="191">
        <v>15</v>
      </c>
      <c r="D23" s="180">
        <f>B23*C23</f>
        <v>150</v>
      </c>
      <c r="E23" s="191"/>
      <c r="F23" s="228"/>
      <c r="H23" s="188">
        <v>3</v>
      </c>
      <c r="I23" s="189">
        <v>1101.44</v>
      </c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-39171.611206653215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15</v>
      </c>
      <c r="B24" s="179">
        <f>'Données projet'!D37</f>
        <v>18</v>
      </c>
      <c r="C24" s="191">
        <v>15</v>
      </c>
      <c r="D24" s="180">
        <f t="shared" ref="D24:D42" si="2">B24*C24</f>
        <v>270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20</v>
      </c>
      <c r="B25" s="179">
        <f>'Données projet'!D38</f>
        <v>23</v>
      </c>
      <c r="C25" s="191">
        <v>15</v>
      </c>
      <c r="D25" s="180">
        <f t="shared" si="2"/>
        <v>345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-39171.611206653215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25</v>
      </c>
      <c r="B26" s="179">
        <f>'Données projet'!D39</f>
        <v>27</v>
      </c>
      <c r="C26" s="191">
        <v>15</v>
      </c>
      <c r="D26" s="180">
        <f t="shared" si="2"/>
        <v>405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30</v>
      </c>
      <c r="B27" s="179">
        <f>'Données projet'!D40</f>
        <v>29</v>
      </c>
      <c r="C27" s="191">
        <v>15</v>
      </c>
      <c r="D27" s="180">
        <f t="shared" si="2"/>
        <v>435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35</v>
      </c>
      <c r="B28" s="179">
        <f>'Données projet'!D41</f>
        <v>30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40</v>
      </c>
      <c r="B29" s="179">
        <f>'Données projet'!D42</f>
        <v>31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45</v>
      </c>
      <c r="B30" s="179">
        <f>'Données projet'!D43</f>
        <v>31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50</v>
      </c>
      <c r="B31" s="179">
        <f>'Données projet'!D44</f>
        <v>31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55</v>
      </c>
      <c r="B32" s="179">
        <f>'Données projet'!D45</f>
        <v>30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60</v>
      </c>
      <c r="B33" s="179">
        <f>'Données projet'!D46</f>
        <v>30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65</v>
      </c>
      <c r="B34" s="179">
        <f>'Données projet'!D47</f>
        <v>29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75</v>
      </c>
      <c r="B36" s="179">
        <f>'Données projet'!D49</f>
        <v>27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80</v>
      </c>
      <c r="B37" s="179">
        <f>'Données projet'!D50</f>
        <v>26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85</v>
      </c>
      <c r="B38" s="179">
        <f>'Données projet'!D51</f>
        <v>25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90</v>
      </c>
      <c r="B39" s="179">
        <f>'Données projet'!D52</f>
        <v>24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95</v>
      </c>
      <c r="B40" s="179">
        <f>'Données projet'!D53</f>
        <v>23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100</v>
      </c>
      <c r="B41" s="179">
        <f>'Données projet'!D54</f>
        <v>22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105</v>
      </c>
      <c r="B42" s="179">
        <f>'Données projet'!D55</f>
        <v>21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3356.37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6</v>
      </c>
      <c r="C54" s="189">
        <v>15</v>
      </c>
      <c r="D54" s="177">
        <f>B54*C54</f>
        <v>90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28</v>
      </c>
      <c r="C55" s="189">
        <v>15</v>
      </c>
      <c r="D55" s="177">
        <f t="shared" ref="D55:D73" si="4">B55*C55</f>
        <v>420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28</v>
      </c>
      <c r="C56" s="189">
        <v>15</v>
      </c>
      <c r="D56" s="177">
        <f t="shared" si="4"/>
        <v>420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28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28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28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28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28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28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28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28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28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28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27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26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25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24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Hêtre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2795.44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str">
        <f>IF(O83+1&lt;=MIN('Données projet'!$E$9:$E$18),O83+1,"STOP")</f>
        <v>STOP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>
        <v>15</v>
      </c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26</v>
      </c>
      <c r="C86" s="189">
        <v>15</v>
      </c>
      <c r="D86" s="177">
        <f t="shared" ref="D86:D104" si="6">B86*C86</f>
        <v>390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35</v>
      </c>
      <c r="C87" s="189">
        <v>15</v>
      </c>
      <c r="D87" s="177">
        <f t="shared" si="6"/>
        <v>525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35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35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35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35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35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35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35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35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35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34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33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31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30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29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28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27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26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Châtaignier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3094.05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0</v>
      </c>
      <c r="C116" s="189">
        <v>15</v>
      </c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0</v>
      </c>
      <c r="C117" s="189">
        <v>15</v>
      </c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18</v>
      </c>
      <c r="B118" s="179">
        <f>'Données projet'!D116</f>
        <v>94</v>
      </c>
      <c r="C118" s="189">
        <v>15</v>
      </c>
      <c r="D118" s="177">
        <f t="shared" si="8"/>
        <v>1410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22</v>
      </c>
      <c r="B119" s="179">
        <f>'Données projet'!D117</f>
        <v>54</v>
      </c>
      <c r="C119" s="189">
        <v>15</v>
      </c>
      <c r="D119" s="177">
        <f t="shared" si="8"/>
        <v>810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27</v>
      </c>
      <c r="B120" s="179">
        <f>'Données projet'!D118</f>
        <v>38</v>
      </c>
      <c r="C120" s="189">
        <v>15</v>
      </c>
      <c r="D120" s="177">
        <f t="shared" si="8"/>
        <v>570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2023-06-05T09:37:54Z</dcterms:modified>
</cp:coreProperties>
</file>