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MESNIL EN OUCHE (27) - BAUDOIN Philippe\Documents prets\Doc fin\"/>
    </mc:Choice>
  </mc:AlternateContent>
  <xr:revisionPtr revIDLastSave="0" documentId="13_ncr:1_{AAE5CFC1-254A-48AC-9796-7F70A2008D34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16" i="2" l="1" a="1"/>
  <c r="CS116" i="2" s="1"/>
  <c r="CS72" i="2" a="1"/>
  <c r="CS72" i="2" s="1"/>
  <c r="CS38" i="2" a="1"/>
  <c r="CS38" i="2" s="1"/>
  <c r="CS105" i="2" a="1"/>
  <c r="CS105" i="2" s="1"/>
  <c r="CS161" i="2" a="1"/>
  <c r="CS161" i="2" s="1"/>
  <c r="CS120" i="2" a="1"/>
  <c r="CS120" i="2" s="1"/>
  <c r="CS114" i="2" a="1"/>
  <c r="CS114" i="2" s="1"/>
  <c r="CS56" i="2" a="1"/>
  <c r="CS56" i="2" s="1"/>
  <c r="CS77" i="2" a="1"/>
  <c r="CS77" i="2" s="1"/>
  <c r="CS134" i="2" a="1"/>
  <c r="CS134" i="2" s="1"/>
  <c r="CS185" i="2" a="1"/>
  <c r="CS185" i="2" s="1"/>
  <c r="CS24" i="2" a="1"/>
  <c r="CS24" i="2" s="1"/>
  <c r="CS129" i="2" a="1"/>
  <c r="CS129" i="2" s="1"/>
  <c r="CS137" i="2" a="1"/>
  <c r="CS137" i="2" s="1"/>
  <c r="CS52" i="2" a="1"/>
  <c r="CS52" i="2" s="1"/>
  <c r="BC68" i="2" a="1"/>
  <c r="BC68" i="2" s="1"/>
  <c r="BC58" i="2" a="1"/>
  <c r="BC58" i="2" s="1"/>
  <c r="BC34" i="2" a="1"/>
  <c r="BC34" i="2" s="1"/>
  <c r="BX107" i="2" a="1"/>
  <c r="BX107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24" i="2" l="1"/>
  <c r="CY48" i="2"/>
  <c r="CY143" i="2"/>
  <c r="CY104" i="2"/>
  <c r="CY118" i="2"/>
  <c r="CY113" i="2"/>
  <c r="CY28" i="2"/>
  <c r="CY23" i="2"/>
  <c r="CY177" i="2"/>
  <c r="CY47" i="2"/>
  <c r="CY44" i="2"/>
  <c r="CY121" i="2"/>
  <c r="CY34" i="2"/>
  <c r="CY195" i="2"/>
  <c r="CY194" i="2"/>
  <c r="CY140" i="2"/>
  <c r="CY38" i="2"/>
  <c r="CY37" i="2"/>
  <c r="CY129" i="2"/>
  <c r="CY69" i="2"/>
  <c r="CY106" i="2"/>
  <c r="CY85" i="2"/>
  <c r="CY127" i="2"/>
  <c r="CY53" i="2"/>
  <c r="CY88" i="2"/>
  <c r="CY191" i="2"/>
  <c r="CY183" i="2"/>
  <c r="CY103" i="2"/>
  <c r="CY66" i="2"/>
  <c r="CY165" i="2"/>
  <c r="CY101" i="2"/>
  <c r="CY12" i="2"/>
  <c r="CY82" i="2"/>
  <c r="CY190" i="2"/>
  <c r="CY149" i="2"/>
  <c r="CY59" i="2"/>
  <c r="CY120" i="2"/>
  <c r="CY122" i="2"/>
  <c r="CY164" i="2"/>
  <c r="CY115" i="2"/>
  <c r="CY73" i="2"/>
  <c r="CY83" i="2"/>
  <c r="CY13" i="2"/>
  <c r="CY100" i="2"/>
  <c r="CY52" i="2"/>
  <c r="CY124" i="2"/>
  <c r="CY71" i="2"/>
  <c r="CY145" i="2"/>
  <c r="CY76" i="2"/>
  <c r="CY111" i="2"/>
  <c r="CY107" i="2"/>
  <c r="CY192" i="2"/>
  <c r="CY60" i="2"/>
  <c r="CY138" i="2"/>
  <c r="CY153" i="2"/>
  <c r="CY198" i="2"/>
  <c r="CY199" i="2"/>
  <c r="CY26" i="2"/>
  <c r="CY169" i="2"/>
  <c r="CY156" i="2"/>
  <c r="CY22" i="2"/>
  <c r="CY179" i="2"/>
  <c r="CY84" i="2"/>
  <c r="CY161" i="2"/>
  <c r="CY80" i="2"/>
  <c r="CY41" i="2"/>
  <c r="CY97" i="2"/>
  <c r="CY56" i="2"/>
  <c r="CY9" i="2"/>
  <c r="CY93" i="2"/>
  <c r="CY30" i="2"/>
  <c r="CY95" i="2"/>
  <c r="CY131" i="2"/>
  <c r="CY148" i="2"/>
  <c r="CY67" i="2"/>
  <c r="CY150" i="2"/>
  <c r="CY134" i="2"/>
  <c r="CY166" i="2"/>
  <c r="CY11" i="2"/>
  <c r="CY14" i="2"/>
  <c r="CY184" i="2"/>
  <c r="CY36" i="2"/>
  <c r="CY55" i="2"/>
  <c r="CY25" i="2"/>
  <c r="CY19" i="2"/>
  <c r="CY49" i="2"/>
  <c r="CY58" i="2"/>
  <c r="CY78" i="2"/>
  <c r="CY65" i="2"/>
  <c r="CY114" i="2"/>
  <c r="CY7" i="2"/>
  <c r="CY176" i="2"/>
  <c r="CY126" i="2"/>
  <c r="CY72" i="2"/>
  <c r="CY201" i="2"/>
  <c r="CY40" i="2"/>
  <c r="CY130" i="2"/>
  <c r="CY5" i="2"/>
  <c r="CY128" i="2"/>
  <c r="CY154" i="2"/>
  <c r="CY132" i="2"/>
  <c r="CY8" i="2"/>
  <c r="CY81" i="2"/>
  <c r="CY61" i="2"/>
  <c r="CY32" i="2"/>
  <c r="CY158" i="2"/>
  <c r="CY17" i="2"/>
  <c r="CY86" i="2"/>
  <c r="CY54" i="2"/>
  <c r="CY10" i="2"/>
  <c r="CY172" i="2"/>
  <c r="CY147" i="2"/>
  <c r="CY29" i="2"/>
  <c r="CY180" i="2"/>
  <c r="CY16" i="2"/>
  <c r="CY159" i="2"/>
  <c r="CY181" i="2"/>
  <c r="CY141" i="2"/>
  <c r="CY62" i="2"/>
  <c r="CY175" i="2"/>
  <c r="CY193" i="2"/>
  <c r="CY33" i="2"/>
  <c r="CY174" i="2"/>
  <c r="CY168" i="2"/>
  <c r="CY178" i="2"/>
  <c r="CY139" i="2"/>
  <c r="CY31" i="2"/>
  <c r="CY79" i="2"/>
  <c r="CY136" i="2"/>
  <c r="CY109" i="2"/>
  <c r="CY112" i="2"/>
  <c r="CY21" i="2"/>
  <c r="CY18" i="2"/>
  <c r="CY94" i="2"/>
  <c r="CY185" i="2"/>
  <c r="CY203" i="2"/>
  <c r="CY171" i="2"/>
  <c r="CY137" i="2"/>
  <c r="CY187" i="2"/>
  <c r="CY152" i="2"/>
  <c r="CY46" i="2"/>
  <c r="CY197" i="2"/>
  <c r="CY51" i="2"/>
  <c r="CY142" i="2"/>
  <c r="CY119" i="2"/>
  <c r="CY202" i="2"/>
  <c r="CY68" i="2"/>
  <c r="CY43" i="2"/>
  <c r="CY63" i="2"/>
  <c r="CY91" i="2"/>
  <c r="CY89" i="2"/>
  <c r="CY200" i="2"/>
  <c r="CY20" i="2"/>
  <c r="CY155" i="2"/>
  <c r="CY35" i="2"/>
  <c r="CY42" i="2"/>
  <c r="CY70" i="2"/>
  <c r="CY160" i="2"/>
  <c r="CY27" i="2"/>
  <c r="CY102" i="2"/>
  <c r="CY186" i="2"/>
  <c r="CY4" i="2"/>
  <c r="CY90" i="2"/>
  <c r="CY74" i="2"/>
  <c r="CY117" i="2"/>
  <c r="CY173" i="2"/>
  <c r="CY92" i="2"/>
  <c r="CY116" i="2"/>
  <c r="CY163" i="2"/>
  <c r="CY123" i="2"/>
  <c r="CY144" i="2"/>
  <c r="CY50" i="2"/>
  <c r="CY6" i="2"/>
  <c r="CY182" i="2"/>
  <c r="CY110" i="2"/>
  <c r="CY77" i="2"/>
  <c r="CY105" i="2"/>
  <c r="CY196" i="2"/>
  <c r="CY157" i="2"/>
  <c r="CY188" i="2"/>
  <c r="CY96" i="2"/>
  <c r="CY39" i="2"/>
  <c r="CY3" i="2"/>
  <c r="C10" i="4" s="1"/>
  <c r="E10" i="4" s="1"/>
  <c r="F10" i="4" s="1"/>
  <c r="G10" i="4" s="1"/>
  <c r="L10" i="4" s="1"/>
  <c r="CY15" i="2"/>
  <c r="CY108" i="2"/>
  <c r="CY133" i="2"/>
  <c r="CY87" i="2"/>
  <c r="CY64" i="2"/>
  <c r="CY125" i="2"/>
  <c r="CY146" i="2"/>
  <c r="CY57" i="2"/>
  <c r="CY170" i="2"/>
  <c r="CY98" i="2"/>
  <c r="CY151" i="2"/>
  <c r="CY45" i="2"/>
  <c r="CY75" i="2"/>
  <c r="CY135" i="2"/>
  <c r="CY189" i="2"/>
  <c r="CY162" i="2"/>
  <c r="CY99" i="2"/>
  <c r="CY16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<sst xmlns="http://schemas.openxmlformats.org/spreadsheetml/2006/main" count="1174" uniqueCount="324">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</sst>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604.94863836746174</c:v>
                </c:pt>
                <c:pt idx="112">
                  <c:v>610.29290728129274</c:v>
                </c:pt>
                <c:pt idx="113">
                  <c:v>615.63620511985016</c:v>
                </c:pt>
                <c:pt idx="114">
                  <c:v>620.97854150271473</c:v>
                </c:pt>
                <c:pt idx="115">
                  <c:v>626.31992587040452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676.23582709036771</c:v>
                </c:pt>
                <c:pt idx="112">
                  <c:v>682.2113344014175</c:v>
                </c:pt>
                <c:pt idx="113">
                  <c:v>688.18576777705664</c:v>
                </c:pt>
                <c:pt idx="114">
                  <c:v>694.15913785580926</c:v>
                </c:pt>
                <c:pt idx="115">
                  <c:v>700.1314550781708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481.01955462314157</c:v>
                </c:pt>
                <c:pt idx="32">
                  <c:v>516.06932221843772</c:v>
                </c:pt>
                <c:pt idx="33">
                  <c:v>551.06887464230806</c:v>
                </c:pt>
                <c:pt idx="34">
                  <c:v>586.02184403309866</c:v>
                </c:pt>
                <c:pt idx="35">
                  <c:v>620.93139451795184</c:v>
                </c:pt>
                <c:pt idx="36">
                  <c:v>567.37010980679293</c:v>
                </c:pt>
                <c:pt idx="37">
                  <c:v>595.22507573244764</c:v>
                </c:pt>
                <c:pt idx="38">
                  <c:v>623.05293550667545</c:v>
                </c:pt>
                <c:pt idx="39">
                  <c:v>650.85506834469629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748.211882009232</c:v>
                </c:pt>
                <c:pt idx="57">
                  <c:v>757.83884997834093</c:v>
                </c:pt>
                <c:pt idx="58">
                  <c:v>767.46333526620458</c:v>
                </c:pt>
                <c:pt idx="59">
                  <c:v>777.08537338244957</c:v>
                </c:pt>
                <c:pt idx="60">
                  <c:v>786.70499888602956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2.1741481815660317</c:v>
                </c:pt>
                <c:pt idx="2">
                  <c:v>3.3279919278058419</c:v>
                </c:pt>
                <c:pt idx="3">
                  <c:v>5.0970686122234934</c:v>
                </c:pt>
                <c:pt idx="4">
                  <c:v>7.8108603439262572</c:v>
                </c:pt>
                <c:pt idx="5">
                  <c:v>11.976016001557646</c:v>
                </c:pt>
                <c:pt idx="6">
                  <c:v>18.371970801719861</c:v>
                </c:pt>
                <c:pt idx="7">
                  <c:v>28.198348261169219</c:v>
                </c:pt>
                <c:pt idx="8">
                  <c:v>43.302273190862593</c:v>
                </c:pt>
                <c:pt idx="9">
                  <c:v>66.529046266496863</c:v>
                </c:pt>
                <c:pt idx="10">
                  <c:v>102.26331921155065</c:v>
                </c:pt>
                <c:pt idx="11">
                  <c:v>99.383832042107713</c:v>
                </c:pt>
                <c:pt idx="12">
                  <c:v>127.61811425323567</c:v>
                </c:pt>
                <c:pt idx="13">
                  <c:v>155.70032484556364</c:v>
                </c:pt>
                <c:pt idx="14">
                  <c:v>183.66187873507451</c:v>
                </c:pt>
                <c:pt idx="15">
                  <c:v>211.5237693240953</c:v>
                </c:pt>
                <c:pt idx="16">
                  <c:v>177.273330248728</c:v>
                </c:pt>
                <c:pt idx="17">
                  <c:v>206.80772973999618</c:v>
                </c:pt>
                <c:pt idx="18">
                  <c:v>236.24455995422252</c:v>
                </c:pt>
                <c:pt idx="19">
                  <c:v>265.59769251928259</c:v>
                </c:pt>
                <c:pt idx="20">
                  <c:v>294.87767605242158</c:v>
                </c:pt>
                <c:pt idx="21">
                  <c:v>249.16956379358496</c:v>
                </c:pt>
                <c:pt idx="22">
                  <c:v>274.97481117699641</c:v>
                </c:pt>
                <c:pt idx="23">
                  <c:v>300.72565518272023</c:v>
                </c:pt>
                <c:pt idx="24">
                  <c:v>326.42740643086165</c:v>
                </c:pt>
                <c:pt idx="25">
                  <c:v>352.08447089489545</c:v>
                </c:pt>
                <c:pt idx="26">
                  <c:v>306.3373322127826</c:v>
                </c:pt>
                <c:pt idx="27">
                  <c:v>327.12771904371101</c:v>
                </c:pt>
                <c:pt idx="28">
                  <c:v>347.88893729723378</c:v>
                </c:pt>
                <c:pt idx="29">
                  <c:v>368.62297160187927</c:v>
                </c:pt>
                <c:pt idx="30">
                  <c:v>389.33156517747528</c:v>
                </c:pt>
                <c:pt idx="31">
                  <c:v>349.28757120195638</c:v>
                </c:pt>
                <c:pt idx="32">
                  <c:v>365.13029886543012</c:v>
                </c:pt>
                <c:pt idx="33">
                  <c:v>380.95801656536122</c:v>
                </c:pt>
                <c:pt idx="34">
                  <c:v>396.77143560147573</c:v>
                </c:pt>
                <c:pt idx="35">
                  <c:v>412.57120595911425</c:v>
                </c:pt>
                <c:pt idx="36">
                  <c:v>380.26004138661079</c:v>
                </c:pt>
                <c:pt idx="37">
                  <c:v>392.12187483767138</c:v>
                </c:pt>
                <c:pt idx="38">
                  <c:v>403.97592783450415</c:v>
                </c:pt>
                <c:pt idx="39">
                  <c:v>415.82246089092337</c:v>
                </c:pt>
                <c:pt idx="40">
                  <c:v>427.66171846396492</c:v>
                </c:pt>
                <c:pt idx="41">
                  <c:v>403.74356852619422</c:v>
                </c:pt>
                <c:pt idx="42">
                  <c:v>412.33895235831295</c:v>
                </c:pt>
                <c:pt idx="43">
                  <c:v>420.93047014195105</c:v>
                </c:pt>
                <c:pt idx="44">
                  <c:v>429.51821195249221</c:v>
                </c:pt>
                <c:pt idx="45">
                  <c:v>438.10226396786584</c:v>
                </c:pt>
                <c:pt idx="46">
                  <c:v>419.76967683146569</c:v>
                </c:pt>
                <c:pt idx="47">
                  <c:v>425.80505163704908</c:v>
                </c:pt>
                <c:pt idx="48">
                  <c:v>431.83858635941425</c:v>
                </c:pt>
                <c:pt idx="49">
                  <c:v>437.87031035511887</c:v>
                </c:pt>
                <c:pt idx="50">
                  <c:v>443.90025210533031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642.44364323070249</c:v>
                </c:pt>
                <c:pt idx="92">
                  <c:v>655.07636694999792</c:v>
                </c:pt>
                <c:pt idx="93">
                  <c:v>667.70407238667042</c:v>
                </c:pt>
                <c:pt idx="94">
                  <c:v>680.32686777604431</c:v>
                </c:pt>
                <c:pt idx="95">
                  <c:v>692.94485701159181</c:v>
                </c:pt>
                <c:pt idx="96">
                  <c:v>647.33433222460883</c:v>
                </c:pt>
                <c:pt idx="97">
                  <c:v>658.74298707117862</c:v>
                </c:pt>
                <c:pt idx="98">
                  <c:v>670.14757398808365</c:v>
                </c:pt>
                <c:pt idx="99">
                  <c:v>681.54817193396354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645.70418757261734</c:v>
                </c:pt>
                <c:pt idx="112">
                  <c:v>651.40932388148224</c:v>
                </c:pt>
                <c:pt idx="113">
                  <c:v>657.11343017139041</c:v>
                </c:pt>
                <c:pt idx="114">
                  <c:v>662.81651664582569</c:v>
                </c:pt>
                <c:pt idx="115">
                  <c:v>668.51859331833975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G28" sqref="G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6.62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0.40720000000000001</v>
      </c>
      <c r="D9" s="36">
        <f t="shared" ref="D9:D18" si="0">C9*$C$5</f>
        <v>2.6956640000000003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5.0900000000000001E-2</v>
      </c>
      <c r="D10" s="36">
        <f t="shared" si="0"/>
        <v>0.33695800000000004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0.34370000000000001</v>
      </c>
      <c r="D11" s="36">
        <f t="shared" si="0"/>
        <v>2.2752940000000001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81</v>
      </c>
      <c r="C12" s="35">
        <v>0.14729999999999999</v>
      </c>
      <c r="D12" s="36">
        <f t="shared" si="0"/>
        <v>0.97512599999999994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</v>
      </c>
      <c r="C13" s="35">
        <v>5.0900000000000001E-2</v>
      </c>
      <c r="D13" s="36">
        <f t="shared" si="0"/>
        <v>0.33695800000000004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6.62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333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321</v>
      </c>
      <c r="C55" s="53">
        <v>20</v>
      </c>
      <c r="D55" s="53">
        <v>321</v>
      </c>
      <c r="E55" s="54"/>
      <c r="F55" s="54"/>
      <c r="G55" s="54"/>
      <c r="H55" s="54"/>
      <c r="I55" s="52">
        <f t="shared" si="1"/>
        <v>2.8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333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321</v>
      </c>
      <c r="C81" s="53">
        <v>20</v>
      </c>
      <c r="D81" s="53">
        <v>321</v>
      </c>
      <c r="E81" s="54"/>
      <c r="F81" s="54"/>
      <c r="G81" s="54"/>
      <c r="H81" s="54"/>
      <c r="I81" s="52">
        <f t="shared" si="2"/>
        <v>2.8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19</v>
      </c>
      <c r="B88" s="63">
        <v>162</v>
      </c>
      <c r="C88" s="63">
        <v>1</v>
      </c>
      <c r="D88" s="63">
        <v>0</v>
      </c>
      <c r="E88" s="54"/>
      <c r="F88" s="54"/>
      <c r="G88" s="54"/>
      <c r="H88" s="93">
        <v>1</v>
      </c>
      <c r="I88" s="56">
        <f>IFERROR(B88/A88,"")</f>
        <v>8.526315789473685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335</v>
      </c>
      <c r="C89" s="63">
        <v>2</v>
      </c>
      <c r="D89" s="63">
        <v>54</v>
      </c>
      <c r="E89" s="54"/>
      <c r="F89" s="54"/>
      <c r="G89" s="54"/>
      <c r="H89" s="93">
        <v>1</v>
      </c>
      <c r="I89" s="56">
        <f t="shared" ref="I89:I107" si="3">IF(A89&lt;&gt;0,(B89-(B88-D88))/(A89-A88),"")</f>
        <v>28.833333333333332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421</v>
      </c>
      <c r="C90" s="63">
        <v>3</v>
      </c>
      <c r="D90" s="63">
        <v>54</v>
      </c>
      <c r="E90" s="93"/>
      <c r="F90" s="93">
        <v>0.5</v>
      </c>
      <c r="G90" s="93"/>
      <c r="H90" s="93">
        <v>0.5</v>
      </c>
      <c r="I90" s="56">
        <f t="shared" si="3"/>
        <v>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515</v>
      </c>
      <c r="C91" s="63">
        <v>4</v>
      </c>
      <c r="D91" s="63">
        <v>69</v>
      </c>
      <c r="E91" s="93"/>
      <c r="F91" s="93"/>
      <c r="G91" s="93"/>
      <c r="H91" s="93"/>
      <c r="I91" s="56">
        <f t="shared" si="3"/>
        <v>29.6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564</v>
      </c>
      <c r="C92" s="63">
        <v>5</v>
      </c>
      <c r="D92" s="63">
        <v>72</v>
      </c>
      <c r="E92" s="93"/>
      <c r="F92" s="93"/>
      <c r="G92" s="93"/>
      <c r="H92" s="93"/>
      <c r="I92" s="56">
        <f t="shared" si="3"/>
        <v>23.6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606</v>
      </c>
      <c r="C93" s="63">
        <v>6</v>
      </c>
      <c r="D93" s="63">
        <v>66</v>
      </c>
      <c r="E93" s="93"/>
      <c r="F93" s="93"/>
      <c r="G93" s="93"/>
      <c r="H93" s="93"/>
      <c r="I93" s="56">
        <f t="shared" si="3"/>
        <v>22.8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629</v>
      </c>
      <c r="C94" s="63">
        <v>7</v>
      </c>
      <c r="D94" s="63">
        <v>48</v>
      </c>
      <c r="E94" s="93"/>
      <c r="F94" s="93"/>
      <c r="G94" s="93"/>
      <c r="H94" s="93"/>
      <c r="I94" s="56">
        <f t="shared" si="3"/>
        <v>17.8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650</v>
      </c>
      <c r="C95" s="63">
        <v>8</v>
      </c>
      <c r="D95" s="63">
        <v>35</v>
      </c>
      <c r="E95" s="93"/>
      <c r="F95" s="93"/>
      <c r="G95" s="93"/>
      <c r="H95" s="93"/>
      <c r="I95" s="56">
        <f t="shared" si="3"/>
        <v>13.8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656</v>
      </c>
      <c r="C96" s="63">
        <v>9</v>
      </c>
      <c r="D96" s="63">
        <v>656</v>
      </c>
      <c r="E96" s="93"/>
      <c r="F96" s="93"/>
      <c r="G96" s="93"/>
      <c r="H96" s="93"/>
      <c r="I96" s="56">
        <f t="shared" si="3"/>
        <v>8.1999999999999993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Mélèze hybride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83</v>
      </c>
      <c r="C114" s="53">
        <v>1</v>
      </c>
      <c r="D114" s="63">
        <v>26</v>
      </c>
      <c r="E114" s="54"/>
      <c r="F114" s="54"/>
      <c r="G114" s="54"/>
      <c r="H114" s="54">
        <v>1</v>
      </c>
      <c r="I114" s="56">
        <f>IFERROR(B114/A114,"")</f>
        <v>8.3000000000000007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175</v>
      </c>
      <c r="C115" s="53">
        <v>2</v>
      </c>
      <c r="D115" s="63">
        <v>54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23.6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246</v>
      </c>
      <c r="C116" s="53">
        <v>3</v>
      </c>
      <c r="D116" s="63">
        <v>61</v>
      </c>
      <c r="E116" s="54"/>
      <c r="F116" s="54"/>
      <c r="G116" s="54"/>
      <c r="H116" s="54">
        <v>1</v>
      </c>
      <c r="I116" s="56">
        <f t="shared" si="4"/>
        <v>25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295</v>
      </c>
      <c r="C117" s="53">
        <v>4</v>
      </c>
      <c r="D117" s="63">
        <v>57</v>
      </c>
      <c r="E117" s="54"/>
      <c r="F117" s="54"/>
      <c r="G117" s="54"/>
      <c r="H117" s="54">
        <v>1</v>
      </c>
      <c r="I117" s="56">
        <f t="shared" si="4"/>
        <v>22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327</v>
      </c>
      <c r="C118" s="53">
        <v>5</v>
      </c>
      <c r="D118" s="63">
        <v>48</v>
      </c>
      <c r="E118" s="54"/>
      <c r="F118" s="54">
        <v>0.5</v>
      </c>
      <c r="G118" s="54"/>
      <c r="H118" s="54">
        <v>0.5</v>
      </c>
      <c r="I118" s="56">
        <f t="shared" si="4"/>
        <v>17.8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347</v>
      </c>
      <c r="C119" s="53">
        <v>6</v>
      </c>
      <c r="D119" s="63">
        <v>38</v>
      </c>
      <c r="E119" s="54"/>
      <c r="F119" s="54"/>
      <c r="G119" s="54"/>
      <c r="H119" s="54"/>
      <c r="I119" s="56">
        <f t="shared" si="4"/>
        <v>13.6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360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10.199999999999999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369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374</v>
      </c>
      <c r="C122" s="63">
        <v>9</v>
      </c>
      <c r="D122" s="63">
        <v>374</v>
      </c>
      <c r="E122" s="93"/>
      <c r="F122" s="93"/>
      <c r="G122" s="93"/>
      <c r="H122" s="93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73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103</v>
      </c>
      <c r="C141" s="53">
        <v>2</v>
      </c>
      <c r="D141" s="63">
        <v>28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121</v>
      </c>
      <c r="C142" s="53">
        <v>3</v>
      </c>
      <c r="D142" s="63">
        <v>28</v>
      </c>
      <c r="E142" s="54"/>
      <c r="F142" s="54"/>
      <c r="G142" s="54"/>
      <c r="H142" s="54">
        <v>1</v>
      </c>
      <c r="I142" s="60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/>
      <c r="I143" s="60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175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204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231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254</v>
      </c>
      <c r="C147" s="53">
        <v>8</v>
      </c>
      <c r="D147" s="63">
        <v>28</v>
      </c>
      <c r="E147" s="54"/>
      <c r="F147" s="54"/>
      <c r="G147" s="54"/>
      <c r="H147" s="54"/>
      <c r="I147" s="60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273</v>
      </c>
      <c r="C148" s="53">
        <v>9</v>
      </c>
      <c r="D148" s="63">
        <v>28</v>
      </c>
      <c r="E148" s="54"/>
      <c r="F148" s="54"/>
      <c r="G148" s="54"/>
      <c r="H148" s="54"/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289</v>
      </c>
      <c r="C149" s="53">
        <v>10</v>
      </c>
      <c r="D149" s="63">
        <v>28</v>
      </c>
      <c r="E149" s="54"/>
      <c r="F149" s="54"/>
      <c r="G149" s="54"/>
      <c r="H149" s="54"/>
      <c r="I149" s="60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302</v>
      </c>
      <c r="C150" s="53">
        <v>11</v>
      </c>
      <c r="D150" s="63">
        <v>28</v>
      </c>
      <c r="E150" s="54"/>
      <c r="F150" s="54"/>
      <c r="G150" s="54"/>
      <c r="H150" s="54"/>
      <c r="I150" s="60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312</v>
      </c>
      <c r="C151" s="53">
        <v>12</v>
      </c>
      <c r="D151" s="63">
        <v>28</v>
      </c>
      <c r="E151" s="54"/>
      <c r="F151" s="54"/>
      <c r="G151" s="54"/>
      <c r="H151" s="54"/>
      <c r="I151" s="60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v>320</v>
      </c>
      <c r="C152" s="53">
        <v>13</v>
      </c>
      <c r="D152" s="63">
        <v>28</v>
      </c>
      <c r="E152" s="57"/>
      <c r="F152" s="57"/>
      <c r="G152" s="57"/>
      <c r="H152" s="57"/>
      <c r="I152" s="60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85</v>
      </c>
      <c r="B153" s="63">
        <v>326</v>
      </c>
      <c r="C153" s="53">
        <v>14</v>
      </c>
      <c r="D153" s="63">
        <v>28</v>
      </c>
      <c r="E153" s="57"/>
      <c r="F153" s="57"/>
      <c r="G153" s="57"/>
      <c r="H153" s="57"/>
      <c r="I153" s="60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90</v>
      </c>
      <c r="B154" s="59">
        <v>330</v>
      </c>
      <c r="C154" s="53">
        <v>15</v>
      </c>
      <c r="D154" s="53">
        <v>28</v>
      </c>
      <c r="E154" s="57"/>
      <c r="F154" s="57"/>
      <c r="G154" s="57"/>
      <c r="H154" s="57"/>
      <c r="I154" s="60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95</v>
      </c>
      <c r="B155" s="59">
        <v>333</v>
      </c>
      <c r="C155" s="53">
        <v>16</v>
      </c>
      <c r="D155" s="53">
        <v>28</v>
      </c>
      <c r="E155" s="57"/>
      <c r="F155" s="57"/>
      <c r="G155" s="57"/>
      <c r="H155" s="57"/>
      <c r="I155" s="60">
        <f t="shared" si="5"/>
        <v>6.2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v>333</v>
      </c>
      <c r="C156" s="53">
        <v>17</v>
      </c>
      <c r="D156" s="53">
        <v>27</v>
      </c>
      <c r="E156" s="57"/>
      <c r="F156" s="57"/>
      <c r="G156" s="57"/>
      <c r="H156" s="57"/>
      <c r="I156" s="60">
        <f t="shared" si="5"/>
        <v>5.6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105</v>
      </c>
      <c r="B157" s="59">
        <v>333</v>
      </c>
      <c r="C157" s="53">
        <v>18</v>
      </c>
      <c r="D157" s="53">
        <v>26</v>
      </c>
      <c r="E157" s="57"/>
      <c r="F157" s="57"/>
      <c r="G157" s="57"/>
      <c r="H157" s="57"/>
      <c r="I157" s="60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v>332</v>
      </c>
      <c r="C158" s="53">
        <v>19</v>
      </c>
      <c r="D158" s="53">
        <v>25</v>
      </c>
      <c r="E158" s="57"/>
      <c r="F158" s="57"/>
      <c r="G158" s="57"/>
      <c r="H158" s="57"/>
      <c r="I158" s="60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115</v>
      </c>
      <c r="B159" s="59">
        <v>321</v>
      </c>
      <c r="C159" s="53">
        <v>20</v>
      </c>
      <c r="D159" s="61">
        <v>321</v>
      </c>
      <c r="E159" s="57"/>
      <c r="F159" s="57"/>
      <c r="G159" s="57"/>
      <c r="H159" s="57"/>
      <c r="I159" s="60">
        <f t="shared" si="5"/>
        <v>2.8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0.71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0.28999999999999998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Douglas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Mélèze hybride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Alisier torminal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3.55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13.016666666666666</v>
      </c>
      <c r="H3" s="70">
        <f>(B3+E3+F3)*44/12+(C3+D3)*0.475*44/12</f>
        <v>204.6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191.58333333333334</v>
      </c>
      <c r="S3" s="62">
        <f ca="1">AVERAGE(OFFSET($R$3,0,0,'Données projet'!$E$9+1,1))-AVERAGE(OFFSET($H$3,0,0,'Données projet'!$E$9+1,1))</f>
        <v>462.677457131175</v>
      </c>
      <c r="T3" s="62">
        <f>IF('Données projet'!E9&gt;30,$R$33-$H$33,LOOKUP('Données projet'!$E$9,$A$3:$A$203,R3:R203)-LOOKUP('Données projet'!$E$9,$A$3:$A$203,$H$3:$H$203))</f>
        <v>291.78368401945909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191.58333333333334</v>
      </c>
      <c r="AN3" s="62">
        <f ca="1">AVERAGE(OFFSET($AM$3,0,0,'Données projet'!$E$10+1,1))-AVERAGE(OFFSET($H$3,0,0,'Données projet'!$E$10+1,1))</f>
        <v>510.6089681065061</v>
      </c>
      <c r="AO3" s="62">
        <f>IF('Données projet'!E10&gt;30,$AM$33-$H$33,LOOKUP('Données projet'!$E$10,$A$3:$A$203,AM3:AM203)-LOOKUP('Données projet'!$E$10,$A$3:$A$203,$H$3:$H$203))</f>
        <v>320.18520436392646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191.58333333333334</v>
      </c>
      <c r="BI3" s="62">
        <f ca="1">AVERAGE(OFFSET($BH$3,0,0,'Données projet'!$E$11+1,1))-AVERAGE(OFFSET($H$3,0,0,'Données projet'!$E$11+1,1))</f>
        <v>455.44531340185631</v>
      </c>
      <c r="BJ3" s="62">
        <f>IF('Données projet'!E11&gt;30,$BH$33-$H$33,LOOKUP('Données projet'!$E$11,$A$3:$A$203,BH3:BH203)-LOOKUP('Données projet'!$E$11,$A$3:$A$203,$H$3:$H$203))</f>
        <v>560.14861617544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191.58333333333334</v>
      </c>
      <c r="CD3" s="62">
        <f ca="1">AVERAGE(OFFSET($CC$3,0,0,'Données projet'!$E$12+1,1))-AVERAGE(OFFSET($H$3,0,0,'Données projet'!$E$12+1,1))</f>
        <v>302.37244372118971</v>
      </c>
      <c r="CE3" s="62">
        <f>IF('Données projet'!E12&gt;30,$CC$33-$H$33,LOOKUP('Données projet'!$E$12,$A$3:$A$203,CC3:CC203)-LOOKUP('Données projet'!$E$12,$A$3:$A$203,$H$3:$H$203))</f>
        <v>439.56450354660171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191.58333333333334</v>
      </c>
      <c r="CY3" s="62">
        <f ca="1">AVERAGE(OFFSET($CX$3,0,0,'Données projet'!$E$13+1,1))-AVERAGE(OFFSET($H$3,0,0,'Données projet'!$E$13+1,1))</f>
        <v>490.08061065665601</v>
      </c>
      <c r="CZ3" s="62">
        <f>IF('Données projet'!E13&gt;30,$CX$33-$H$33,LOOKUP('Données projet'!$E$13,$A$3:$A$203,CX3:CX203)-LOOKUP('Données projet'!$E$13,$A$3:$A$203,$H$3:$H$203))</f>
        <v>308.02184463423112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52.25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3.55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13.016666666666666</v>
      </c>
      <c r="H4" s="70">
        <f t="shared" ref="H4:H67" si="1">(B4+E4+F4)*44/12+(C4+D4)*0.475*44/12</f>
        <v>204.6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196.77559565652669</v>
      </c>
      <c r="S4" s="62">
        <f ca="1">AVERAGE(OFFSET($R$3,0,0,'Données projet'!$E$9+1,1))-AVERAGE(OFFSET($H$3,0,0,'Données projet'!$E$9+1,1))</f>
        <v>462.677457131175</v>
      </c>
      <c r="T4" s="62">
        <f>$T$3</f>
        <v>291.78368401945909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197.10536071900788</v>
      </c>
      <c r="AN4" s="62">
        <f ca="1">AVERAGE(OFFSET($AM$3,0,0,'Données projet'!$E$10+1,1))-AVERAGE(OFFSET($H$3,0,0,'Données projet'!$E$10+1,1))</f>
        <v>510.6089681065061</v>
      </c>
      <c r="AO4" s="62">
        <f>$AO$3</f>
        <v>320.18520436392646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8.526315789473685</v>
      </c>
      <c r="BD4" s="13">
        <f>IF('Données projet'!$A$88&gt;35,BD3+BC4-BL3,IF(A4&lt;'Données projet'!$A$88,$BA$205^A4,IF(A4='Données projet'!$A$88,'Données projet'!$B$88,BD3+BC4-BL3)))</f>
        <v>1.3070441688874561</v>
      </c>
      <c r="BE4" s="14">
        <f>BD4*VLOOKUP('Données projet'!$B$11,Paramètres!$A$1:$I$89,3,0)*VLOOKUP('Données projet'!$B$11,Paramètres!$A$1:$I$89,5,0)</f>
        <v>0.73063769040808801</v>
      </c>
      <c r="BF4" s="14">
        <f>EXP(-1.0587+0.8836*LN(BE4)+0.284)</f>
        <v>0.34923616900555043</v>
      </c>
      <c r="BG4" s="22">
        <f t="shared" ref="BG4:BG67" si="7">(BE4+BF4)*0.475*44/12</f>
        <v>1.8807803051454206</v>
      </c>
      <c r="BH4" s="62">
        <f t="shared" ref="BH4:BH67" si="8">BG4+(AY4+AZ4)*44/12</f>
        <v>195.81538618949909</v>
      </c>
      <c r="BI4" s="62">
        <f ca="1">AVERAGE(OFFSET($BH$3,0,0,'Données projet'!$E$11+1,1))-AVERAGE(OFFSET($H$3,0,0,'Données projet'!$E$11+1,1))</f>
        <v>455.44531340185631</v>
      </c>
      <c r="BJ4" s="62">
        <f>$BJ$3</f>
        <v>560.14861617544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8.3000000000000007</v>
      </c>
      <c r="BY4" s="13">
        <f>IF('Données projet'!$A$114&gt;35,BY3+BX4-CG3,IF(A4&lt;'Données projet'!$A$114,$BV$205^A4,IF(A4='Données projet'!$A$114,'Données projet'!$B$114,BY3+BX4-CG3)))</f>
        <v>1.5556353708263266</v>
      </c>
      <c r="BZ4" s="14">
        <f>BY4*VLOOKUP('Données projet'!$B$12,Paramètres!$A$1:$I$89,3,0)*VLOOKUP('Données projet'!$B$12,Paramètres!$A$1:$I$89,5,0)</f>
        <v>0.84937691247117442</v>
      </c>
      <c r="CA4" s="14">
        <f>EXP(-1.0587+0.8836*LN(BZ4)+0.284)</f>
        <v>0.39893783292559054</v>
      </c>
      <c r="CB4" s="22">
        <f t="shared" ref="CB4:CB67" si="10">(BZ4+CA4)*0.475*44/12</f>
        <v>2.1741481815660317</v>
      </c>
      <c r="CC4" s="62">
        <f t="shared" ref="CC4:CC67" si="11">CB4+(BT4+BU4)*44/12</f>
        <v>196.10875406591973</v>
      </c>
      <c r="CD4" s="62">
        <f ca="1">AVERAGE(OFFSET($CC$3,0,0,'Données projet'!$E$12+1,1))-AVERAGE(OFFSET($H$3,0,0,'Données projet'!$E$12+1,1))</f>
        <v>302.37244372118971</v>
      </c>
      <c r="CE4" s="62">
        <f>$CE$3</f>
        <v>439.56450354660171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1.1986225139154763</v>
      </c>
      <c r="CV4" s="14">
        <f>EXP(-1.0587+0.8836*LN(CU4)+0.284)</f>
        <v>0.54084878793982472</v>
      </c>
      <c r="CW4" s="22">
        <f t="shared" ref="CW4:CW67" si="13">(CU4+CV4)*0.475*44/12</f>
        <v>3.0295791840646493</v>
      </c>
      <c r="CX4" s="62">
        <f t="shared" ref="CX4:CX67" si="14">CW4+(CO4+CP4)*44/12</f>
        <v>196.96418506841835</v>
      </c>
      <c r="CY4" s="62">
        <f ca="1">AVERAGE(OFFSET($CX$3,0,0,'Données projet'!$E$13+1,1))-AVERAGE(OFFSET($H$3,0,0,'Données projet'!$E$13+1,1))</f>
        <v>490.08061065665601</v>
      </c>
      <c r="CZ4" s="62">
        <f>$CZ$3</f>
        <v>308.02184463423112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52.557922816944945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3.55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13.016666666666666</v>
      </c>
      <c r="H5" s="70">
        <f t="shared" si="1"/>
        <v>204.6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199.75990571311348</v>
      </c>
      <c r="S5" s="62">
        <f ca="1">AVERAGE(OFFSET($R$3,0,0,'Données projet'!$E$9+1,1))-AVERAGE(OFFSET($H$3,0,0,'Données projet'!$E$9+1,1))</f>
        <v>462.677457131175</v>
      </c>
      <c r="T5" s="62">
        <f t="shared" ref="T5:T68" si="34">$T$3</f>
        <v>291.78368401945909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200.1656989432814</v>
      </c>
      <c r="AN5" s="62">
        <f ca="1">AVERAGE(OFFSET($AM$3,0,0,'Données projet'!$E$10+1,1))-AVERAGE(OFFSET($H$3,0,0,'Données projet'!$E$10+1,1))</f>
        <v>510.6089681065061</v>
      </c>
      <c r="AO5" s="62">
        <f t="shared" ref="AO5:AO68" si="36">$AO$3</f>
        <v>320.18520436392646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8.526315789473685</v>
      </c>
      <c r="BD5" s="13">
        <f>IF('Données projet'!$A$88&gt;35,BD4+BC5-BL4,IF(A5&lt;'Données projet'!$A$88,$BA$205^A5,IF(A5='Données projet'!$A$88,'Données projet'!$B$88,BD4+BC5-BL4)))</f>
        <v>1.708364459422701</v>
      </c>
      <c r="BE5" s="14">
        <f>BD5*VLOOKUP('Données projet'!$B$11,Paramètres!$A$1:$I$89,3,0)*VLOOKUP('Données projet'!$B$11,Paramètres!$A$1:$I$89,5,0)</f>
        <v>0.95497573281728976</v>
      </c>
      <c r="BF5" s="14">
        <f t="shared" ref="BF5:BF68" si="37">EXP(-1.0587+0.8836*LN(BE5)+0.284)</f>
        <v>0.44245926414263009</v>
      </c>
      <c r="BG5" s="22">
        <f t="shared" si="7"/>
        <v>2.4338659530385267</v>
      </c>
      <c r="BH5" s="62">
        <f t="shared" si="8"/>
        <v>198.70015788938633</v>
      </c>
      <c r="BI5" s="62">
        <f ca="1">AVERAGE(OFFSET($BH$3,0,0,'Données projet'!$E$11+1,1))-AVERAGE(OFFSET($H$3,0,0,'Données projet'!$E$11+1,1))</f>
        <v>455.44531340185631</v>
      </c>
      <c r="BJ5" s="62">
        <f t="shared" ref="BJ5:BJ68" si="38">$BJ$3</f>
        <v>560.14861617544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8.3000000000000007</v>
      </c>
      <c r="BY5" s="13">
        <f>IF('Données projet'!$A$114&gt;35,BY4+BX5-CG4,IF(A5&lt;'Données projet'!$A$114,$BV$205^A5,IF(A5='Données projet'!$A$114,'Données projet'!$B$114,BY4+BX5-CG4)))</f>
        <v>2.4200014069659628</v>
      </c>
      <c r="BZ5" s="14">
        <f>BY5*VLOOKUP('Données projet'!$B$12,Paramètres!$A$1:$I$89,3,0)*VLOOKUP('Données projet'!$B$12,Paramètres!$A$1:$I$89,5,0)</f>
        <v>1.3213207682034156</v>
      </c>
      <c r="CA5" s="14">
        <f t="shared" ref="CA5:CA68" si="39">EXP(-1.0587+0.8836*LN(BZ5)+0.284)</f>
        <v>0.58948799417314446</v>
      </c>
      <c r="CB5" s="22">
        <f t="shared" si="10"/>
        <v>3.3279919278058419</v>
      </c>
      <c r="CC5" s="62">
        <f t="shared" si="11"/>
        <v>199.59428386415365</v>
      </c>
      <c r="CD5" s="62">
        <f ca="1">AVERAGE(OFFSET($CC$3,0,0,'Données projet'!$E$12+1,1))-AVERAGE(OFFSET($H$3,0,0,'Données projet'!$E$12+1,1))</f>
        <v>302.37244372118971</v>
      </c>
      <c r="CE5" s="62">
        <f t="shared" ref="CE5:CE68" si="40">$CE$3</f>
        <v>439.56450354660171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1.4854176290995202</v>
      </c>
      <c r="CV5" s="14">
        <f t="shared" ref="CV5:CV68" si="41">EXP(-1.0587+0.8836*LN(CU5)+0.284)</f>
        <v>0.65372856897250708</v>
      </c>
      <c r="CW5" s="22">
        <f t="shared" si="13"/>
        <v>3.725679628308781</v>
      </c>
      <c r="CX5" s="62">
        <f t="shared" si="14"/>
        <v>199.99197156465658</v>
      </c>
      <c r="CY5" s="62">
        <f ca="1">AVERAGE(OFFSET($CX$3,0,0,'Données projet'!$E$13+1,1))-AVERAGE(OFFSET($H$3,0,0,'Données projet'!$E$13+1,1))</f>
        <v>490.08061065665601</v>
      </c>
      <c r="CZ5" s="62">
        <f t="shared" ref="CZ5:CZ68" si="42">$CZ$3</f>
        <v>308.02184463423112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52.860503861428192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3.55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13.016666666666666</v>
      </c>
      <c r="H6" s="70">
        <f t="shared" si="1"/>
        <v>204.6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202.87545816229076</v>
      </c>
      <c r="S6" s="62">
        <f ca="1">AVERAGE(OFFSET($R$3,0,0,'Données projet'!$E$9+1,1))-AVERAGE(OFFSET($H$3,0,0,'Données projet'!$E$9+1,1))</f>
        <v>462.677457131175</v>
      </c>
      <c r="T6" s="62">
        <f t="shared" si="34"/>
        <v>291.78368401945909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203.37487084559891</v>
      </c>
      <c r="AN6" s="62">
        <f ca="1">AVERAGE(OFFSET($AM$3,0,0,'Données projet'!$E$10+1,1))-AVERAGE(OFFSET($H$3,0,0,'Données projet'!$E$10+1,1))</f>
        <v>510.6089681065061</v>
      </c>
      <c r="AO6" s="62">
        <f t="shared" si="36"/>
        <v>320.18520436392646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8.526315789473685</v>
      </c>
      <c r="BD6" s="13">
        <f>IF('Données projet'!$A$88&gt;35,BD5+BC6-BL5,IF(A6&lt;'Données projet'!$A$88,$BA$205^A6,IF(A6='Données projet'!$A$88,'Données projet'!$B$88,BD5+BC6-BL5)))</f>
        <v>2.2329078050230127</v>
      </c>
      <c r="BE6" s="14">
        <f>BD6*VLOOKUP('Données projet'!$B$11,Paramètres!$A$1:$I$89,3,0)*VLOOKUP('Données projet'!$B$11,Paramètres!$A$1:$I$89,5,0)</f>
        <v>1.248195463007864</v>
      </c>
      <c r="BF6" s="14">
        <f t="shared" si="37"/>
        <v>0.56056679634040518</v>
      </c>
      <c r="BG6" s="22">
        <f t="shared" si="7"/>
        <v>3.1502609350315693</v>
      </c>
      <c r="BH6" s="62">
        <f t="shared" si="8"/>
        <v>201.72899220631649</v>
      </c>
      <c r="BI6" s="62">
        <f ca="1">AVERAGE(OFFSET($BH$3,0,0,'Données projet'!$E$11+1,1))-AVERAGE(OFFSET($H$3,0,0,'Données projet'!$E$11+1,1))</f>
        <v>455.44531340185631</v>
      </c>
      <c r="BJ6" s="62">
        <f t="shared" si="38"/>
        <v>560.14861617544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8.3000000000000007</v>
      </c>
      <c r="BY6" s="13">
        <f>IF('Données projet'!$A$114&gt;35,BY5+BX6-CG5,IF(A6&lt;'Données projet'!$A$114,$BV$205^A6,IF(A6='Données projet'!$A$114,'Données projet'!$B$114,BY5+BX6-CG5)))</f>
        <v>3.7646397861257279</v>
      </c>
      <c r="BZ6" s="14">
        <f>BY6*VLOOKUP('Données projet'!$B$12,Paramètres!$A$1:$I$89,3,0)*VLOOKUP('Données projet'!$B$12,Paramètres!$A$1:$I$89,5,0)</f>
        <v>2.0554933232246473</v>
      </c>
      <c r="CA6" s="14">
        <f t="shared" si="39"/>
        <v>0.8710532483869281</v>
      </c>
      <c r="CB6" s="22">
        <f t="shared" si="10"/>
        <v>5.0970686122234934</v>
      </c>
      <c r="CC6" s="62">
        <f t="shared" si="11"/>
        <v>203.6757998835084</v>
      </c>
      <c r="CD6" s="62">
        <f ca="1">AVERAGE(OFFSET($CC$3,0,0,'Données projet'!$E$12+1,1))-AVERAGE(OFFSET($H$3,0,0,'Données projet'!$E$12+1,1))</f>
        <v>302.37244372118971</v>
      </c>
      <c r="CE6" s="62">
        <f t="shared" si="40"/>
        <v>439.56450354660171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1.8408343804855598</v>
      </c>
      <c r="CV6" s="14">
        <f t="shared" si="41"/>
        <v>0.79016732850363813</v>
      </c>
      <c r="CW6" s="22">
        <f t="shared" si="13"/>
        <v>4.5823279764895188</v>
      </c>
      <c r="CX6" s="62">
        <f t="shared" si="14"/>
        <v>203.16105924777443</v>
      </c>
      <c r="CY6" s="62">
        <f ca="1">AVERAGE(OFFSET($CX$3,0,0,'Données projet'!$E$13+1,1))-AVERAGE(OFFSET($H$3,0,0,'Données projet'!$E$13+1,1))</f>
        <v>490.08061065665601</v>
      </c>
      <c r="CZ6" s="62">
        <f t="shared" si="42"/>
        <v>308.02184463423112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53.157835801259523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3.55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13.016666666666666</v>
      </c>
      <c r="H7" s="70">
        <f t="shared" si="1"/>
        <v>204.6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206.15741225462821</v>
      </c>
      <c r="S7" s="62">
        <f ca="1">AVERAGE(OFFSET($R$3,0,0,'Données projet'!$E$9+1,1))-AVERAGE(OFFSET($H$3,0,0,'Données projet'!$E$9+1,1))</f>
        <v>462.677457131175</v>
      </c>
      <c r="T7" s="62">
        <f t="shared" si="34"/>
        <v>291.78368401945909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206.77211952464839</v>
      </c>
      <c r="AN7" s="62">
        <f ca="1">AVERAGE(OFFSET($AM$3,0,0,'Données projet'!$E$10+1,1))-AVERAGE(OFFSET($H$3,0,0,'Données projet'!$E$10+1,1))</f>
        <v>510.6089681065061</v>
      </c>
      <c r="AO7" s="62">
        <f t="shared" si="36"/>
        <v>320.18520436392646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8.526315789473685</v>
      </c>
      <c r="BD7" s="13">
        <f>IF('Données projet'!$A$88&gt;35,BD6+BC7-BL6,IF(A7&lt;'Données projet'!$A$88,$BA$205^A7,IF(A7='Données projet'!$A$88,'Données projet'!$B$88,BD6+BC7-BL6)))</f>
        <v>2.9185091262186176</v>
      </c>
      <c r="BE7" s="14">
        <f>BD7*VLOOKUP('Données projet'!$B$11,Paramètres!$A$1:$I$89,3,0)*VLOOKUP('Données projet'!$B$11,Paramètres!$A$1:$I$89,5,0)</f>
        <v>1.6314466015562072</v>
      </c>
      <c r="BF7" s="14">
        <f t="shared" si="37"/>
        <v>0.71020127416305878</v>
      </c>
      <c r="BG7" s="22">
        <f t="shared" si="7"/>
        <v>4.0783700502110554</v>
      </c>
      <c r="BH7" s="62">
        <f t="shared" si="8"/>
        <v>204.9506278268878</v>
      </c>
      <c r="BI7" s="62">
        <f ca="1">AVERAGE(OFFSET($BH$3,0,0,'Données projet'!$E$11+1,1))-AVERAGE(OFFSET($H$3,0,0,'Données projet'!$E$11+1,1))</f>
        <v>455.44531340185631</v>
      </c>
      <c r="BJ7" s="62">
        <f t="shared" si="38"/>
        <v>560.14861617544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8.3000000000000007</v>
      </c>
      <c r="BY7" s="13">
        <f>IF('Données projet'!$A$114&gt;35,BY6+BX7-CG6,IF(A7&lt;'Données projet'!$A$114,$BV$205^A7,IF(A7='Données projet'!$A$114,'Données projet'!$B$114,BY6+BX7-CG6)))</f>
        <v>5.8564068097172397</v>
      </c>
      <c r="BZ7" s="14">
        <f>BY7*VLOOKUP('Données projet'!$B$12,Paramètres!$A$1:$I$89,3,0)*VLOOKUP('Données projet'!$B$12,Paramètres!$A$1:$I$89,5,0)</f>
        <v>3.197598118105613</v>
      </c>
      <c r="CA7" s="14">
        <f t="shared" si="39"/>
        <v>1.2871063855841041</v>
      </c>
      <c r="CB7" s="22">
        <f t="shared" si="10"/>
        <v>7.8108603439262572</v>
      </c>
      <c r="CC7" s="62">
        <f t="shared" si="11"/>
        <v>208.68311812060301</v>
      </c>
      <c r="CD7" s="62">
        <f ca="1">AVERAGE(OFFSET($CC$3,0,0,'Données projet'!$E$12+1,1))-AVERAGE(OFFSET($H$3,0,0,'Données projet'!$E$12+1,1))</f>
        <v>302.37244372118971</v>
      </c>
      <c r="CE7" s="62">
        <f t="shared" si="40"/>
        <v>439.56450354660171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2.2812919074024398</v>
      </c>
      <c r="CV7" s="14">
        <f t="shared" si="41"/>
        <v>0.95508202741684722</v>
      </c>
      <c r="CW7" s="22">
        <f t="shared" si="13"/>
        <v>5.6366846031435918</v>
      </c>
      <c r="CX7" s="62">
        <f t="shared" si="14"/>
        <v>206.50894237982033</v>
      </c>
      <c r="CY7" s="62">
        <f ca="1">AVERAGE(OFFSET($CX$3,0,0,'Données projet'!$E$13+1,1))-AVERAGE(OFFSET($H$3,0,0,'Données projet'!$E$13+1,1))</f>
        <v>490.08061065665601</v>
      </c>
      <c r="CZ7" s="62">
        <f t="shared" si="42"/>
        <v>308.02184463423112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53.450009696669412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3.55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13.016666666666666</v>
      </c>
      <c r="H8" s="70">
        <f t="shared" si="1"/>
        <v>204.6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209.6490073868986</v>
      </c>
      <c r="S8" s="62">
        <f ca="1">AVERAGE(OFFSET($R$3,0,0,'Données projet'!$E$9+1,1))-AVERAGE(OFFSET($H$3,0,0,'Données projet'!$E$9+1,1))</f>
        <v>462.677457131175</v>
      </c>
      <c r="T8" s="62">
        <f t="shared" si="34"/>
        <v>291.78368401945909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210.40571923367568</v>
      </c>
      <c r="AN8" s="62">
        <f ca="1">AVERAGE(OFFSET($AM$3,0,0,'Données projet'!$E$10+1,1))-AVERAGE(OFFSET($H$3,0,0,'Données projet'!$E$10+1,1))</f>
        <v>510.6089681065061</v>
      </c>
      <c r="AO8" s="62">
        <f t="shared" si="36"/>
        <v>320.18520436392646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8.526315789473685</v>
      </c>
      <c r="BD8" s="13">
        <f>IF('Données projet'!$A$88&gt;35,BD7+BC8-BL7,IF(A8&lt;'Données projet'!$A$88,$BA$205^A8,IF(A8='Données projet'!$A$88,'Données projet'!$B$88,BD7+BC8-BL7)))</f>
        <v>3.8146203352688688</v>
      </c>
      <c r="BE8" s="14">
        <f>BD8*VLOOKUP('Données projet'!$B$11,Paramètres!$A$1:$I$89,3,0)*VLOOKUP('Données projet'!$B$11,Paramètres!$A$1:$I$89,5,0)</f>
        <v>2.1323727674152977</v>
      </c>
      <c r="BF8" s="14">
        <f t="shared" si="37"/>
        <v>0.89977831922200224</v>
      </c>
      <c r="BG8" s="22">
        <f t="shared" si="7"/>
        <v>5.2809964758932972</v>
      </c>
      <c r="BH8" s="62">
        <f t="shared" si="8"/>
        <v>208.42819602372643</v>
      </c>
      <c r="BI8" s="62">
        <f ca="1">AVERAGE(OFFSET($BH$3,0,0,'Données projet'!$E$11+1,1))-AVERAGE(OFFSET($H$3,0,0,'Données projet'!$E$11+1,1))</f>
        <v>455.44531340185631</v>
      </c>
      <c r="BJ8" s="62">
        <f t="shared" si="38"/>
        <v>560.14861617544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8.3000000000000007</v>
      </c>
      <c r="BY8" s="13">
        <f>IF('Données projet'!$A$114&gt;35,BY7+BX8-CG7,IF(A8&lt;'Données projet'!$A$114,$BV$205^A8,IF(A8='Données projet'!$A$114,'Données projet'!$B$114,BY7+BX8-CG7)))</f>
        <v>9.1104335791443027</v>
      </c>
      <c r="BZ8" s="14">
        <f>BY8*VLOOKUP('Données projet'!$B$12,Paramètres!$A$1:$I$89,3,0)*VLOOKUP('Données projet'!$B$12,Paramètres!$A$1:$I$89,5,0)</f>
        <v>4.9742967342127891</v>
      </c>
      <c r="CA8" s="14">
        <f t="shared" si="39"/>
        <v>1.9018847020882517</v>
      </c>
      <c r="CB8" s="22">
        <f t="shared" si="10"/>
        <v>11.976016001557646</v>
      </c>
      <c r="CC8" s="62">
        <f t="shared" si="11"/>
        <v>215.12321554939078</v>
      </c>
      <c r="CD8" s="62">
        <f ca="1">AVERAGE(OFFSET($CC$3,0,0,'Données projet'!$E$12+1,1))-AVERAGE(OFFSET($H$3,0,0,'Données projet'!$E$12+1,1))</f>
        <v>302.37244372118971</v>
      </c>
      <c r="CE8" s="62">
        <f t="shared" si="40"/>
        <v>439.56450354660171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2.8271379663210752</v>
      </c>
      <c r="CV8" s="14">
        <f t="shared" si="41"/>
        <v>1.1544158385061292</v>
      </c>
      <c r="CW8" s="22">
        <f t="shared" si="13"/>
        <v>6.9345395434073795</v>
      </c>
      <c r="CX8" s="62">
        <f t="shared" si="14"/>
        <v>210.08173909124051</v>
      </c>
      <c r="CY8" s="62">
        <f ca="1">AVERAGE(OFFSET($CX$3,0,0,'Données projet'!$E$13+1,1))-AVERAGE(OFFSET($H$3,0,0,'Données projet'!$E$13+1,1))</f>
        <v>490.08061065665601</v>
      </c>
      <c r="CZ8" s="62">
        <f t="shared" si="42"/>
        <v>308.02184463423112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53.737115028196918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3.55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13.016666666666666</v>
      </c>
      <c r="H9" s="70">
        <f t="shared" si="1"/>
        <v>204.6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213.40344643164664</v>
      </c>
      <c r="S9" s="62">
        <f ca="1">AVERAGE(OFFSET($R$3,0,0,'Données projet'!$E$9+1,1))-AVERAGE(OFFSET($H$3,0,0,'Données projet'!$E$9+1,1))</f>
        <v>462.677457131175</v>
      </c>
      <c r="T9" s="62">
        <f t="shared" si="34"/>
        <v>291.78368401945909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214.33508080349364</v>
      </c>
      <c r="AN9" s="62">
        <f ca="1">AVERAGE(OFFSET($AM$3,0,0,'Données projet'!$E$10+1,1))-AVERAGE(OFFSET($H$3,0,0,'Données projet'!$E$10+1,1))</f>
        <v>510.6089681065061</v>
      </c>
      <c r="AO9" s="62">
        <f t="shared" si="36"/>
        <v>320.18520436392646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8.526315789473685</v>
      </c>
      <c r="BD9" s="13">
        <f>IF('Données projet'!$A$88&gt;35,BD8+BC9-BL8,IF(A9&lt;'Données projet'!$A$88,$BA$205^A9,IF(A9='Données projet'!$A$88,'Données projet'!$B$88,BD8+BC9-BL8)))</f>
        <v>4.9858772657326877</v>
      </c>
      <c r="BE9" s="14">
        <f>BD9*VLOOKUP('Données projet'!$B$11,Paramètres!$A$1:$I$89,3,0)*VLOOKUP('Données projet'!$B$11,Paramètres!$A$1:$I$89,5,0)</f>
        <v>2.7871053915445723</v>
      </c>
      <c r="BF9" s="14">
        <f t="shared" si="37"/>
        <v>1.1399599707787778</v>
      </c>
      <c r="BG9" s="22">
        <f t="shared" si="7"/>
        <v>6.839638839379834</v>
      </c>
      <c r="BH9" s="62">
        <f t="shared" si="8"/>
        <v>212.24351782772371</v>
      </c>
      <c r="BI9" s="62">
        <f ca="1">AVERAGE(OFFSET($BH$3,0,0,'Données projet'!$E$11+1,1))-AVERAGE(OFFSET($H$3,0,0,'Données projet'!$E$11+1,1))</f>
        <v>455.44531340185631</v>
      </c>
      <c r="BJ9" s="62">
        <f t="shared" si="38"/>
        <v>560.14861617544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8.3000000000000007</v>
      </c>
      <c r="BY9" s="13">
        <f>IF('Données projet'!$A$114&gt;35,BY8+BX9-CG8,IF(A9&lt;'Données projet'!$A$114,$BV$205^A9,IF(A9='Données projet'!$A$114,'Données projet'!$B$114,BY8+BX9-CG8)))</f>
        <v>14.172512719280766</v>
      </c>
      <c r="BZ9" s="14">
        <f>BY9*VLOOKUP('Données projet'!$B$12,Paramètres!$A$1:$I$89,3,0)*VLOOKUP('Données projet'!$B$12,Paramètres!$A$1:$I$89,5,0)</f>
        <v>7.7381919447272978</v>
      </c>
      <c r="CA9" s="14">
        <f t="shared" si="39"/>
        <v>2.8103080371214273</v>
      </c>
      <c r="CB9" s="22">
        <f t="shared" si="10"/>
        <v>18.371970801719861</v>
      </c>
      <c r="CC9" s="62">
        <f t="shared" si="11"/>
        <v>223.77584979006375</v>
      </c>
      <c r="CD9" s="62">
        <f ca="1">AVERAGE(OFFSET($CC$3,0,0,'Données projet'!$E$12+1,1))-AVERAGE(OFFSET($H$3,0,0,'Données projet'!$E$12+1,1))</f>
        <v>302.37244372118971</v>
      </c>
      <c r="CE9" s="62">
        <f t="shared" si="40"/>
        <v>439.56450354660171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3.5035889333929422</v>
      </c>
      <c r="CV9" s="14">
        <f t="shared" si="41"/>
        <v>1.3953523257036018</v>
      </c>
      <c r="CW9" s="22">
        <f t="shared" si="13"/>
        <v>8.5323226929264795</v>
      </c>
      <c r="CX9" s="62">
        <f t="shared" si="14"/>
        <v>213.93620168127035</v>
      </c>
      <c r="CY9" s="62">
        <f ca="1">AVERAGE(OFFSET($CX$3,0,0,'Données projet'!$E$13+1,1))-AVERAGE(OFFSET($H$3,0,0,'Données projet'!$E$13+1,1))</f>
        <v>490.08061065665601</v>
      </c>
      <c r="CZ9" s="62">
        <f t="shared" si="42"/>
        <v>308.02184463423112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54.019239724093779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3.55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13.016666666666666</v>
      </c>
      <c r="H10" s="70">
        <f t="shared" si="1"/>
        <v>204.6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217.48621891823996</v>
      </c>
      <c r="S10" s="62">
        <f ca="1">AVERAGE(OFFSET($R$3,0,0,'Données projet'!$E$9+1,1))-AVERAGE(OFFSET($H$3,0,0,'Données projet'!$E$9+1,1))</f>
        <v>462.677457131175</v>
      </c>
      <c r="T10" s="62">
        <f t="shared" si="34"/>
        <v>291.78368401945909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218.63334891891975</v>
      </c>
      <c r="AN10" s="62">
        <f ca="1">AVERAGE(OFFSET($AM$3,0,0,'Données projet'!$E$10+1,1))-AVERAGE(OFFSET($H$3,0,0,'Données projet'!$E$10+1,1))</f>
        <v>510.6089681065061</v>
      </c>
      <c r="AO10" s="62">
        <f t="shared" si="36"/>
        <v>320.18520436392646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8.526315789473685</v>
      </c>
      <c r="BD10" s="13">
        <f>IF('Données projet'!$A$88&gt;35,BD9+BC10-BL9,IF(A10&lt;'Données projet'!$A$88,$BA$205^A10,IF(A10='Données projet'!$A$88,'Données projet'!$B$88,BD9+BC10-BL9)))</f>
        <v>6.5167618069644444</v>
      </c>
      <c r="BE10" s="14">
        <f>BD10*VLOOKUP('Données projet'!$B$11,Paramètres!$A$1:$I$89,3,0)*VLOOKUP('Données projet'!$B$11,Paramètres!$A$1:$I$89,5,0)</f>
        <v>3.6428698500931249</v>
      </c>
      <c r="BF10" s="14">
        <f t="shared" si="37"/>
        <v>1.4442543315575544</v>
      </c>
      <c r="BG10" s="22">
        <f t="shared" si="7"/>
        <v>8.8600746163749324</v>
      </c>
      <c r="BH10" s="62">
        <f t="shared" si="8"/>
        <v>216.50268752519207</v>
      </c>
      <c r="BI10" s="62">
        <f ca="1">AVERAGE(OFFSET($BH$3,0,0,'Données projet'!$E$11+1,1))-AVERAGE(OFFSET($H$3,0,0,'Données projet'!$E$11+1,1))</f>
        <v>455.44531340185631</v>
      </c>
      <c r="BJ10" s="62">
        <f t="shared" si="38"/>
        <v>560.14861617544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8.3000000000000007</v>
      </c>
      <c r="BY10" s="13">
        <f>IF('Données projet'!$A$114&gt;35,BY9+BX10-CG9,IF(A10&lt;'Données projet'!$A$114,$BV$205^A10,IF(A10='Données projet'!$A$114,'Données projet'!$B$114,BY9+BX10-CG9)))</f>
        <v>22.047262079599165</v>
      </c>
      <c r="BZ10" s="14">
        <f>BY10*VLOOKUP('Données projet'!$B$12,Paramètres!$A$1:$I$89,3,0)*VLOOKUP('Données projet'!$B$12,Paramètres!$A$1:$I$89,5,0)</f>
        <v>12.037805095461144</v>
      </c>
      <c r="CA10" s="14">
        <f t="shared" si="39"/>
        <v>4.1526340975546745</v>
      </c>
      <c r="CB10" s="22">
        <f t="shared" si="10"/>
        <v>28.198348261169219</v>
      </c>
      <c r="CC10" s="62">
        <f t="shared" si="11"/>
        <v>235.84096116998637</v>
      </c>
      <c r="CD10" s="62">
        <f ca="1">AVERAGE(OFFSET($CC$3,0,0,'Données projet'!$E$12+1,1))-AVERAGE(OFFSET($H$3,0,0,'Données projet'!$E$12+1,1))</f>
        <v>302.37244372118971</v>
      </c>
      <c r="CE10" s="62">
        <f t="shared" si="40"/>
        <v>439.56450354660171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4.3418947219498456</v>
      </c>
      <c r="CV10" s="14">
        <f t="shared" si="41"/>
        <v>1.6865743243491664</v>
      </c>
      <c r="CW10" s="22">
        <f t="shared" si="13"/>
        <v>10.499583588970779</v>
      </c>
      <c r="CX10" s="62">
        <f t="shared" si="14"/>
        <v>218.14219649778792</v>
      </c>
      <c r="CY10" s="62">
        <f ca="1">AVERAGE(OFFSET($CX$3,0,0,'Données projet'!$E$13+1,1))-AVERAGE(OFFSET($H$3,0,0,'Données projet'!$E$13+1,1))</f>
        <v>490.08061065665601</v>
      </c>
      <c r="CZ10" s="62">
        <f t="shared" si="42"/>
        <v>308.02184463423112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54.296470187253163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3.55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13.016666666666666</v>
      </c>
      <c r="H11" s="70">
        <f t="shared" si="1"/>
        <v>204.6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221.97796706615136</v>
      </c>
      <c r="S11" s="62">
        <f ca="1">AVERAGE(OFFSET($R$3,0,0,'Données projet'!$E$9+1,1))-AVERAGE(OFFSET($H$3,0,0,'Données projet'!$E$9+1,1))</f>
        <v>462.677457131175</v>
      </c>
      <c r="T11" s="62">
        <f t="shared" si="34"/>
        <v>291.78368401945909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223.39060645431681</v>
      </c>
      <c r="AN11" s="62">
        <f ca="1">AVERAGE(OFFSET($AM$3,0,0,'Données projet'!$E$10+1,1))-AVERAGE(OFFSET($H$3,0,0,'Données projet'!$E$10+1,1))</f>
        <v>510.6089681065061</v>
      </c>
      <c r="AO11" s="62">
        <f t="shared" si="36"/>
        <v>320.18520436392646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8.526315789473685</v>
      </c>
      <c r="BD11" s="13">
        <f>IF('Données projet'!$A$88&gt;35,BD10+BC11-BL10,IF(A11&lt;'Données projet'!$A$88,$BA$205^A11,IF(A11='Données projet'!$A$88,'Données projet'!$B$88,BD10+BC11-BL10)))</f>
        <v>8.5176955198213591</v>
      </c>
      <c r="BE11" s="14">
        <f>BD11*VLOOKUP('Données projet'!$B$11,Paramètres!$A$1:$I$89,3,0)*VLOOKUP('Données projet'!$B$11,Paramètres!$A$1:$I$89,5,0)</f>
        <v>4.7613917955801393</v>
      </c>
      <c r="BF11" s="14">
        <f t="shared" si="37"/>
        <v>1.8297752795633417</v>
      </c>
      <c r="BG11" s="22">
        <f t="shared" si="7"/>
        <v>11.479615989208229</v>
      </c>
      <c r="BH11" s="62">
        <f t="shared" si="8"/>
        <v>221.34332861311373</v>
      </c>
      <c r="BI11" s="62">
        <f ca="1">AVERAGE(OFFSET($BH$3,0,0,'Données projet'!$E$11+1,1))-AVERAGE(OFFSET($H$3,0,0,'Données projet'!$E$11+1,1))</f>
        <v>455.44531340185631</v>
      </c>
      <c r="BJ11" s="62">
        <f t="shared" si="38"/>
        <v>560.14861617544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8.3000000000000007</v>
      </c>
      <c r="BY11" s="13">
        <f>IF('Données projet'!$A$114&gt;35,BY10+BX11-CG10,IF(A11&lt;'Données projet'!$A$114,$BV$205^A11,IF(A11='Données projet'!$A$114,'Données projet'!$B$114,BY10+BX11-CG10)))</f>
        <v>34.297500720902455</v>
      </c>
      <c r="BZ11" s="14">
        <f>BY11*VLOOKUP('Données projet'!$B$12,Paramètres!$A$1:$I$89,3,0)*VLOOKUP('Données projet'!$B$12,Paramètres!$A$1:$I$89,5,0)</f>
        <v>18.726435393612743</v>
      </c>
      <c r="CA11" s="14">
        <f t="shared" si="39"/>
        <v>6.1361138068825287</v>
      </c>
      <c r="CB11" s="22">
        <f t="shared" si="10"/>
        <v>43.302273190862593</v>
      </c>
      <c r="CC11" s="62">
        <f t="shared" si="11"/>
        <v>253.16598581476808</v>
      </c>
      <c r="CD11" s="62">
        <f ca="1">AVERAGE(OFFSET($CC$3,0,0,'Données projet'!$E$12+1,1))-AVERAGE(OFFSET($H$3,0,0,'Données projet'!$E$12+1,1))</f>
        <v>302.37244372118971</v>
      </c>
      <c r="CE11" s="62">
        <f t="shared" si="40"/>
        <v>439.56450354660171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5.3807824305002701</v>
      </c>
      <c r="CV11" s="14">
        <f t="shared" si="41"/>
        <v>2.0385768519929188</v>
      </c>
      <c r="CW11" s="22">
        <f t="shared" si="13"/>
        <v>12.922050750342303</v>
      </c>
      <c r="CX11" s="62">
        <f t="shared" si="14"/>
        <v>222.78576337424778</v>
      </c>
      <c r="CY11" s="62">
        <f ca="1">AVERAGE(OFFSET($CX$3,0,0,'Données projet'!$E$13+1,1))-AVERAGE(OFFSET($H$3,0,0,'Données projet'!$E$13+1,1))</f>
        <v>490.08061065665601</v>
      </c>
      <c r="CZ11" s="62">
        <f t="shared" si="42"/>
        <v>308.02184463423112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54.568891321671195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3.55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13.016666666666666</v>
      </c>
      <c r="H12" s="70">
        <f t="shared" si="1"/>
        <v>204.6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226.97802184808236</v>
      </c>
      <c r="S12" s="62">
        <f ca="1">AVERAGE(OFFSET($R$3,0,0,'Données projet'!$E$9+1,1))-AVERAGE(OFFSET($H$3,0,0,'Données projet'!$E$9+1,1))</f>
        <v>462.677457131175</v>
      </c>
      <c r="T12" s="62">
        <f t="shared" si="34"/>
        <v>291.78368401945909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228.7178281214596</v>
      </c>
      <c r="AN12" s="62">
        <f ca="1">AVERAGE(OFFSET($AM$3,0,0,'Données projet'!$E$10+1,1))-AVERAGE(OFFSET($H$3,0,0,'Données projet'!$E$10+1,1))</f>
        <v>510.6089681065061</v>
      </c>
      <c r="AO12" s="62">
        <f t="shared" si="36"/>
        <v>320.18520436392646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8.526315789473685</v>
      </c>
      <c r="BD12" s="13">
        <f>IF('Données projet'!$A$88&gt;35,BD11+BC12-BL11,IF(A12&lt;'Données projet'!$A$88,$BA$205^A12,IF(A12='Données projet'!$A$88,'Données projet'!$B$88,BD11+BC12-BL11)))</f>
        <v>11.133004261541316</v>
      </c>
      <c r="BE12" s="14">
        <f>BD12*VLOOKUP('Données projet'!$B$11,Paramètres!$A$1:$I$89,3,0)*VLOOKUP('Données projet'!$B$11,Paramètres!$A$1:$I$89,5,0)</f>
        <v>6.2233493822015964</v>
      </c>
      <c r="BF12" s="14">
        <f t="shared" si="37"/>
        <v>2.3182049730052579</v>
      </c>
      <c r="BG12" s="22">
        <f t="shared" si="7"/>
        <v>14.87654050198527</v>
      </c>
      <c r="BH12" s="62">
        <f t="shared" si="8"/>
        <v>226.94402454963338</v>
      </c>
      <c r="BI12" s="62">
        <f ca="1">AVERAGE(OFFSET($BH$3,0,0,'Données projet'!$E$11+1,1))-AVERAGE(OFFSET($H$3,0,0,'Données projet'!$E$11+1,1))</f>
        <v>455.44531340185631</v>
      </c>
      <c r="BJ12" s="62">
        <f t="shared" si="38"/>
        <v>560.14861617544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8.3000000000000007</v>
      </c>
      <c r="BY12" s="13">
        <f>IF('Données projet'!$A$114&gt;35,BY11+BX12-CG11,IF(A12&lt;'Données projet'!$A$114,$BV$205^A12,IF(A12='Données projet'!$A$114,'Données projet'!$B$114,BY11+BX12-CG11)))</f>
        <v>53.354405252377298</v>
      </c>
      <c r="BZ12" s="14">
        <f>BY12*VLOOKUP('Données projet'!$B$12,Paramètres!$A$1:$I$89,3,0)*VLOOKUP('Données projet'!$B$12,Paramètres!$A$1:$I$89,5,0)</f>
        <v>29.131505267798005</v>
      </c>
      <c r="CA12" s="14">
        <f t="shared" si="39"/>
        <v>9.0669901962193347</v>
      </c>
      <c r="CB12" s="22">
        <f t="shared" si="10"/>
        <v>66.529046266496863</v>
      </c>
      <c r="CC12" s="62">
        <f t="shared" si="11"/>
        <v>278.59653031414496</v>
      </c>
      <c r="CD12" s="62">
        <f ca="1">AVERAGE(OFFSET($CC$3,0,0,'Données projet'!$E$12+1,1))-AVERAGE(OFFSET($H$3,0,0,'Données projet'!$E$12+1,1))</f>
        <v>302.37244372118971</v>
      </c>
      <c r="CE12" s="62">
        <f t="shared" si="40"/>
        <v>439.56450354660171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6.6682454132324853</v>
      </c>
      <c r="CV12" s="14">
        <f t="shared" si="41"/>
        <v>2.4640453263659414</v>
      </c>
      <c r="CW12" s="22">
        <f t="shared" si="13"/>
        <v>15.905406371467258</v>
      </c>
      <c r="CX12" s="62">
        <f t="shared" si="14"/>
        <v>227.97289041911537</v>
      </c>
      <c r="CY12" s="62">
        <f ca="1">AVERAGE(OFFSET($CX$3,0,0,'Données projet'!$E$13+1,1))-AVERAGE(OFFSET($H$3,0,0,'Données projet'!$E$13+1,1))</f>
        <v>490.08061065665601</v>
      </c>
      <c r="CZ12" s="62">
        <f t="shared" si="42"/>
        <v>308.02184463423112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54.836586558449483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3.55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13.016666666666666</v>
      </c>
      <c r="H13" s="70">
        <f t="shared" si="1"/>
        <v>204.6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232.6087661245009</v>
      </c>
      <c r="S13" s="62">
        <f ca="1">AVERAGE(OFFSET($R$3,0,0,'Données projet'!$E$9+1,1))-AVERAGE(OFFSET($H$3,0,0,'Données projet'!$E$9+1,1))</f>
        <v>462.677457131175</v>
      </c>
      <c r="T13" s="62">
        <f t="shared" si="34"/>
        <v>291.78368401945909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234.75175909412428</v>
      </c>
      <c r="AN13" s="62">
        <f ca="1">AVERAGE(OFFSET($AM$3,0,0,'Données projet'!$E$10+1,1))-AVERAGE(OFFSET($H$3,0,0,'Données projet'!$E$10+1,1))</f>
        <v>510.6089681065061</v>
      </c>
      <c r="AO13" s="62">
        <f t="shared" si="36"/>
        <v>320.18520436392646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8.526315789473685</v>
      </c>
      <c r="BD13" s="13">
        <f>IF('Données projet'!$A$88&gt;35,BD12+BC13-BL12,IF(A13&lt;'Données projet'!$A$88,$BA$205^A13,IF(A13='Données projet'!$A$88,'Données projet'!$B$88,BD12+BC13-BL12)))</f>
        <v>14.551328302246779</v>
      </c>
      <c r="BE13" s="14">
        <f>BD13*VLOOKUP('Données projet'!$B$11,Paramètres!$A$1:$I$89,3,0)*VLOOKUP('Données projet'!$B$11,Paramètres!$A$1:$I$89,5,0)</f>
        <v>8.1341925209559491</v>
      </c>
      <c r="BF13" s="14">
        <f t="shared" si="37"/>
        <v>2.9370132807503975</v>
      </c>
      <c r="BG13" s="22">
        <f t="shared" si="7"/>
        <v>19.282350104638549</v>
      </c>
      <c r="BH13" s="62">
        <f t="shared" si="8"/>
        <v>233.53657789179817</v>
      </c>
      <c r="BI13" s="62">
        <f ca="1">AVERAGE(OFFSET($BH$3,0,0,'Données projet'!$E$11+1,1))-AVERAGE(OFFSET($H$3,0,0,'Données projet'!$E$11+1,1))</f>
        <v>455.44531340185631</v>
      </c>
      <c r="BJ13" s="62">
        <f t="shared" si="38"/>
        <v>560.14861617544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83</v>
      </c>
      <c r="BW13" s="13">
        <f>VLOOKUP(A13,'Données projet'!$A$113:$I$133,9,0)</f>
        <v>8.3000000000000007</v>
      </c>
      <c r="BX13" s="13">
        <f t="array" ref="BX13">INDEX(BW:BW,MIN(IF(ISNUMBER(BW13:BW209),ROW(BW13:BW209),"")))</f>
        <v>8.3000000000000007</v>
      </c>
      <c r="BY13" s="13">
        <f>IF('Données projet'!$A$114&gt;35,BY12+BX13-CG12,IF(A13&lt;'Données projet'!$A$114,$BV$205^A13,IF(A13='Données projet'!$A$114,'Données projet'!$B$114,BY12+BX13-CG12)))</f>
        <v>83</v>
      </c>
      <c r="BZ13" s="14">
        <f>BY13*VLOOKUP('Données projet'!$B$12,Paramètres!$A$1:$I$89,3,0)*VLOOKUP('Données projet'!$B$12,Paramètres!$A$1:$I$89,5,0)</f>
        <v>45.317999999999998</v>
      </c>
      <c r="CA13" s="14">
        <f t="shared" si="39"/>
        <v>13.397781365483629</v>
      </c>
      <c r="CB13" s="22">
        <f t="shared" si="10"/>
        <v>102.26331921155065</v>
      </c>
      <c r="CC13" s="62">
        <f t="shared" si="11"/>
        <v>316.51754699871026</v>
      </c>
      <c r="CD13" s="62">
        <f ca="1">AVERAGE(OFFSET($CC$3,0,0,'Données projet'!$E$12+1,1))-AVERAGE(OFFSET($H$3,0,0,'Données projet'!$E$12+1,1))</f>
        <v>302.37244372118971</v>
      </c>
      <c r="CE13" s="62">
        <f t="shared" si="40"/>
        <v>439.56450354660171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26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8.2637604224711172</v>
      </c>
      <c r="CV13" s="14">
        <f t="shared" si="41"/>
        <v>2.9783127206856603</v>
      </c>
      <c r="CW13" s="22">
        <f t="shared" si="13"/>
        <v>19.579944057664719</v>
      </c>
      <c r="CX13" s="62">
        <f t="shared" si="14"/>
        <v>233.83417184482437</v>
      </c>
      <c r="CY13" s="62">
        <f ca="1">AVERAGE(OFFSET($CX$3,0,0,'Données projet'!$E$13+1,1))-AVERAGE(OFFSET($H$3,0,0,'Données projet'!$E$13+1,1))</f>
        <v>490.08061065665601</v>
      </c>
      <c r="CZ13" s="62">
        <f t="shared" si="42"/>
        <v>308.02184463423112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55.099637881346567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3.55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13.016666666666666</v>
      </c>
      <c r="H14" s="70">
        <f t="shared" si="1"/>
        <v>204.6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239.02101878258733</v>
      </c>
      <c r="S14" s="62">
        <f ca="1">AVERAGE(OFFSET($R$3,0,0,'Données projet'!$E$9+1,1))-AVERAGE(OFFSET($H$3,0,0,'Données projet'!$E$9+1,1))</f>
        <v>462.677457131175</v>
      </c>
      <c r="T14" s="62">
        <f t="shared" si="34"/>
        <v>291.78368401945909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241.6609355486583</v>
      </c>
      <c r="AN14" s="62">
        <f ca="1">AVERAGE(OFFSET($AM$3,0,0,'Données projet'!$E$10+1,1))-AVERAGE(OFFSET($H$3,0,0,'Données projet'!$E$10+1,1))</f>
        <v>510.6089681065061</v>
      </c>
      <c r="AO14" s="62">
        <f t="shared" si="36"/>
        <v>320.18520436392646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8.526315789473685</v>
      </c>
      <c r="BD14" s="13">
        <f>IF('Données projet'!$A$88&gt;35,BD13+BC14-BL13,IF(A14&lt;'Données projet'!$A$88,$BA$205^A14,IF(A14='Données projet'!$A$88,'Données projet'!$B$88,BD13+BC14-BL13)))</f>
        <v>19.01922880701866</v>
      </c>
      <c r="BE14" s="14">
        <f>BD14*VLOOKUP('Données projet'!$B$11,Paramètres!$A$1:$I$89,3,0)*VLOOKUP('Données projet'!$B$11,Paramètres!$A$1:$I$89,5,0)</f>
        <v>10.631748903123432</v>
      </c>
      <c r="BF14" s="14">
        <f t="shared" si="37"/>
        <v>3.7210027205323613</v>
      </c>
      <c r="BG14" s="22">
        <f t="shared" si="7"/>
        <v>24.997709077867171</v>
      </c>
      <c r="BH14" s="62">
        <f t="shared" si="8"/>
        <v>241.4219483125604</v>
      </c>
      <c r="BI14" s="62">
        <f ca="1">AVERAGE(OFFSET($BH$3,0,0,'Données projet'!$E$11+1,1))-AVERAGE(OFFSET($H$3,0,0,'Données projet'!$E$11+1,1))</f>
        <v>455.44531340185631</v>
      </c>
      <c r="BJ14" s="62">
        <f t="shared" si="38"/>
        <v>560.14861617544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23.6</v>
      </c>
      <c r="BY14" s="13">
        <f>IF('Données projet'!$A$114&gt;35,BY13+BX14-CG13,IF(A14&lt;'Données projet'!$A$114,$BV$205^A14,IF(A14='Données projet'!$A$114,'Données projet'!$B$114,BY13+BX14-CG13)))</f>
        <v>80.599999999999994</v>
      </c>
      <c r="BZ14" s="14">
        <f>BY14*VLOOKUP('Données projet'!$B$12,Paramètres!$A$1:$I$89,3,0)*VLOOKUP('Données projet'!$B$12,Paramètres!$A$1:$I$89,5,0)</f>
        <v>44.007599999999996</v>
      </c>
      <c r="CA14" s="14">
        <f t="shared" si="39"/>
        <v>13.054887296903958</v>
      </c>
      <c r="CB14" s="22">
        <f t="shared" si="10"/>
        <v>99.383832042107713</v>
      </c>
      <c r="CC14" s="62">
        <f t="shared" si="11"/>
        <v>315.80807127680094</v>
      </c>
      <c r="CD14" s="62">
        <f ca="1">AVERAGE(OFFSET($CC$3,0,0,'Données projet'!$E$12+1,1))-AVERAGE(OFFSET($H$3,0,0,'Données projet'!$E$12+1,1))</f>
        <v>302.37244372118971</v>
      </c>
      <c r="CE14" s="62">
        <f t="shared" si="40"/>
        <v>439.56450354660171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10.241035248115747</v>
      </c>
      <c r="CV14" s="14">
        <f t="shared" si="41"/>
        <v>3.5999121311945652</v>
      </c>
      <c r="CW14" s="22">
        <f t="shared" si="13"/>
        <v>24.106316685632123</v>
      </c>
      <c r="CX14" s="62">
        <f t="shared" si="14"/>
        <v>240.53055592032536</v>
      </c>
      <c r="CY14" s="62">
        <f ca="1">AVERAGE(OFFSET($CX$3,0,0,'Données projet'!$E$13+1,1))-AVERAGE(OFFSET($H$3,0,0,'Données projet'!$E$13+1,1))</f>
        <v>490.08061065665601</v>
      </c>
      <c r="CZ14" s="62">
        <f t="shared" si="42"/>
        <v>308.02184463423112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55.358125851886037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3.55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13.016666666666666</v>
      </c>
      <c r="H15" s="70">
        <f t="shared" si="1"/>
        <v>204.6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246.40067938828173</v>
      </c>
      <c r="S15" s="62">
        <f ca="1">AVERAGE(OFFSET($R$3,0,0,'Données projet'!$E$9+1,1))-AVERAGE(OFFSET($H$3,0,0,'Données projet'!$E$9+1,1))</f>
        <v>462.677457131175</v>
      </c>
      <c r="T15" s="62">
        <f t="shared" si="34"/>
        <v>291.78368401945909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249.65311505263895</v>
      </c>
      <c r="AN15" s="62">
        <f ca="1">AVERAGE(OFFSET($AM$3,0,0,'Données projet'!$E$10+1,1))-AVERAGE(OFFSET($H$3,0,0,'Données projet'!$E$10+1,1))</f>
        <v>510.6089681065061</v>
      </c>
      <c r="AO15" s="62">
        <f t="shared" si="36"/>
        <v>320.18520436392646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8.526315789473685</v>
      </c>
      <c r="BD15" s="13">
        <f>IF('Données projet'!$A$88&gt;35,BD14+BC15-BL14,IF(A15&lt;'Données projet'!$A$88,$BA$205^A15,IF(A15='Données projet'!$A$88,'Données projet'!$B$88,BD14+BC15-BL14)))</f>
        <v>24.85897210895007</v>
      </c>
      <c r="BE15" s="14">
        <f>BD15*VLOOKUP('Données projet'!$B$11,Paramètres!$A$1:$I$89,3,0)*VLOOKUP('Données projet'!$B$11,Paramètres!$A$1:$I$89,5,0)</f>
        <v>13.896165408903089</v>
      </c>
      <c r="BF15" s="14">
        <f t="shared" si="37"/>
        <v>4.7142657940830492</v>
      </c>
      <c r="BG15" s="22">
        <f t="shared" si="7"/>
        <v>32.413167678534187</v>
      </c>
      <c r="BH15" s="62">
        <f t="shared" si="8"/>
        <v>250.99097633664115</v>
      </c>
      <c r="BI15" s="62">
        <f ca="1">AVERAGE(OFFSET($BH$3,0,0,'Données projet'!$E$11+1,1))-AVERAGE(OFFSET($H$3,0,0,'Données projet'!$E$11+1,1))</f>
        <v>455.44531340185631</v>
      </c>
      <c r="BJ15" s="62">
        <f t="shared" si="38"/>
        <v>560.14861617544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23.6</v>
      </c>
      <c r="BY15" s="13">
        <f>IF('Données projet'!$A$114&gt;35,BY14+BX15-CG14,IF(A15&lt;'Données projet'!$A$114,$BV$205^A15,IF(A15='Données projet'!$A$114,'Données projet'!$B$114,BY14+BX15-CG14)))</f>
        <v>104.19999999999999</v>
      </c>
      <c r="BZ15" s="14">
        <f>BY15*VLOOKUP('Données projet'!$B$12,Paramètres!$A$1:$I$89,3,0)*VLOOKUP('Données projet'!$B$12,Paramètres!$A$1:$I$89,5,0)</f>
        <v>56.893199999999993</v>
      </c>
      <c r="CA15" s="14">
        <f t="shared" si="39"/>
        <v>16.380358422910444</v>
      </c>
      <c r="CB15" s="22">
        <f t="shared" si="10"/>
        <v>127.61811425323567</v>
      </c>
      <c r="CC15" s="62">
        <f t="shared" si="11"/>
        <v>346.19592291134262</v>
      </c>
      <c r="CD15" s="62">
        <f ca="1">AVERAGE(OFFSET($CC$3,0,0,'Données projet'!$E$12+1,1))-AVERAGE(OFFSET($H$3,0,0,'Données projet'!$E$12+1,1))</f>
        <v>302.37244372118971</v>
      </c>
      <c r="CE15" s="62">
        <f t="shared" si="40"/>
        <v>439.56450354660171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12.69141378638699</v>
      </c>
      <c r="CV15" s="14">
        <f t="shared" si="41"/>
        <v>4.3512446702837533</v>
      </c>
      <c r="CW15" s="22">
        <f t="shared" si="13"/>
        <v>29.682630145368211</v>
      </c>
      <c r="CX15" s="62">
        <f t="shared" si="14"/>
        <v>248.26043880347518</v>
      </c>
      <c r="CY15" s="62">
        <f ca="1">AVERAGE(OFFSET($CX$3,0,0,'Données projet'!$E$13+1,1))-AVERAGE(OFFSET($H$3,0,0,'Données projet'!$E$13+1,1))</f>
        <v>490.08061065665601</v>
      </c>
      <c r="CZ15" s="62">
        <f t="shared" si="42"/>
        <v>308.02184463423112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55.612129634029174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3.55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13.016666666666666</v>
      </c>
      <c r="H16" s="70">
        <f t="shared" si="1"/>
        <v>204.6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254.97692916819733</v>
      </c>
      <c r="S16" s="62">
        <f ca="1">AVERAGE(OFFSET($R$3,0,0,'Données projet'!$E$9+1,1))-AVERAGE(OFFSET($H$3,0,0,'Données projet'!$E$9+1,1))</f>
        <v>462.677457131175</v>
      </c>
      <c r="T16" s="62">
        <f t="shared" si="34"/>
        <v>291.78368401945909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258.98444773683491</v>
      </c>
      <c r="AN16" s="62">
        <f ca="1">AVERAGE(OFFSET($AM$3,0,0,'Données projet'!$E$10+1,1))-AVERAGE(OFFSET($H$3,0,0,'Données projet'!$E$10+1,1))</f>
        <v>510.6089681065061</v>
      </c>
      <c r="AO16" s="62">
        <f t="shared" si="36"/>
        <v>320.18520436392646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8.526315789473685</v>
      </c>
      <c r="BD16" s="13">
        <f>IF('Données projet'!$A$88&gt;35,BD15+BC16-BL15,IF(A16&lt;'Données projet'!$A$88,$BA$205^A16,IF(A16='Données projet'!$A$88,'Données projet'!$B$88,BD15+BC16-BL15)))</f>
        <v>32.491774539539094</v>
      </c>
      <c r="BE16" s="14">
        <f>BD16*VLOOKUP('Données projet'!$B$11,Paramètres!$A$1:$I$89,3,0)*VLOOKUP('Données projet'!$B$11,Paramètres!$A$1:$I$89,5,0)</f>
        <v>18.162901967602355</v>
      </c>
      <c r="BF16" s="14">
        <f t="shared" si="37"/>
        <v>5.9726648020514927</v>
      </c>
      <c r="BG16" s="22">
        <f t="shared" si="7"/>
        <v>42.036112123813787</v>
      </c>
      <c r="BH16" s="62">
        <f t="shared" si="8"/>
        <v>262.75133341357429</v>
      </c>
      <c r="BI16" s="62">
        <f ca="1">AVERAGE(OFFSET($BH$3,0,0,'Données projet'!$E$11+1,1))-AVERAGE(OFFSET($H$3,0,0,'Données projet'!$E$11+1,1))</f>
        <v>455.44531340185631</v>
      </c>
      <c r="BJ16" s="62">
        <f t="shared" si="38"/>
        <v>560.14861617544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23.6</v>
      </c>
      <c r="BY16" s="13">
        <f>IF('Données projet'!$A$114&gt;35,BY15+BX16-CG15,IF(A16&lt;'Données projet'!$A$114,$BV$205^A16,IF(A16='Données projet'!$A$114,'Données projet'!$B$114,BY15+BX16-CG15)))</f>
        <v>127.79999999999998</v>
      </c>
      <c r="BZ16" s="14">
        <f>BY16*VLOOKUP('Données projet'!$B$12,Paramètres!$A$1:$I$89,3,0)*VLOOKUP('Données projet'!$B$12,Paramètres!$A$1:$I$89,5,0)</f>
        <v>69.77879999999999</v>
      </c>
      <c r="CA16" s="14">
        <f t="shared" si="39"/>
        <v>19.618515700802106</v>
      </c>
      <c r="CB16" s="22">
        <f t="shared" si="10"/>
        <v>155.70032484556364</v>
      </c>
      <c r="CC16" s="62">
        <f t="shared" si="11"/>
        <v>376.41554613532412</v>
      </c>
      <c r="CD16" s="62">
        <f ca="1">AVERAGE(OFFSET($CC$3,0,0,'Données projet'!$E$12+1,1))-AVERAGE(OFFSET($H$3,0,0,'Données projet'!$E$12+1,1))</f>
        <v>302.37244372118971</v>
      </c>
      <c r="CE16" s="62">
        <f t="shared" si="40"/>
        <v>439.56450354660171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15.728095841377899</v>
      </c>
      <c r="CV16" s="14">
        <f t="shared" si="41"/>
        <v>5.2593867546400634</v>
      </c>
      <c r="CW16" s="22">
        <f t="shared" si="13"/>
        <v>36.553198854731285</v>
      </c>
      <c r="CX16" s="62">
        <f t="shared" si="14"/>
        <v>257.26842014449176</v>
      </c>
      <c r="CY16" s="62">
        <f ca="1">AVERAGE(OFFSET($CX$3,0,0,'Données projet'!$E$13+1,1))-AVERAGE(OFFSET($H$3,0,0,'Données projet'!$E$13+1,1))</f>
        <v>490.08061065665601</v>
      </c>
      <c r="CZ16" s="62">
        <f t="shared" si="42"/>
        <v>308.02184463423112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55.861727018419515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3.55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13.016666666666666</v>
      </c>
      <c r="H17" s="70">
        <f t="shared" si="1"/>
        <v>204.6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265.03235371053779</v>
      </c>
      <c r="S17" s="62">
        <f ca="1">AVERAGE(OFFSET($R$3,0,0,'Données projet'!$E$9+1,1))-AVERAGE(OFFSET($H$3,0,0,'Données projet'!$E$9+1,1))</f>
        <v>462.677457131175</v>
      </c>
      <c r="T17" s="62">
        <f t="shared" si="34"/>
        <v>291.78368401945909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269.97079703292923</v>
      </c>
      <c r="AN17" s="62">
        <f ca="1">AVERAGE(OFFSET($AM$3,0,0,'Données projet'!$E$10+1,1))-AVERAGE(OFFSET($H$3,0,0,'Données projet'!$E$10+1,1))</f>
        <v>510.6089681065061</v>
      </c>
      <c r="AO17" s="62">
        <f t="shared" si="36"/>
        <v>320.18520436392646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8.526315789473685</v>
      </c>
      <c r="BD17" s="13">
        <f>IF('Données projet'!$A$88&gt;35,BD16+BC17-BL16,IF(A17&lt;'Données projet'!$A$88,$BA$205^A17,IF(A17='Données projet'!$A$88,'Données projet'!$B$88,BD16+BC17-BL16)))</f>
        <v>42.468184448710481</v>
      </c>
      <c r="BE17" s="14">
        <f>BD17*VLOOKUP('Données projet'!$B$11,Paramètres!$A$1:$I$89,3,0)*VLOOKUP('Données projet'!$B$11,Paramètres!$A$1:$I$89,5,0)</f>
        <v>23.739715106829159</v>
      </c>
      <c r="BF17" s="14">
        <f t="shared" si="37"/>
        <v>7.5669736064602473</v>
      </c>
      <c r="BG17" s="22">
        <f t="shared" si="7"/>
        <v>54.525816175645708</v>
      </c>
      <c r="BH17" s="62">
        <f t="shared" si="8"/>
        <v>277.36257358951519</v>
      </c>
      <c r="BI17" s="62">
        <f ca="1">AVERAGE(OFFSET($BH$3,0,0,'Données projet'!$E$11+1,1))-AVERAGE(OFFSET($H$3,0,0,'Données projet'!$E$11+1,1))</f>
        <v>455.44531340185631</v>
      </c>
      <c r="BJ17" s="62">
        <f t="shared" si="38"/>
        <v>560.14861617544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23.6</v>
      </c>
      <c r="BY17" s="13">
        <f>IF('Données projet'!$A$114&gt;35,BY16+BX17-CG16,IF(A17&lt;'Données projet'!$A$114,$BV$205^A17,IF(A17='Données projet'!$A$114,'Données projet'!$B$114,BY16+BX17-CG16)))</f>
        <v>151.39999999999998</v>
      </c>
      <c r="BZ17" s="14">
        <f>BY17*VLOOKUP('Données projet'!$B$12,Paramètres!$A$1:$I$89,3,0)*VLOOKUP('Données projet'!$B$12,Paramètres!$A$1:$I$89,5,0)</f>
        <v>82.664399999999986</v>
      </c>
      <c r="CA17" s="14">
        <f t="shared" si="39"/>
        <v>22.787396402913611</v>
      </c>
      <c r="CB17" s="22">
        <f t="shared" si="10"/>
        <v>183.66187873507451</v>
      </c>
      <c r="CC17" s="62">
        <f t="shared" si="11"/>
        <v>406.498636148944</v>
      </c>
      <c r="CD17" s="62">
        <f ca="1">AVERAGE(OFFSET($CC$3,0,0,'Données projet'!$E$12+1,1))-AVERAGE(OFFSET($H$3,0,0,'Données projet'!$E$12+1,1))</f>
        <v>302.37244372118971</v>
      </c>
      <c r="CE17" s="62">
        <f t="shared" si="40"/>
        <v>439.56450354660171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19.491366601009023</v>
      </c>
      <c r="CV17" s="14">
        <f t="shared" si="41"/>
        <v>6.3570658813537859</v>
      </c>
      <c r="CW17" s="22">
        <f t="shared" si="13"/>
        <v>45.01935324011523</v>
      </c>
      <c r="CX17" s="62">
        <f t="shared" si="14"/>
        <v>267.85611065398473</v>
      </c>
      <c r="CY17" s="62">
        <f ca="1">AVERAGE(OFFSET($CX$3,0,0,'Données projet'!$E$13+1,1))-AVERAGE(OFFSET($H$3,0,0,'Données projet'!$E$13+1,1))</f>
        <v>490.08061065665601</v>
      </c>
      <c r="CZ17" s="62">
        <f t="shared" si="42"/>
        <v>308.02184463423112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56.106994446206841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3.55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13.016666666666666</v>
      </c>
      <c r="H18" s="70">
        <f t="shared" si="1"/>
        <v>204.6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276.91543874106009</v>
      </c>
      <c r="S18" s="62">
        <f ca="1">AVERAGE(OFFSET($R$3,0,0,'Données projet'!$E$9+1,1))-AVERAGE(OFFSET($H$3,0,0,'Données projet'!$E$9+1,1))</f>
        <v>462.677457131175</v>
      </c>
      <c r="T18" s="62">
        <f t="shared" si="34"/>
        <v>291.78368401945909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283.00171495446591</v>
      </c>
      <c r="AN18" s="62">
        <f ca="1">AVERAGE(OFFSET($AM$3,0,0,'Données projet'!$E$10+1,1))-AVERAGE(OFFSET($H$3,0,0,'Données projet'!$E$10+1,1))</f>
        <v>510.6089681065061</v>
      </c>
      <c r="AO18" s="62">
        <f t="shared" si="36"/>
        <v>320.18520436392646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8.526315789473685</v>
      </c>
      <c r="BD18" s="13">
        <f>IF('Données projet'!$A$88&gt;35,BD17+BC18-BL17,IF(A18&lt;'Données projet'!$A$88,$BA$205^A18,IF(A18='Données projet'!$A$88,'Données projet'!$B$88,BD17+BC18-BL17)))</f>
        <v>55.507792846923991</v>
      </c>
      <c r="BE18" s="14">
        <f>BD18*VLOOKUP('Données projet'!$B$11,Paramètres!$A$1:$I$89,3,0)*VLOOKUP('Données projet'!$B$11,Paramètres!$A$1:$I$89,5,0)</f>
        <v>31.028856201430514</v>
      </c>
      <c r="BF18" s="14">
        <f t="shared" si="37"/>
        <v>9.5868580371693835</v>
      </c>
      <c r="BG18" s="22">
        <f t="shared" si="7"/>
        <v>70.739035632228152</v>
      </c>
      <c r="BH18" s="62">
        <f t="shared" si="8"/>
        <v>295.68172808457371</v>
      </c>
      <c r="BI18" s="62">
        <f ca="1">AVERAGE(OFFSET($BH$3,0,0,'Données projet'!$E$11+1,1))-AVERAGE(OFFSET($H$3,0,0,'Données projet'!$E$11+1,1))</f>
        <v>455.44531340185631</v>
      </c>
      <c r="BJ18" s="62">
        <f t="shared" si="38"/>
        <v>560.14861617544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175</v>
      </c>
      <c r="BW18" s="13">
        <f>VLOOKUP(A18,'Données projet'!$A$113:$I$133,9,0)</f>
        <v>23.6</v>
      </c>
      <c r="BX18" s="13">
        <f t="array" ref="BX18">INDEX(BW:BW,MIN(IF(ISNUMBER(BW18:BW214),ROW(BW18:BW214),"")))</f>
        <v>23.6</v>
      </c>
      <c r="BY18" s="13">
        <f>IF('Données projet'!$A$114&gt;35,BY17+BX18-CG17,IF(A18&lt;'Données projet'!$A$114,$BV$205^A18,IF(A18='Données projet'!$A$114,'Données projet'!$B$114,BY17+BX18-CG17)))</f>
        <v>174.99999999999997</v>
      </c>
      <c r="BZ18" s="14">
        <f>BY18*VLOOKUP('Données projet'!$B$12,Paramètres!$A$1:$I$89,3,0)*VLOOKUP('Données projet'!$B$12,Paramètres!$A$1:$I$89,5,0)</f>
        <v>95.549999999999983</v>
      </c>
      <c r="CA18" s="14">
        <f t="shared" si="39"/>
        <v>25.899054157375318</v>
      </c>
      <c r="CB18" s="22">
        <f t="shared" si="10"/>
        <v>211.5237693240953</v>
      </c>
      <c r="CC18" s="62">
        <f t="shared" si="11"/>
        <v>436.46646177644084</v>
      </c>
      <c r="CD18" s="62">
        <f ca="1">AVERAGE(OFFSET($CC$3,0,0,'Données projet'!$E$12+1,1))-AVERAGE(OFFSET($H$3,0,0,'Données projet'!$E$12+1,1))</f>
        <v>302.37244372118971</v>
      </c>
      <c r="CE18" s="62">
        <f t="shared" si="40"/>
        <v>439.56450354660171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54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24.155077372776663</v>
      </c>
      <c r="CV18" s="14">
        <f t="shared" si="41"/>
        <v>7.6838400568695304</v>
      </c>
      <c r="CW18" s="22">
        <f t="shared" si="13"/>
        <v>55.452781189967119</v>
      </c>
      <c r="CX18" s="62">
        <f t="shared" si="14"/>
        <v>280.39547364231265</v>
      </c>
      <c r="CY18" s="62">
        <f ca="1">AVERAGE(OFFSET($CX$3,0,0,'Données projet'!$E$13+1,1))-AVERAGE(OFFSET($H$3,0,0,'Données projet'!$E$13+1,1))</f>
        <v>490.08061065665601</v>
      </c>
      <c r="CZ18" s="62">
        <f t="shared" si="42"/>
        <v>308.02184463423112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56.348007032457872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3.55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13.016666666666666</v>
      </c>
      <c r="H19" s="70">
        <f t="shared" si="1"/>
        <v>204.6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291.05599656166999</v>
      </c>
      <c r="S19" s="62">
        <f ca="1">AVERAGE(OFFSET($R$3,0,0,'Données projet'!$E$9+1,1))-AVERAGE(OFFSET($H$3,0,0,'Données projet'!$E$9+1,1))</f>
        <v>462.677457131175</v>
      </c>
      <c r="T19" s="62">
        <f t="shared" si="34"/>
        <v>291.78368401945909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298.55769577313549</v>
      </c>
      <c r="AN19" s="62">
        <f ca="1">AVERAGE(OFFSET($AM$3,0,0,'Données projet'!$E$10+1,1))-AVERAGE(OFFSET($H$3,0,0,'Données projet'!$E$10+1,1))</f>
        <v>510.6089681065061</v>
      </c>
      <c r="AO19" s="62">
        <f t="shared" si="36"/>
        <v>320.18520436392646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8.526315789473685</v>
      </c>
      <c r="BD19" s="13">
        <f>IF('Données projet'!$A$88&gt;35,BD18+BC19-BL18,IF(A19&lt;'Données projet'!$A$88,$BA$205^A19,IF(A19='Données projet'!$A$88,'Données projet'!$B$88,BD18+BC19-BL18)))</f>
        <v>72.551136968384853</v>
      </c>
      <c r="BE19" s="14">
        <f>BD19*VLOOKUP('Données projet'!$B$11,Paramètres!$A$1:$I$89,3,0)*VLOOKUP('Données projet'!$B$11,Paramètres!$A$1:$I$89,5,0)</f>
        <v>40.55608556532713</v>
      </c>
      <c r="BF19" s="14">
        <f t="shared" si="37"/>
        <v>12.145918805157919</v>
      </c>
      <c r="BG19" s="22">
        <f t="shared" si="7"/>
        <v>91.78932427859479</v>
      </c>
      <c r="BH19" s="62">
        <f t="shared" si="8"/>
        <v>318.82262132774019</v>
      </c>
      <c r="BI19" s="62">
        <f ca="1">AVERAGE(OFFSET($BH$3,0,0,'Données projet'!$E$11+1,1))-AVERAGE(OFFSET($H$3,0,0,'Données projet'!$E$11+1,1))</f>
        <v>455.44531340185631</v>
      </c>
      <c r="BJ19" s="62">
        <f t="shared" si="38"/>
        <v>560.14861617544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25</v>
      </c>
      <c r="BY19" s="13">
        <f>IF('Données projet'!$A$114&gt;35,BY18+BX19-CG18,IF(A19&lt;'Données projet'!$A$114,$BV$205^A19,IF(A19='Données projet'!$A$114,'Données projet'!$B$114,BY18+BX19-CG18)))</f>
        <v>145.99999999999997</v>
      </c>
      <c r="BZ19" s="14">
        <f>BY19*VLOOKUP('Données projet'!$B$12,Paramètres!$A$1:$I$89,3,0)*VLOOKUP('Données projet'!$B$12,Paramètres!$A$1:$I$89,5,0)</f>
        <v>79.71599999999998</v>
      </c>
      <c r="CA19" s="14">
        <f t="shared" si="39"/>
        <v>22.067730286351033</v>
      </c>
      <c r="CB19" s="22">
        <f t="shared" si="10"/>
        <v>177.273330248728</v>
      </c>
      <c r="CC19" s="62">
        <f t="shared" si="11"/>
        <v>404.30662729787343</v>
      </c>
      <c r="CD19" s="62">
        <f ca="1">AVERAGE(OFFSET($CC$3,0,0,'Données projet'!$E$12+1,1))-AVERAGE(OFFSET($H$3,0,0,'Données projet'!$E$12+1,1))</f>
        <v>302.37244372118971</v>
      </c>
      <c r="CE19" s="62">
        <f t="shared" si="40"/>
        <v>439.56450354660171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29.934676968962361</v>
      </c>
      <c r="CV19" s="14">
        <f t="shared" si="41"/>
        <v>9.2875233828754098</v>
      </c>
      <c r="CW19" s="22">
        <f t="shared" si="13"/>
        <v>68.311998946117441</v>
      </c>
      <c r="CX19" s="62">
        <f t="shared" si="14"/>
        <v>295.34529599526286</v>
      </c>
      <c r="CY19" s="62">
        <f ca="1">AVERAGE(OFFSET($CX$3,0,0,'Données projet'!$E$13+1,1))-AVERAGE(OFFSET($H$3,0,0,'Données projet'!$E$13+1,1))</f>
        <v>490.08061065665601</v>
      </c>
      <c r="CZ19" s="62">
        <f t="shared" si="42"/>
        <v>308.02184463423112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56.584838589160867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3.55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13.016666666666666</v>
      </c>
      <c r="H20" s="70">
        <f t="shared" si="1"/>
        <v>204.6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307.98421202057227</v>
      </c>
      <c r="S20" s="62">
        <f ca="1">AVERAGE(OFFSET($R$3,0,0,'Données projet'!$E$9+1,1))-AVERAGE(OFFSET($H$3,0,0,'Données projet'!$E$9+1,1))</f>
        <v>462.677457131175</v>
      </c>
      <c r="T20" s="62">
        <f t="shared" si="34"/>
        <v>291.78368401945909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317.23147885306872</v>
      </c>
      <c r="AN20" s="62">
        <f ca="1">AVERAGE(OFFSET($AM$3,0,0,'Données projet'!$E$10+1,1))-AVERAGE(OFFSET($H$3,0,0,'Données projet'!$E$10+1,1))</f>
        <v>510.6089681065061</v>
      </c>
      <c r="AO20" s="62">
        <f t="shared" si="36"/>
        <v>320.18520436392646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8.526315789473685</v>
      </c>
      <c r="BD20" s="13">
        <f>IF('Données projet'!$A$88&gt;35,BD19+BC20-BL19,IF(A20&lt;'Données projet'!$A$88,$BA$205^A20,IF(A20='Données projet'!$A$88,'Données projet'!$B$88,BD19+BC20-BL19)))</f>
        <v>94.827540520682575</v>
      </c>
      <c r="BE20" s="14">
        <f>BD20*VLOOKUP('Données projet'!$B$11,Paramètres!$A$1:$I$89,3,0)*VLOOKUP('Données projet'!$B$11,Paramètres!$A$1:$I$89,5,0)</f>
        <v>53.008595151061563</v>
      </c>
      <c r="BF20" s="14">
        <f t="shared" si="37"/>
        <v>15.388080542084102</v>
      </c>
      <c r="BG20" s="22">
        <f t="shared" si="7"/>
        <v>119.12421016556203</v>
      </c>
      <c r="BH20" s="62">
        <f t="shared" si="8"/>
        <v>348.23304731872054</v>
      </c>
      <c r="BI20" s="62">
        <f ca="1">AVERAGE(OFFSET($BH$3,0,0,'Données projet'!$E$11+1,1))-AVERAGE(OFFSET($H$3,0,0,'Données projet'!$E$11+1,1))</f>
        <v>455.44531340185631</v>
      </c>
      <c r="BJ20" s="62">
        <f t="shared" si="38"/>
        <v>560.14861617544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25</v>
      </c>
      <c r="BY20" s="13">
        <f>IF('Données projet'!$A$114&gt;35,BY19+BX20-CG19,IF(A20&lt;'Données projet'!$A$114,$BV$205^A20,IF(A20='Données projet'!$A$114,'Données projet'!$B$114,BY19+BX20-CG19)))</f>
        <v>170.99999999999997</v>
      </c>
      <c r="BZ20" s="14">
        <f>BY20*VLOOKUP('Données projet'!$B$12,Paramètres!$A$1:$I$89,3,0)*VLOOKUP('Données projet'!$B$12,Paramètres!$A$1:$I$89,5,0)</f>
        <v>93.365999999999971</v>
      </c>
      <c r="CA20" s="14">
        <f t="shared" si="39"/>
        <v>25.375280233490678</v>
      </c>
      <c r="CB20" s="22">
        <f t="shared" si="10"/>
        <v>206.80772973999618</v>
      </c>
      <c r="CC20" s="62">
        <f t="shared" si="11"/>
        <v>435.91656689315471</v>
      </c>
      <c r="CD20" s="62">
        <f ca="1">AVERAGE(OFFSET($CC$3,0,0,'Données projet'!$E$12+1,1))-AVERAGE(OFFSET($H$3,0,0,'Données projet'!$E$12+1,1))</f>
        <v>302.37244372118971</v>
      </c>
      <c r="CE20" s="62">
        <f t="shared" si="40"/>
        <v>439.56450354660171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37.097164766113913</v>
      </c>
      <c r="CV20" s="14">
        <f t="shared" si="41"/>
        <v>11.225909174194843</v>
      </c>
      <c r="CW20" s="22">
        <f t="shared" si="13"/>
        <v>84.162687112704418</v>
      </c>
      <c r="CX20" s="62">
        <f t="shared" si="14"/>
        <v>313.27152426586292</v>
      </c>
      <c r="CY20" s="62">
        <f ca="1">AVERAGE(OFFSET($CX$3,0,0,'Données projet'!$E$13+1,1))-AVERAGE(OFFSET($H$3,0,0,'Données projet'!$E$13+1,1))</f>
        <v>490.08061065665601</v>
      </c>
      <c r="CZ20" s="62">
        <f t="shared" si="42"/>
        <v>308.02184463423112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56.817561647831113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3.55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13.016666666666666</v>
      </c>
      <c r="H21" s="70">
        <f t="shared" si="1"/>
        <v>204.6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328.35415913081459</v>
      </c>
      <c r="S21" s="62">
        <f ca="1">AVERAGE(OFFSET($R$3,0,0,'Données projet'!$E$9+1,1))-AVERAGE(OFFSET($H$3,0,0,'Données projet'!$E$9+1,1))</f>
        <v>462.677457131175</v>
      </c>
      <c r="T21" s="62">
        <f t="shared" si="34"/>
        <v>291.78368401945909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339.75435297540548</v>
      </c>
      <c r="AN21" s="62">
        <f ca="1">AVERAGE(OFFSET($AM$3,0,0,'Données projet'!$E$10+1,1))-AVERAGE(OFFSET($H$3,0,0,'Données projet'!$E$10+1,1))</f>
        <v>510.6089681065061</v>
      </c>
      <c r="AO21" s="62">
        <f t="shared" si="36"/>
        <v>320.18520436392646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8.526315789473685</v>
      </c>
      <c r="BD21" s="13">
        <f>IF('Données projet'!$A$88&gt;35,BD20+BC21-BL20,IF(A21&lt;'Données projet'!$A$88,$BA$205^A21,IF(A21='Données projet'!$A$88,'Données projet'!$B$88,BD20+BC21-BL20)))</f>
        <v>123.94378388749713</v>
      </c>
      <c r="BE21" s="14">
        <f>BD21*VLOOKUP('Données projet'!$B$11,Paramètres!$A$1:$I$89,3,0)*VLOOKUP('Données projet'!$B$11,Paramètres!$A$1:$I$89,5,0)</f>
        <v>69.284575193110896</v>
      </c>
      <c r="BF21" s="14">
        <f t="shared" si="37"/>
        <v>19.495686293334202</v>
      </c>
      <c r="BG21" s="22">
        <f t="shared" si="7"/>
        <v>154.62562208889187</v>
      </c>
      <c r="BH21" s="62">
        <f t="shared" si="8"/>
        <v>385.79519618854738</v>
      </c>
      <c r="BI21" s="62">
        <f ca="1">AVERAGE(OFFSET($BH$3,0,0,'Données projet'!$E$11+1,1))-AVERAGE(OFFSET($H$3,0,0,'Données projet'!$E$11+1,1))</f>
        <v>455.44531340185631</v>
      </c>
      <c r="BJ21" s="62">
        <f t="shared" si="38"/>
        <v>560.14861617544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25</v>
      </c>
      <c r="BY21" s="13">
        <f>IF('Données projet'!$A$114&gt;35,BY20+BX21-CG20,IF(A21&lt;'Données projet'!$A$114,$BV$205^A21,IF(A21='Données projet'!$A$114,'Données projet'!$B$114,BY20+BX21-CG20)))</f>
        <v>195.99999999999997</v>
      </c>
      <c r="BZ21" s="14">
        <f>BY21*VLOOKUP('Données projet'!$B$12,Paramètres!$A$1:$I$89,3,0)*VLOOKUP('Données projet'!$B$12,Paramètres!$A$1:$I$89,5,0)</f>
        <v>107.01599999999998</v>
      </c>
      <c r="CA21" s="14">
        <f t="shared" si="39"/>
        <v>28.626809543094307</v>
      </c>
      <c r="CB21" s="22">
        <f t="shared" si="10"/>
        <v>236.24455995422252</v>
      </c>
      <c r="CC21" s="62">
        <f t="shared" si="11"/>
        <v>467.41413405387806</v>
      </c>
      <c r="CD21" s="62">
        <f ca="1">AVERAGE(OFFSET($CC$3,0,0,'Données projet'!$E$12+1,1))-AVERAGE(OFFSET($H$3,0,0,'Données projet'!$E$12+1,1))</f>
        <v>302.37244372118971</v>
      </c>
      <c r="CE21" s="62">
        <f t="shared" si="40"/>
        <v>439.56450354660171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45.973425238933089</v>
      </c>
      <c r="CV21" s="14">
        <f t="shared" si="41"/>
        <v>13.56885270616201</v>
      </c>
      <c r="CW21" s="22">
        <f t="shared" si="13"/>
        <v>103.70280075437397</v>
      </c>
      <c r="CX21" s="62">
        <f t="shared" si="14"/>
        <v>334.87237485402949</v>
      </c>
      <c r="CY21" s="62">
        <f ca="1">AVERAGE(OFFSET($CX$3,0,0,'Données projet'!$E$13+1,1))-AVERAGE(OFFSET($H$3,0,0,'Données projet'!$E$13+1,1))</f>
        <v>490.08061065665601</v>
      </c>
      <c r="CZ21" s="62">
        <f t="shared" si="42"/>
        <v>308.02184463423112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57.046247481724237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3.55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13.016666666666666</v>
      </c>
      <c r="H22" s="70">
        <f t="shared" si="1"/>
        <v>204.6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352.97283998506776</v>
      </c>
      <c r="S22" s="62">
        <f ca="1">AVERAGE(OFFSET($R$3,0,0,'Données projet'!$E$9+1,1))-AVERAGE(OFFSET($H$3,0,0,'Données projet'!$E$9+1,1))</f>
        <v>462.677457131175</v>
      </c>
      <c r="T22" s="62">
        <f t="shared" si="34"/>
        <v>291.78368401945909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367.02863890419769</v>
      </c>
      <c r="AN22" s="62">
        <f ca="1">AVERAGE(OFFSET($AM$3,0,0,'Données projet'!$E$10+1,1))-AVERAGE(OFFSET($H$3,0,0,'Données projet'!$E$10+1,1))</f>
        <v>510.6089681065061</v>
      </c>
      <c r="AO22" s="62">
        <f t="shared" si="36"/>
        <v>320.18520436392646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162</v>
      </c>
      <c r="BB22" s="13">
        <f>VLOOKUP(A22,'Données projet'!$A$87:$I$107,9,0)</f>
        <v>8.526315789473685</v>
      </c>
      <c r="BC22" s="13">
        <f t="array" ref="BC22">INDEX(BB:BB,MIN(IF(ISNUMBER(BB22:BB218),ROW(BB22:BB218),"")))</f>
        <v>8.526315789473685</v>
      </c>
      <c r="BD22" s="13">
        <f>IF('Données projet'!$A$88&gt;35,BD21+BC22-BL21,IF(A22&lt;'Données projet'!$A$88,$BA$205^A22,IF(A22='Données projet'!$A$88,'Données projet'!$B$88,BD21+BC22-BL21)))</f>
        <v>162</v>
      </c>
      <c r="BE22" s="14">
        <f>BD22*VLOOKUP('Données projet'!$B$11,Paramètres!$A$1:$I$89,3,0)*VLOOKUP('Données projet'!$B$11,Paramètres!$A$1:$I$89,5,0)</f>
        <v>90.557999999999993</v>
      </c>
      <c r="BF22" s="14">
        <f t="shared" si="37"/>
        <v>24.699752708509138</v>
      </c>
      <c r="BG22" s="22">
        <f t="shared" si="7"/>
        <v>200.74058596732007</v>
      </c>
      <c r="BH22" s="62">
        <f t="shared" si="8"/>
        <v>433.95635065764452</v>
      </c>
      <c r="BI22" s="62">
        <f ca="1">AVERAGE(OFFSET($BH$3,0,0,'Données projet'!$E$11+1,1))-AVERAGE(OFFSET($H$3,0,0,'Données projet'!$E$11+1,1))</f>
        <v>455.44531340185631</v>
      </c>
      <c r="BJ22" s="62">
        <f t="shared" si="38"/>
        <v>560.14861617544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25</v>
      </c>
      <c r="BY22" s="13">
        <f>IF('Données projet'!$A$114&gt;35,BY21+BX22-CG21,IF(A22&lt;'Données projet'!$A$114,$BV$205^A22,IF(A22='Données projet'!$A$114,'Données projet'!$B$114,BY21+BX22-CG21)))</f>
        <v>220.99999999999997</v>
      </c>
      <c r="BZ22" s="14">
        <f>BY22*VLOOKUP('Données projet'!$B$12,Paramètres!$A$1:$I$89,3,0)*VLOOKUP('Données projet'!$B$12,Paramètres!$A$1:$I$89,5,0)</f>
        <v>120.66599999999998</v>
      </c>
      <c r="CA22" s="14">
        <f t="shared" si="39"/>
        <v>31.830282786190971</v>
      </c>
      <c r="CB22" s="22">
        <f t="shared" si="10"/>
        <v>265.59769251928259</v>
      </c>
      <c r="CC22" s="62">
        <f t="shared" si="11"/>
        <v>498.81345720960707</v>
      </c>
      <c r="CD22" s="62">
        <f ca="1">AVERAGE(OFFSET($CC$3,0,0,'Données projet'!$E$12+1,1))-AVERAGE(OFFSET($H$3,0,0,'Données projet'!$E$12+1,1))</f>
        <v>302.37244372118971</v>
      </c>
      <c r="CE22" s="62">
        <f t="shared" si="40"/>
        <v>439.56450354660171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56.973513785354818</v>
      </c>
      <c r="CV22" s="14">
        <f t="shared" si="41"/>
        <v>16.400788649238766</v>
      </c>
      <c r="CW22" s="22">
        <f t="shared" si="13"/>
        <v>127.7935767402505</v>
      </c>
      <c r="CX22" s="62">
        <f t="shared" si="14"/>
        <v>361.00934143057498</v>
      </c>
      <c r="CY22" s="62">
        <f ca="1">AVERAGE(OFFSET($CX$3,0,0,'Données projet'!$E$13+1,1))-AVERAGE(OFFSET($H$3,0,0,'Données projet'!$E$13+1,1))</f>
        <v>490.08061065665601</v>
      </c>
      <c r="CZ22" s="62">
        <f t="shared" si="42"/>
        <v>308.02184463423112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57.270966127664252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3.55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13.016666666666666</v>
      </c>
      <c r="H23" s="70">
        <f t="shared" si="1"/>
        <v>204.6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382.83604547626527</v>
      </c>
      <c r="S23" s="62">
        <f ca="1">AVERAGE(OFFSET($R$3,0,0,'Données projet'!$E$9+1,1))-AVERAGE(OFFSET($H$3,0,0,'Données projet'!$E$9+1,1))</f>
        <v>462.677457131175</v>
      </c>
      <c r="T23" s="62">
        <f t="shared" si="34"/>
        <v>291.78368401945909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400.16780434103549</v>
      </c>
      <c r="AN23" s="62">
        <f ca="1">AVERAGE(OFFSET($AM$3,0,0,'Données projet'!$E$10+1,1))-AVERAGE(OFFSET($H$3,0,0,'Données projet'!$E$10+1,1))</f>
        <v>510.6089681065061</v>
      </c>
      <c r="AO23" s="62">
        <f t="shared" si="36"/>
        <v>320.18520436392646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28.833333333333332</v>
      </c>
      <c r="BD23" s="13">
        <f>IF('Données projet'!$A$88&gt;35,BD22+BC23-BL22,IF(A23&lt;'Données projet'!$A$88,$BA$205^A23,IF(A23='Données projet'!$A$88,'Données projet'!$B$88,BD22+BC23-BL22)))</f>
        <v>190.83333333333334</v>
      </c>
      <c r="BE23" s="14">
        <f>BD23*VLOOKUP('Données projet'!$B$11,Paramètres!$A$1:$I$89,3,0)*VLOOKUP('Données projet'!$B$11,Paramètres!$A$1:$I$89,5,0)</f>
        <v>106.67583333333334</v>
      </c>
      <c r="BF23" s="14">
        <f t="shared" si="37"/>
        <v>28.546391754319739</v>
      </c>
      <c r="BG23" s="22">
        <f t="shared" si="7"/>
        <v>235.51204202766243</v>
      </c>
      <c r="BH23" s="62">
        <f t="shared" si="8"/>
        <v>470.75970329958056</v>
      </c>
      <c r="BI23" s="62">
        <f ca="1">AVERAGE(OFFSET($BH$3,0,0,'Données projet'!$E$11+1,1))-AVERAGE(OFFSET($H$3,0,0,'Données projet'!$E$11+1,1))</f>
        <v>455.44531340185631</v>
      </c>
      <c r="BJ23" s="62">
        <f t="shared" si="38"/>
        <v>560.14861617544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246</v>
      </c>
      <c r="BW23" s="13">
        <f>VLOOKUP(A23,'Données projet'!$A$113:$I$133,9,0)</f>
        <v>25</v>
      </c>
      <c r="BX23" s="13">
        <f t="array" ref="BX23">INDEX(BW:BW,MIN(IF(ISNUMBER(BW23:BW219),ROW(BW23:BW219),"")))</f>
        <v>25</v>
      </c>
      <c r="BY23" s="13">
        <f>IF('Données projet'!$A$114&gt;35,BY22+BX23-CG22,IF(A23&lt;'Données projet'!$A$114,$BV$205^A23,IF(A23='Données projet'!$A$114,'Données projet'!$B$114,BY22+BX23-CG22)))</f>
        <v>245.99999999999997</v>
      </c>
      <c r="BZ23" s="14">
        <f>BY23*VLOOKUP('Données projet'!$B$12,Paramètres!$A$1:$I$89,3,0)*VLOOKUP('Données projet'!$B$12,Paramètres!$A$1:$I$89,5,0)</f>
        <v>134.31599999999997</v>
      </c>
      <c r="CA23" s="14">
        <f t="shared" si="39"/>
        <v>34.991756585122445</v>
      </c>
      <c r="CB23" s="22">
        <f t="shared" si="10"/>
        <v>294.87767605242158</v>
      </c>
      <c r="CC23" s="62">
        <f t="shared" si="11"/>
        <v>530.12533732433974</v>
      </c>
      <c r="CD23" s="62">
        <f ca="1">AVERAGE(OFFSET($CC$3,0,0,'Données projet'!$E$12+1,1))-AVERAGE(OFFSET($H$3,0,0,'Données projet'!$E$12+1,1))</f>
        <v>302.37244372118971</v>
      </c>
      <c r="CE23" s="62">
        <f t="shared" si="40"/>
        <v>439.56450354660171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61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70.605599999999995</v>
      </c>
      <c r="CV23" s="14">
        <f t="shared" si="41"/>
        <v>19.823773913828742</v>
      </c>
      <c r="CW23" s="22">
        <f t="shared" si="13"/>
        <v>157.49782623325171</v>
      </c>
      <c r="CX23" s="62">
        <f t="shared" si="14"/>
        <v>392.74548750516988</v>
      </c>
      <c r="CY23" s="62">
        <f ca="1">AVERAGE(OFFSET($CX$3,0,0,'Données projet'!$E$13+1,1))-AVERAGE(OFFSET($H$3,0,0,'Données projet'!$E$13+1,1))</f>
        <v>490.08061065665601</v>
      </c>
      <c r="CZ23" s="62">
        <f t="shared" si="42"/>
        <v>308.02184463423112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57.491786407492832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3.55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13.016666666666666</v>
      </c>
      <c r="H24" s="70">
        <f t="shared" si="1"/>
        <v>204.6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387.21727372856247</v>
      </c>
      <c r="S24" s="62">
        <f ca="1">AVERAGE(OFFSET($R$3,0,0,'Données projet'!$E$9+1,1))-AVERAGE(OFFSET($H$3,0,0,'Données projet'!$E$9+1,1))</f>
        <v>462.677457131175</v>
      </c>
      <c r="T24" s="62">
        <f t="shared" si="34"/>
        <v>291.78368401945909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75.238800000000012</v>
      </c>
      <c r="AK24" s="14">
        <f t="shared" si="35"/>
        <v>20.96892143970209</v>
      </c>
      <c r="AL24" s="22">
        <f t="shared" si="4"/>
        <v>167.56178150748116</v>
      </c>
      <c r="AM24" s="62">
        <f t="shared" si="5"/>
        <v>404.8272933210186</v>
      </c>
      <c r="AN24" s="62">
        <f ca="1">AVERAGE(OFFSET($AM$3,0,0,'Données projet'!$E$10+1,1))-AVERAGE(OFFSET($H$3,0,0,'Données projet'!$E$10+1,1))</f>
        <v>510.6089681065061</v>
      </c>
      <c r="AO24" s="62">
        <f t="shared" si="36"/>
        <v>320.18520436392646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28.833333333333332</v>
      </c>
      <c r="BD24" s="13">
        <f>IF('Données projet'!$A$88&gt;35,BD23+BC24-BL23,IF(A24&lt;'Données projet'!$A$88,$BA$205^A24,IF(A24='Données projet'!$A$88,'Données projet'!$B$88,BD23+BC24-BL23)))</f>
        <v>219.66666666666669</v>
      </c>
      <c r="BE24" s="14">
        <f>BD24*VLOOKUP('Données projet'!$B$11,Paramètres!$A$1:$I$89,3,0)*VLOOKUP('Données projet'!$B$11,Paramètres!$A$1:$I$89,5,0)</f>
        <v>122.79366666666668</v>
      </c>
      <c r="BF24" s="14">
        <f t="shared" si="37"/>
        <v>32.32570088253398</v>
      </c>
      <c r="BG24" s="22">
        <f t="shared" si="7"/>
        <v>270.16623181485778</v>
      </c>
      <c r="BH24" s="62">
        <f t="shared" si="8"/>
        <v>507.43174362839522</v>
      </c>
      <c r="BI24" s="62">
        <f ca="1">AVERAGE(OFFSET($BH$3,0,0,'Données projet'!$E$11+1,1))-AVERAGE(OFFSET($H$3,0,0,'Données projet'!$E$11+1,1))</f>
        <v>455.44531340185631</v>
      </c>
      <c r="BJ24" s="62">
        <f t="shared" si="38"/>
        <v>560.14861617544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22</v>
      </c>
      <c r="BY24" s="13">
        <f>IF('Données projet'!$A$114&gt;35,BY23+BX24-CG23,IF(A24&lt;'Données projet'!$A$114,$BV$205^A24,IF(A24='Données projet'!$A$114,'Données projet'!$B$114,BY23+BX24-CG23)))</f>
        <v>207</v>
      </c>
      <c r="BZ24" s="14">
        <f>BY24*VLOOKUP('Données projet'!$B$12,Paramètres!$A$1:$I$89,3,0)*VLOOKUP('Données projet'!$B$12,Paramètres!$A$1:$I$89,5,0)</f>
        <v>113.02200000000001</v>
      </c>
      <c r="CA24" s="14">
        <f t="shared" si="39"/>
        <v>30.041864379091852</v>
      </c>
      <c r="CB24" s="22">
        <f t="shared" si="10"/>
        <v>249.16956379358496</v>
      </c>
      <c r="CC24" s="62">
        <f t="shared" si="11"/>
        <v>486.43507560712237</v>
      </c>
      <c r="CD24" s="62">
        <f ca="1">AVERAGE(OFFSET($CC$3,0,0,'Données projet'!$E$12+1,1))-AVERAGE(OFFSET($H$3,0,0,'Données projet'!$E$12+1,1))</f>
        <v>302.37244372118971</v>
      </c>
      <c r="CE24" s="62">
        <f t="shared" si="40"/>
        <v>439.56450354660171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71.76624000000001</v>
      </c>
      <c r="CV24" s="14">
        <f t="shared" si="41"/>
        <v>20.111439068025625</v>
      </c>
      <c r="CW24" s="22">
        <f t="shared" si="13"/>
        <v>160.02029104347795</v>
      </c>
      <c r="CX24" s="62">
        <f t="shared" si="14"/>
        <v>397.28580285701537</v>
      </c>
      <c r="CY24" s="62">
        <f ca="1">AVERAGE(OFFSET($CX$3,0,0,'Données projet'!$E$13+1,1))-AVERAGE(OFFSET($H$3,0,0,'Données projet'!$E$13+1,1))</f>
        <v>490.08061065665601</v>
      </c>
      <c r="CZ24" s="62">
        <f t="shared" si="42"/>
        <v>308.02184463423112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57.708775949146577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3.55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13.016666666666666</v>
      </c>
      <c r="H25" s="70">
        <f t="shared" si="1"/>
        <v>204.6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403.38346628300053</v>
      </c>
      <c r="S25" s="62">
        <f ca="1">AVERAGE(OFFSET($R$3,0,0,'Données projet'!$E$9+1,1))-AVERAGE(OFFSET($H$3,0,0,'Données projet'!$E$9+1,1))</f>
        <v>462.677457131175</v>
      </c>
      <c r="T25" s="62">
        <f t="shared" si="34"/>
        <v>291.78368401945909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82.539600000000007</v>
      </c>
      <c r="AK25" s="14">
        <f t="shared" si="35"/>
        <v>22.756995627482848</v>
      </c>
      <c r="AL25" s="22">
        <f t="shared" si="4"/>
        <v>183.39157071786599</v>
      </c>
      <c r="AM25" s="62">
        <f t="shared" si="5"/>
        <v>422.66113070043957</v>
      </c>
      <c r="AN25" s="62">
        <f ca="1">AVERAGE(OFFSET($AM$3,0,0,'Données projet'!$E$10+1,1))-AVERAGE(OFFSET($H$3,0,0,'Données projet'!$E$10+1,1))</f>
        <v>510.6089681065061</v>
      </c>
      <c r="AO25" s="62">
        <f t="shared" si="36"/>
        <v>320.18520436392646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28.833333333333332</v>
      </c>
      <c r="BD25" s="13">
        <f>IF('Données projet'!$A$88&gt;35,BD24+BC25-BL24,IF(A25&lt;'Données projet'!$A$88,$BA$205^A25,IF(A25='Données projet'!$A$88,'Données projet'!$B$88,BD24+BC25-BL24)))</f>
        <v>248.50000000000003</v>
      </c>
      <c r="BE25" s="14">
        <f>BD25*VLOOKUP('Données projet'!$B$11,Paramètres!$A$1:$I$89,3,0)*VLOOKUP('Données projet'!$B$11,Paramètres!$A$1:$I$89,5,0)</f>
        <v>138.91150000000002</v>
      </c>
      <c r="BF25" s="14">
        <f t="shared" si="37"/>
        <v>36.047532265727178</v>
      </c>
      <c r="BG25" s="22">
        <f t="shared" si="7"/>
        <v>304.72031452947482</v>
      </c>
      <c r="BH25" s="62">
        <f t="shared" si="8"/>
        <v>543.98987451204846</v>
      </c>
      <c r="BI25" s="62">
        <f ca="1">AVERAGE(OFFSET($BH$3,0,0,'Données projet'!$E$11+1,1))-AVERAGE(OFFSET($H$3,0,0,'Données projet'!$E$11+1,1))</f>
        <v>455.44531340185631</v>
      </c>
      <c r="BJ25" s="62">
        <f t="shared" si="38"/>
        <v>560.14861617544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22</v>
      </c>
      <c r="BY25" s="13">
        <f>IF('Données projet'!$A$114&gt;35,BY24+BX25-CG24,IF(A25&lt;'Données projet'!$A$114,$BV$205^A25,IF(A25='Données projet'!$A$114,'Données projet'!$B$114,BY24+BX25-CG24)))</f>
        <v>229</v>
      </c>
      <c r="BZ25" s="14">
        <f>BY25*VLOOKUP('Données projet'!$B$12,Paramètres!$A$1:$I$89,3,0)*VLOOKUP('Données projet'!$B$12,Paramètres!$A$1:$I$89,5,0)</f>
        <v>125.03399999999999</v>
      </c>
      <c r="CA25" s="14">
        <f t="shared" si="39"/>
        <v>32.846274359997985</v>
      </c>
      <c r="CB25" s="22">
        <f t="shared" si="10"/>
        <v>274.97481117699641</v>
      </c>
      <c r="CC25" s="62">
        <f t="shared" si="11"/>
        <v>514.24437115957005</v>
      </c>
      <c r="CD25" s="62">
        <f ca="1">AVERAGE(OFFSET($CC$3,0,0,'Données projet'!$E$12+1,1))-AVERAGE(OFFSET($H$3,0,0,'Données projet'!$E$12+1,1))</f>
        <v>302.37244372118971</v>
      </c>
      <c r="CE25" s="62">
        <f t="shared" si="40"/>
        <v>439.56450354660171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78.730080000000015</v>
      </c>
      <c r="CV25" s="14">
        <f t="shared" si="41"/>
        <v>21.826393515256996</v>
      </c>
      <c r="CW25" s="22">
        <f t="shared" si="13"/>
        <v>175.13585803907259</v>
      </c>
      <c r="CX25" s="62">
        <f t="shared" si="14"/>
        <v>414.4054180216462</v>
      </c>
      <c r="CY25" s="62">
        <f ca="1">AVERAGE(OFFSET($CX$3,0,0,'Données projet'!$E$13+1,1))-AVERAGE(OFFSET($H$3,0,0,'Données projet'!$E$13+1,1))</f>
        <v>490.08061065665601</v>
      </c>
      <c r="CZ25" s="62">
        <f t="shared" si="42"/>
        <v>308.02184463423112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57.922001207368567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3.55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13.016666666666666</v>
      </c>
      <c r="H26" s="70">
        <f t="shared" si="1"/>
        <v>204.6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419.50721237205005</v>
      </c>
      <c r="S26" s="62">
        <f ca="1">AVERAGE(OFFSET($R$3,0,0,'Données projet'!$E$9+1,1))-AVERAGE(OFFSET($H$3,0,0,'Données projet'!$E$9+1,1))</f>
        <v>462.677457131175</v>
      </c>
      <c r="T26" s="62">
        <f t="shared" si="34"/>
        <v>291.78368401945909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89.840400000000017</v>
      </c>
      <c r="AK26" s="14">
        <f t="shared" si="35"/>
        <v>24.526729341796202</v>
      </c>
      <c r="AL26" s="22">
        <f t="shared" si="4"/>
        <v>199.18941693696172</v>
      </c>
      <c r="AM26" s="62">
        <f t="shared" si="5"/>
        <v>440.44946215629534</v>
      </c>
      <c r="AN26" s="62">
        <f ca="1">AVERAGE(OFFSET($AM$3,0,0,'Données projet'!$E$10+1,1))-AVERAGE(OFFSET($H$3,0,0,'Données projet'!$E$10+1,1))</f>
        <v>510.6089681065061</v>
      </c>
      <c r="AO26" s="62">
        <f t="shared" si="36"/>
        <v>320.18520436392646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28.833333333333332</v>
      </c>
      <c r="BD26" s="13">
        <f>IF('Données projet'!$A$88&gt;35,BD25+BC26-BL25,IF(A26&lt;'Données projet'!$A$88,$BA$205^A26,IF(A26='Données projet'!$A$88,'Données projet'!$B$88,BD25+BC26-BL25)))</f>
        <v>277.33333333333337</v>
      </c>
      <c r="BE26" s="14">
        <f>BD26*VLOOKUP('Données projet'!$B$11,Paramètres!$A$1:$I$89,3,0)*VLOOKUP('Données projet'!$B$11,Paramètres!$A$1:$I$89,5,0)</f>
        <v>155.02933333333334</v>
      </c>
      <c r="BF26" s="14">
        <f t="shared" si="37"/>
        <v>39.719316712120367</v>
      </c>
      <c r="BG26" s="22">
        <f t="shared" si="7"/>
        <v>339.1872321624985</v>
      </c>
      <c r="BH26" s="62">
        <f t="shared" si="8"/>
        <v>580.44727738183212</v>
      </c>
      <c r="BI26" s="62">
        <f ca="1">AVERAGE(OFFSET($BH$3,0,0,'Données projet'!$E$11+1,1))-AVERAGE(OFFSET($H$3,0,0,'Données projet'!$E$11+1,1))</f>
        <v>455.44531340185631</v>
      </c>
      <c r="BJ26" s="62">
        <f t="shared" si="38"/>
        <v>560.14861617544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22</v>
      </c>
      <c r="BY26" s="13">
        <f>IF('Données projet'!$A$114&gt;35,BY25+BX26-CG25,IF(A26&lt;'Données projet'!$A$114,$BV$205^A26,IF(A26='Données projet'!$A$114,'Données projet'!$B$114,BY25+BX26-CG25)))</f>
        <v>251</v>
      </c>
      <c r="BZ26" s="14">
        <f>BY26*VLOOKUP('Données projet'!$B$12,Paramètres!$A$1:$I$89,3,0)*VLOOKUP('Données projet'!$B$12,Paramètres!$A$1:$I$89,5,0)</f>
        <v>137.04600000000002</v>
      </c>
      <c r="CA26" s="14">
        <f t="shared" si="39"/>
        <v>35.619447951801043</v>
      </c>
      <c r="CB26" s="22">
        <f t="shared" si="10"/>
        <v>300.72565518272023</v>
      </c>
      <c r="CC26" s="62">
        <f t="shared" si="11"/>
        <v>541.98570040205379</v>
      </c>
      <c r="CD26" s="62">
        <f ca="1">AVERAGE(OFFSET($CC$3,0,0,'Données projet'!$E$12+1,1))-AVERAGE(OFFSET($H$3,0,0,'Données projet'!$E$12+1,1))</f>
        <v>302.37244372118971</v>
      </c>
      <c r="CE26" s="62">
        <f t="shared" si="40"/>
        <v>439.56450354660171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85.693920000000006</v>
      </c>
      <c r="CV26" s="14">
        <f t="shared" si="41"/>
        <v>23.523757486236178</v>
      </c>
      <c r="CW26" s="22">
        <f t="shared" si="13"/>
        <v>190.22078828852798</v>
      </c>
      <c r="CX26" s="62">
        <f t="shared" si="14"/>
        <v>431.48083350786158</v>
      </c>
      <c r="CY26" s="62">
        <f ca="1">AVERAGE(OFFSET($CX$3,0,0,'Données projet'!$E$13+1,1))-AVERAGE(OFFSET($H$3,0,0,'Données projet'!$E$13+1,1))</f>
        <v>490.08061065665601</v>
      </c>
      <c r="CZ26" s="62">
        <f t="shared" si="42"/>
        <v>308.02184463423112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58.131527484060669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3.55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13.016666666666666</v>
      </c>
      <c r="H27" s="70">
        <f t="shared" si="1"/>
        <v>204.6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435.59136132905383</v>
      </c>
      <c r="S27" s="62">
        <f ca="1">AVERAGE(OFFSET($R$3,0,0,'Données projet'!$E$9+1,1))-AVERAGE(OFFSET($H$3,0,0,'Données projet'!$E$9+1,1))</f>
        <v>462.677457131175</v>
      </c>
      <c r="T27" s="62">
        <f t="shared" si="34"/>
        <v>291.78368401945909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97.141200000000026</v>
      </c>
      <c r="AK27" s="14">
        <f t="shared" si="35"/>
        <v>26.279782450761708</v>
      </c>
      <c r="AL27" s="22">
        <f t="shared" si="4"/>
        <v>214.95821110174333</v>
      </c>
      <c r="AM27" s="62">
        <f t="shared" si="5"/>
        <v>458.19541391211339</v>
      </c>
      <c r="AN27" s="62">
        <f ca="1">AVERAGE(OFFSET($AM$3,0,0,'Données projet'!$E$10+1,1))-AVERAGE(OFFSET($H$3,0,0,'Données projet'!$E$10+1,1))</f>
        <v>510.6089681065061</v>
      </c>
      <c r="AO27" s="62">
        <f t="shared" si="36"/>
        <v>320.18520436392646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28.833333333333332</v>
      </c>
      <c r="BD27" s="13">
        <f>IF('Données projet'!$A$88&gt;35,BD26+BC27-BL26,IF(A27&lt;'Données projet'!$A$88,$BA$205^A27,IF(A27='Données projet'!$A$88,'Données projet'!$B$88,BD26+BC27-BL26)))</f>
        <v>306.16666666666669</v>
      </c>
      <c r="BE27" s="14">
        <f>BD27*VLOOKUP('Données projet'!$B$11,Paramètres!$A$1:$I$89,3,0)*VLOOKUP('Données projet'!$B$11,Paramètres!$A$1:$I$89,5,0)</f>
        <v>171.14716666666669</v>
      </c>
      <c r="BF27" s="14">
        <f t="shared" si="37"/>
        <v>43.346850105371793</v>
      </c>
      <c r="BG27" s="22">
        <f t="shared" si="7"/>
        <v>373.57707921130037</v>
      </c>
      <c r="BH27" s="62">
        <f t="shared" si="8"/>
        <v>616.81428202167035</v>
      </c>
      <c r="BI27" s="62">
        <f ca="1">AVERAGE(OFFSET($BH$3,0,0,'Données projet'!$E$11+1,1))-AVERAGE(OFFSET($H$3,0,0,'Données projet'!$E$11+1,1))</f>
        <v>455.44531340185631</v>
      </c>
      <c r="BJ27" s="62">
        <f t="shared" si="38"/>
        <v>560.14861617544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22</v>
      </c>
      <c r="BY27" s="13">
        <f>IF('Données projet'!$A$114&gt;35,BY26+BX27-CG26,IF(A27&lt;'Données projet'!$A$114,$BV$205^A27,IF(A27='Données projet'!$A$114,'Données projet'!$B$114,BY26+BX27-CG26)))</f>
        <v>273</v>
      </c>
      <c r="BZ27" s="14">
        <f>BY27*VLOOKUP('Données projet'!$B$12,Paramètres!$A$1:$I$89,3,0)*VLOOKUP('Données projet'!$B$12,Paramètres!$A$1:$I$89,5,0)</f>
        <v>149.05799999999999</v>
      </c>
      <c r="CA27" s="14">
        <f t="shared" si="39"/>
        <v>38.364434314370335</v>
      </c>
      <c r="CB27" s="22">
        <f t="shared" si="10"/>
        <v>326.42740643086165</v>
      </c>
      <c r="CC27" s="62">
        <f t="shared" si="11"/>
        <v>569.66460924123169</v>
      </c>
      <c r="CD27" s="62">
        <f ca="1">AVERAGE(OFFSET($CC$3,0,0,'Données projet'!$E$12+1,1))-AVERAGE(OFFSET($H$3,0,0,'Données projet'!$E$12+1,1))</f>
        <v>302.37244372118971</v>
      </c>
      <c r="CE27" s="62">
        <f t="shared" si="40"/>
        <v>439.56450354660171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92.65776000000001</v>
      </c>
      <c r="CV27" s="14">
        <f t="shared" si="41"/>
        <v>25.205122972074609</v>
      </c>
      <c r="CW27" s="22">
        <f t="shared" si="13"/>
        <v>205.2778545096966</v>
      </c>
      <c r="CX27" s="62">
        <f t="shared" si="14"/>
        <v>448.5150573200666</v>
      </c>
      <c r="CY27" s="62">
        <f ca="1">AVERAGE(OFFSET($CX$3,0,0,'Données projet'!$E$13+1,1))-AVERAGE(OFFSET($H$3,0,0,'Données projet'!$E$13+1,1))</f>
        <v>490.08061065665601</v>
      </c>
      <c r="CZ27" s="62">
        <f t="shared" si="42"/>
        <v>308.02184463423112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58.337418948282739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3.55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13.016666666666666</v>
      </c>
      <c r="H28" s="70">
        <f t="shared" si="1"/>
        <v>204.6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451.63834317900103</v>
      </c>
      <c r="S28" s="62">
        <f ca="1">AVERAGE(OFFSET($R$3,0,0,'Données projet'!$E$9+1,1))-AVERAGE(OFFSET($H$3,0,0,'Données projet'!$E$9+1,1))</f>
        <v>462.677457131175</v>
      </c>
      <c r="T28" s="62">
        <f t="shared" si="34"/>
        <v>291.78368401945909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104.44200000000004</v>
      </c>
      <c r="AK28" s="14">
        <f t="shared" si="35"/>
        <v>28.01755116176631</v>
      </c>
      <c r="AL28" s="22">
        <f t="shared" si="4"/>
        <v>230.70038494007636</v>
      </c>
      <c r="AM28" s="62">
        <f t="shared" si="5"/>
        <v>475.90164890061658</v>
      </c>
      <c r="AN28" s="62">
        <f ca="1">AVERAGE(OFFSET($AM$3,0,0,'Données projet'!$E$10+1,1))-AVERAGE(OFFSET($H$3,0,0,'Données projet'!$E$10+1,1))</f>
        <v>510.6089681065061</v>
      </c>
      <c r="AO28" s="62">
        <f t="shared" si="36"/>
        <v>320.18520436392646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335</v>
      </c>
      <c r="BB28" s="13">
        <f>VLOOKUP(A28,'Données projet'!$A$87:$I$107,9,0)</f>
        <v>28.833333333333332</v>
      </c>
      <c r="BC28" s="13">
        <f t="array" ref="BC28">INDEX(BB:BB,MIN(IF(ISNUMBER(BB28:BB224),ROW(BB28:BB224),"")))</f>
        <v>28.833333333333332</v>
      </c>
      <c r="BD28" s="13">
        <f>IF('Données projet'!$A$88&gt;35,BD27+BC28-BL27,IF(A28&lt;'Données projet'!$A$88,$BA$205^A28,IF(A28='Données projet'!$A$88,'Données projet'!$B$88,BD27+BC28-BL27)))</f>
        <v>335</v>
      </c>
      <c r="BE28" s="14">
        <f>BD28*VLOOKUP('Données projet'!$B$11,Paramètres!$A$1:$I$89,3,0)*VLOOKUP('Données projet'!$B$11,Paramètres!$A$1:$I$89,5,0)</f>
        <v>187.26500000000001</v>
      </c>
      <c r="BF28" s="14">
        <f t="shared" si="37"/>
        <v>46.934773872544483</v>
      </c>
      <c r="BG28" s="22">
        <f t="shared" si="7"/>
        <v>407.89793949468162</v>
      </c>
      <c r="BH28" s="62">
        <f t="shared" si="8"/>
        <v>653.09920345522187</v>
      </c>
      <c r="BI28" s="62">
        <f ca="1">AVERAGE(OFFSET($BH$3,0,0,'Données projet'!$E$11+1,1))-AVERAGE(OFFSET($H$3,0,0,'Données projet'!$E$11+1,1))</f>
        <v>455.44531340185631</v>
      </c>
      <c r="BJ28" s="62">
        <f t="shared" si="38"/>
        <v>560.14861617544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295</v>
      </c>
      <c r="BW28" s="13">
        <f>VLOOKUP(A28,'Données projet'!$A$113:$I$133,9,0)</f>
        <v>22</v>
      </c>
      <c r="BX28" s="13">
        <f t="array" ref="BX28">INDEX(BW:BW,MIN(IF(ISNUMBER(BW28:BW224),ROW(BW28:BW224),"")))</f>
        <v>22</v>
      </c>
      <c r="BY28" s="13">
        <f>IF('Données projet'!$A$114&gt;35,BY27+BX28-CG27,IF(A28&lt;'Données projet'!$A$114,$BV$205^A28,IF(A28='Données projet'!$A$114,'Données projet'!$B$114,BY27+BX28-CG27)))</f>
        <v>295</v>
      </c>
      <c r="BZ28" s="14">
        <f>BY28*VLOOKUP('Données projet'!$B$12,Paramètres!$A$1:$I$89,3,0)*VLOOKUP('Données projet'!$B$12,Paramètres!$A$1:$I$89,5,0)</f>
        <v>161.07</v>
      </c>
      <c r="CA28" s="14">
        <f t="shared" si="39"/>
        <v>41.083763193241431</v>
      </c>
      <c r="CB28" s="22">
        <f t="shared" si="10"/>
        <v>352.08447089489545</v>
      </c>
      <c r="CC28" s="62">
        <f t="shared" si="11"/>
        <v>597.28573485543563</v>
      </c>
      <c r="CD28" s="62">
        <f ca="1">AVERAGE(OFFSET($CC$3,0,0,'Données projet'!$E$12+1,1))-AVERAGE(OFFSET($H$3,0,0,'Données projet'!$E$12+1,1))</f>
        <v>302.37244372118971</v>
      </c>
      <c r="CE28" s="62">
        <f t="shared" si="40"/>
        <v>439.56450354660171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57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99.621600000000015</v>
      </c>
      <c r="CV28" s="14">
        <f t="shared" si="41"/>
        <v>26.871829085032747</v>
      </c>
      <c r="CW28" s="22">
        <f t="shared" si="13"/>
        <v>220.30938898976538</v>
      </c>
      <c r="CX28" s="62">
        <f t="shared" si="14"/>
        <v>465.5106529503056</v>
      </c>
      <c r="CY28" s="62">
        <f ca="1">AVERAGE(OFFSET($CX$3,0,0,'Données projet'!$E$13+1,1))-AVERAGE(OFFSET($H$3,0,0,'Données projet'!$E$13+1,1))</f>
        <v>490.08061065665601</v>
      </c>
      <c r="CZ28" s="62">
        <f t="shared" si="42"/>
        <v>308.02184463423112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58.539738655904905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3.55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13.016666666666666</v>
      </c>
      <c r="H29" s="70">
        <f t="shared" si="1"/>
        <v>204.6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416.76590815270691</v>
      </c>
      <c r="S29" s="62">
        <f ca="1">AVERAGE(OFFSET($R$3,0,0,'Données projet'!$E$9+1,1))-AVERAGE(OFFSET($H$3,0,0,'Données projet'!$E$9+1,1))</f>
        <v>462.677457131175</v>
      </c>
      <c r="T29" s="62">
        <f t="shared" si="34"/>
        <v>291.78368401945909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436.69125852985036</v>
      </c>
      <c r="AN29" s="62">
        <f ca="1">AVERAGE(OFFSET($AM$3,0,0,'Données projet'!$E$10+1,1))-AVERAGE(OFFSET($H$3,0,0,'Données projet'!$E$10+1,1))</f>
        <v>510.6089681065061</v>
      </c>
      <c r="AO29" s="62">
        <f t="shared" si="36"/>
        <v>320.18520436392646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28</v>
      </c>
      <c r="BD29" s="13">
        <f>IF('Données projet'!$A$88&gt;35,BD28+BC29-BL28,IF(A29&lt;'Données projet'!$A$88,$BA$205^A29,IF(A29='Données projet'!$A$88,'Données projet'!$B$88,BD28+BC29-BL28)))</f>
        <v>309</v>
      </c>
      <c r="BE29" s="14">
        <f>BD29*VLOOKUP('Données projet'!$B$11,Paramètres!$A$1:$I$89,3,0)*VLOOKUP('Données projet'!$B$11,Paramètres!$A$1:$I$89,5,0)</f>
        <v>172.73100000000002</v>
      </c>
      <c r="BF29" s="14">
        <f t="shared" si="37"/>
        <v>43.701108252019125</v>
      </c>
      <c r="BG29" s="22">
        <f t="shared" si="7"/>
        <v>376.9525885389333</v>
      </c>
      <c r="BH29" s="62">
        <f t="shared" si="8"/>
        <v>624.10504440274724</v>
      </c>
      <c r="BI29" s="62">
        <f ca="1">AVERAGE(OFFSET($BH$3,0,0,'Données projet'!$E$11+1,1))-AVERAGE(OFFSET($H$3,0,0,'Données projet'!$E$11+1,1))</f>
        <v>455.44531340185631</v>
      </c>
      <c r="BJ29" s="62">
        <f t="shared" si="38"/>
        <v>560.14861617544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17.8</v>
      </c>
      <c r="BY29" s="13">
        <f>IF('Données projet'!$A$114&gt;35,BY28+BX29-CG28,IF(A29&lt;'Données projet'!$A$114,$BV$205^A29,IF(A29='Données projet'!$A$114,'Données projet'!$B$114,BY28+BX29-CG28)))</f>
        <v>255.8</v>
      </c>
      <c r="BZ29" s="14">
        <f>BY29*VLOOKUP('Données projet'!$B$12,Paramètres!$A$1:$I$89,3,0)*VLOOKUP('Données projet'!$B$12,Paramètres!$A$1:$I$89,5,0)</f>
        <v>139.66680000000002</v>
      </c>
      <c r="CA29" s="14">
        <f t="shared" si="39"/>
        <v>36.22066347145411</v>
      </c>
      <c r="CB29" s="22">
        <f t="shared" si="10"/>
        <v>306.3373322127826</v>
      </c>
      <c r="CC29" s="62">
        <f t="shared" si="11"/>
        <v>553.48978807659648</v>
      </c>
      <c r="CD29" s="62">
        <f ca="1">AVERAGE(OFFSET($CC$3,0,0,'Données projet'!$E$12+1,1))-AVERAGE(OFFSET($H$3,0,0,'Données projet'!$E$12+1,1))</f>
        <v>302.37244372118971</v>
      </c>
      <c r="CE29" s="62">
        <f t="shared" si="40"/>
        <v>439.56450354660171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81.438240000000022</v>
      </c>
      <c r="CV29" s="14">
        <f t="shared" si="41"/>
        <v>22.488475778344696</v>
      </c>
      <c r="CW29" s="22">
        <f t="shared" si="13"/>
        <v>181.00569664728371</v>
      </c>
      <c r="CX29" s="62">
        <f t="shared" si="14"/>
        <v>428.15815251109763</v>
      </c>
      <c r="CY29" s="62">
        <f ca="1">AVERAGE(OFFSET($CX$3,0,0,'Données projet'!$E$13+1,1))-AVERAGE(OFFSET($H$3,0,0,'Données projet'!$E$13+1,1))</f>
        <v>490.08061065665601</v>
      </c>
      <c r="CZ29" s="62">
        <f t="shared" si="42"/>
        <v>308.02184463423112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58.738548568918944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3.55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13.016666666666666</v>
      </c>
      <c r="H30" s="70">
        <f t="shared" si="1"/>
        <v>204.6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436.745605510019</v>
      </c>
      <c r="S30" s="62">
        <f ca="1">AVERAGE(OFFSET($R$3,0,0,'Données projet'!$E$9+1,1))-AVERAGE(OFFSET($H$3,0,0,'Données projet'!$E$9+1,1))</f>
        <v>462.677457131175</v>
      </c>
      <c r="T30" s="62">
        <f t="shared" si="34"/>
        <v>291.78368401945909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458.79601783716532</v>
      </c>
      <c r="AN30" s="62">
        <f ca="1">AVERAGE(OFFSET($AM$3,0,0,'Données projet'!$E$10+1,1))-AVERAGE(OFFSET($H$3,0,0,'Données projet'!$E$10+1,1))</f>
        <v>510.6089681065061</v>
      </c>
      <c r="AO30" s="62">
        <f t="shared" si="36"/>
        <v>320.18520436392646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28</v>
      </c>
      <c r="BD30" s="13">
        <f>IF('Données projet'!$A$88&gt;35,BD29+BC30-BL29,IF(A30&lt;'Données projet'!$A$88,$BA$205^A30,IF(A30='Données projet'!$A$88,'Données projet'!$B$88,BD29+BC30-BL29)))</f>
        <v>337</v>
      </c>
      <c r="BE30" s="14">
        <f>BD30*VLOOKUP('Données projet'!$B$11,Paramètres!$A$1:$I$89,3,0)*VLOOKUP('Données projet'!$B$11,Paramètres!$A$1:$I$89,5,0)</f>
        <v>188.38300000000001</v>
      </c>
      <c r="BF30" s="14">
        <f t="shared" si="37"/>
        <v>47.182279474248382</v>
      </c>
      <c r="BG30" s="22">
        <f t="shared" si="7"/>
        <v>410.27619508431599</v>
      </c>
      <c r="BH30" s="62">
        <f t="shared" si="8"/>
        <v>659.36719685716946</v>
      </c>
      <c r="BI30" s="62">
        <f ca="1">AVERAGE(OFFSET($BH$3,0,0,'Données projet'!$E$11+1,1))-AVERAGE(OFFSET($H$3,0,0,'Données projet'!$E$11+1,1))</f>
        <v>455.44531340185631</v>
      </c>
      <c r="BJ30" s="62">
        <f t="shared" si="38"/>
        <v>560.14861617544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17.8</v>
      </c>
      <c r="BY30" s="13">
        <f>IF('Données projet'!$A$114&gt;35,BY29+BX30-CG29,IF(A30&lt;'Données projet'!$A$114,$BV$205^A30,IF(A30='Données projet'!$A$114,'Données projet'!$B$114,BY29+BX30-CG29)))</f>
        <v>273.60000000000002</v>
      </c>
      <c r="BZ30" s="14">
        <f>BY30*VLOOKUP('Données projet'!$B$12,Paramètres!$A$1:$I$89,3,0)*VLOOKUP('Données projet'!$B$12,Paramètres!$A$1:$I$89,5,0)</f>
        <v>149.38560000000001</v>
      </c>
      <c r="CA30" s="14">
        <f t="shared" si="39"/>
        <v>38.438927680599591</v>
      </c>
      <c r="CB30" s="22">
        <f t="shared" si="10"/>
        <v>327.12771904371101</v>
      </c>
      <c r="CC30" s="62">
        <f t="shared" si="11"/>
        <v>576.21872081656443</v>
      </c>
      <c r="CD30" s="62">
        <f ca="1">AVERAGE(OFFSET($CC$3,0,0,'Données projet'!$E$12+1,1))-AVERAGE(OFFSET($H$3,0,0,'Données projet'!$E$12+1,1))</f>
        <v>302.37244372118971</v>
      </c>
      <c r="CE30" s="62">
        <f t="shared" si="40"/>
        <v>439.56450354660171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90.336480000000023</v>
      </c>
      <c r="CV30" s="14">
        <f t="shared" si="41"/>
        <v>24.646358234355564</v>
      </c>
      <c r="CW30" s="22">
        <f t="shared" si="13"/>
        <v>200.26177659150264</v>
      </c>
      <c r="CX30" s="62">
        <f t="shared" si="14"/>
        <v>449.35277836435608</v>
      </c>
      <c r="CY30" s="62">
        <f ca="1">AVERAGE(OFFSET($CX$3,0,0,'Données projet'!$E$13+1,1))-AVERAGE(OFFSET($H$3,0,0,'Données projet'!$E$13+1,1))</f>
        <v>490.08061065665601</v>
      </c>
      <c r="CZ30" s="62">
        <f t="shared" si="42"/>
        <v>308.02184463423112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58.933909574414564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3.55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13.016666666666666</v>
      </c>
      <c r="H31" s="70">
        <f t="shared" si="1"/>
        <v>204.6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456.67241415533107</v>
      </c>
      <c r="S31" s="62">
        <f ca="1">AVERAGE(OFFSET($R$3,0,0,'Données projet'!$E$9+1,1))-AVERAGE(OFFSET($H$3,0,0,'Données projet'!$E$9+1,1))</f>
        <v>462.677457131175</v>
      </c>
      <c r="T31" s="62">
        <f t="shared" si="34"/>
        <v>291.78368401945909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480.84360252692471</v>
      </c>
      <c r="AN31" s="62">
        <f ca="1">AVERAGE(OFFSET($AM$3,0,0,'Données projet'!$E$10+1,1))-AVERAGE(OFFSET($H$3,0,0,'Données projet'!$E$10+1,1))</f>
        <v>510.6089681065061</v>
      </c>
      <c r="AO31" s="62">
        <f t="shared" si="36"/>
        <v>320.18520436392646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28</v>
      </c>
      <c r="BD31" s="13">
        <f>IF('Données projet'!$A$88&gt;35,BD30+BC31-BL30,IF(A31&lt;'Données projet'!$A$88,$BA$205^A31,IF(A31='Données projet'!$A$88,'Données projet'!$B$88,BD30+BC31-BL30)))</f>
        <v>365</v>
      </c>
      <c r="BE31" s="14">
        <f>BD31*VLOOKUP('Données projet'!$B$11,Paramètres!$A$1:$I$89,3,0)*VLOOKUP('Données projet'!$B$11,Paramètres!$A$1:$I$89,5,0)</f>
        <v>204.035</v>
      </c>
      <c r="BF31" s="14">
        <f t="shared" si="37"/>
        <v>50.629905099971396</v>
      </c>
      <c r="BG31" s="22">
        <f t="shared" si="7"/>
        <v>443.54137638245015</v>
      </c>
      <c r="BH31" s="62">
        <f t="shared" si="8"/>
        <v>694.55849744983664</v>
      </c>
      <c r="BI31" s="62">
        <f ca="1">AVERAGE(OFFSET($BH$3,0,0,'Données projet'!$E$11+1,1))-AVERAGE(OFFSET($H$3,0,0,'Données projet'!$E$11+1,1))</f>
        <v>455.44531340185631</v>
      </c>
      <c r="BJ31" s="62">
        <f t="shared" si="38"/>
        <v>560.14861617544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17.8</v>
      </c>
      <c r="BY31" s="13">
        <f>IF('Données projet'!$A$114&gt;35,BY30+BX31-CG30,IF(A31&lt;'Données projet'!$A$114,$BV$205^A31,IF(A31='Données projet'!$A$114,'Données projet'!$B$114,BY30+BX31-CG30)))</f>
        <v>291.40000000000003</v>
      </c>
      <c r="BZ31" s="14">
        <f>BY31*VLOOKUP('Données projet'!$B$12,Paramètres!$A$1:$I$89,3,0)*VLOOKUP('Données projet'!$B$12,Paramètres!$A$1:$I$89,5,0)</f>
        <v>159.1044</v>
      </c>
      <c r="CA31" s="14">
        <f t="shared" si="39"/>
        <v>40.640444381186896</v>
      </c>
      <c r="CB31" s="22">
        <f t="shared" si="10"/>
        <v>347.88893729723378</v>
      </c>
      <c r="CC31" s="62">
        <f t="shared" si="11"/>
        <v>598.90605836462021</v>
      </c>
      <c r="CD31" s="62">
        <f ca="1">AVERAGE(OFFSET($CC$3,0,0,'Données projet'!$E$12+1,1))-AVERAGE(OFFSET($H$3,0,0,'Données projet'!$E$12+1,1))</f>
        <v>302.37244372118971</v>
      </c>
      <c r="CE31" s="62">
        <f t="shared" si="40"/>
        <v>439.56450354660171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99.234720000000024</v>
      </c>
      <c r="CV31" s="14">
        <f t="shared" si="41"/>
        <v>26.779598706219044</v>
      </c>
      <c r="CW31" s="22">
        <f t="shared" si="13"/>
        <v>219.47493841333153</v>
      </c>
      <c r="CX31" s="62">
        <f t="shared" si="14"/>
        <v>470.49205948071801</v>
      </c>
      <c r="CY31" s="62">
        <f ca="1">AVERAGE(OFFSET($CX$3,0,0,'Données projet'!$E$13+1,1))-AVERAGE(OFFSET($H$3,0,0,'Données projet'!$E$13+1,1))</f>
        <v>490.08061065665601</v>
      </c>
      <c r="CZ31" s="62">
        <f t="shared" si="42"/>
        <v>308.02184463423112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59.125881503226609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3.55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13.016666666666666</v>
      </c>
      <c r="H32" s="70">
        <f t="shared" si="1"/>
        <v>204.6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476.55059043214942</v>
      </c>
      <c r="S32" s="62">
        <f ca="1">AVERAGE(OFFSET($R$3,0,0,'Données projet'!$E$9+1,1))-AVERAGE(OFFSET($H$3,0,0,'Données projet'!$E$9+1,1))</f>
        <v>462.677457131175</v>
      </c>
      <c r="T32" s="62">
        <f t="shared" si="34"/>
        <v>291.78368401945909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502.83869695694062</v>
      </c>
      <c r="AN32" s="62">
        <f ca="1">AVERAGE(OFFSET($AM$3,0,0,'Données projet'!$E$10+1,1))-AVERAGE(OFFSET($H$3,0,0,'Données projet'!$E$10+1,1))</f>
        <v>510.6089681065061</v>
      </c>
      <c r="AO32" s="62">
        <f t="shared" si="36"/>
        <v>320.18520436392646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28</v>
      </c>
      <c r="BD32" s="13">
        <f>IF('Données projet'!$A$88&gt;35,BD31+BC32-BL31,IF(A32&lt;'Données projet'!$A$88,$BA$205^A32,IF(A32='Données projet'!$A$88,'Données projet'!$B$88,BD31+BC32-BL31)))</f>
        <v>393</v>
      </c>
      <c r="BE32" s="14">
        <f>BD32*VLOOKUP('Données projet'!$B$11,Paramètres!$A$1:$I$89,3,0)*VLOOKUP('Données projet'!$B$11,Paramètres!$A$1:$I$89,5,0)</f>
        <v>219.68700000000001</v>
      </c>
      <c r="BF32" s="14">
        <f t="shared" si="37"/>
        <v>54.046851081096591</v>
      </c>
      <c r="BG32" s="22">
        <f t="shared" si="7"/>
        <v>476.75312396624321</v>
      </c>
      <c r="BH32" s="62">
        <f t="shared" si="8"/>
        <v>729.68415328763626</v>
      </c>
      <c r="BI32" s="62">
        <f ca="1">AVERAGE(OFFSET($BH$3,0,0,'Données projet'!$E$11+1,1))-AVERAGE(OFFSET($H$3,0,0,'Données projet'!$E$11+1,1))</f>
        <v>455.44531340185631</v>
      </c>
      <c r="BJ32" s="62">
        <f t="shared" si="38"/>
        <v>560.14861617544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17.8</v>
      </c>
      <c r="BY32" s="13">
        <f>IF('Données projet'!$A$114&gt;35,BY31+BX32-CG31,IF(A32&lt;'Données projet'!$A$114,$BV$205^A32,IF(A32='Données projet'!$A$114,'Données projet'!$B$114,BY31+BX32-CG31)))</f>
        <v>309.20000000000005</v>
      </c>
      <c r="BZ32" s="14">
        <f>BY32*VLOOKUP('Données projet'!$B$12,Paramètres!$A$1:$I$89,3,0)*VLOOKUP('Données projet'!$B$12,Paramètres!$A$1:$I$89,5,0)</f>
        <v>168.82320000000001</v>
      </c>
      <c r="CA32" s="14">
        <f t="shared" si="39"/>
        <v>42.826353072849329</v>
      </c>
      <c r="CB32" s="22">
        <f t="shared" si="10"/>
        <v>368.62297160187927</v>
      </c>
      <c r="CC32" s="62">
        <f t="shared" si="11"/>
        <v>621.55400092327227</v>
      </c>
      <c r="CD32" s="62">
        <f ca="1">AVERAGE(OFFSET($CC$3,0,0,'Données projet'!$E$12+1,1))-AVERAGE(OFFSET($H$3,0,0,'Données projet'!$E$12+1,1))</f>
        <v>302.37244372118971</v>
      </c>
      <c r="CE32" s="62">
        <f t="shared" si="40"/>
        <v>439.56450354660171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108.13296000000003</v>
      </c>
      <c r="CV32" s="14">
        <f t="shared" si="41"/>
        <v>28.890658079177882</v>
      </c>
      <c r="CW32" s="22">
        <f t="shared" si="13"/>
        <v>238.64946815456821</v>
      </c>
      <c r="CX32" s="62">
        <f t="shared" si="14"/>
        <v>491.58049747596124</v>
      </c>
      <c r="CY32" s="62">
        <f ca="1">AVERAGE(OFFSET($CX$3,0,0,'Données projet'!$E$13+1,1))-AVERAGE(OFFSET($H$3,0,0,'Données projet'!$E$13+1,1))</f>
        <v>490.08061065665601</v>
      </c>
      <c r="CZ32" s="62">
        <f t="shared" si="42"/>
        <v>308.02184463423112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59.314523148258708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3.55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13.016666666666666</v>
      </c>
      <c r="H33" s="70">
        <f t="shared" si="1"/>
        <v>204.6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496.38368401945911</v>
      </c>
      <c r="S33" s="62">
        <f ca="1">AVERAGE(OFFSET($R$3,0,0,'Données projet'!$E$9+1,1))-AVERAGE(OFFSET($H$3,0,0,'Données projet'!$E$9+1,1))</f>
        <v>462.677457131175</v>
      </c>
      <c r="T33" s="62">
        <f t="shared" si="34"/>
        <v>291.78368401945909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524.78520436392648</v>
      </c>
      <c r="AN33" s="62">
        <f ca="1">AVERAGE(OFFSET($AM$3,0,0,'Données projet'!$E$10+1,1))-AVERAGE(OFFSET($H$3,0,0,'Données projet'!$E$10+1,1))</f>
        <v>510.6089681065061</v>
      </c>
      <c r="AO33" s="62">
        <f t="shared" si="36"/>
        <v>320.18520436392646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421</v>
      </c>
      <c r="BB33" s="13">
        <f>VLOOKUP(A33,'Données projet'!$A$87:$I$107,9,0)</f>
        <v>28</v>
      </c>
      <c r="BC33" s="13">
        <f t="array" ref="BC33">INDEX(BB:BB,MIN(IF(ISNUMBER(BB33:BB229),ROW(BB33:BB229),"")))</f>
        <v>28</v>
      </c>
      <c r="BD33" s="13">
        <f>IF('Données projet'!$A$88&gt;35,BD32+BC33-BL32,IF(A33&lt;'Données projet'!$A$88,$BA$205^A33,IF(A33='Données projet'!$A$88,'Données projet'!$B$88,BD32+BC33-BL32)))</f>
        <v>421</v>
      </c>
      <c r="BE33" s="14">
        <f>BD33*VLOOKUP('Données projet'!$B$11,Paramètres!$A$1:$I$89,3,0)*VLOOKUP('Données projet'!$B$11,Paramètres!$A$1:$I$89,5,0)</f>
        <v>235.339</v>
      </c>
      <c r="BF33" s="14">
        <f t="shared" si="37"/>
        <v>57.43555185051494</v>
      </c>
      <c r="BG33" s="22">
        <f t="shared" si="7"/>
        <v>509.91567780631357</v>
      </c>
      <c r="BH33" s="62">
        <f t="shared" si="8"/>
        <v>764.74861617544002</v>
      </c>
      <c r="BI33" s="62">
        <f ca="1">AVERAGE(OFFSET($BH$3,0,0,'Données projet'!$E$11+1,1))-AVERAGE(OFFSET($H$3,0,0,'Données projet'!$E$11+1,1))</f>
        <v>455.44531340185631</v>
      </c>
      <c r="BJ33" s="62">
        <f t="shared" si="38"/>
        <v>560.14861617544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54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0.27500000000000002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10.968652047913231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10.968652047913231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327</v>
      </c>
      <c r="BW33" s="13">
        <f>VLOOKUP(A33,'Données projet'!$A$113:$I$133,9,0)</f>
        <v>17.8</v>
      </c>
      <c r="BX33" s="13">
        <f t="array" ref="BX33">INDEX(BW:BW,MIN(IF(ISNUMBER(BW33:BW229),ROW(BW33:BW229),"")))</f>
        <v>17.8</v>
      </c>
      <c r="BY33" s="13">
        <f>IF('Données projet'!$A$114&gt;35,BY32+BX33-CG32,IF(A33&lt;'Données projet'!$A$114,$BV$205^A33,IF(A33='Données projet'!$A$114,'Données projet'!$B$114,BY32+BX33-CG32)))</f>
        <v>327.00000000000006</v>
      </c>
      <c r="BZ33" s="14">
        <f>BY33*VLOOKUP('Données projet'!$B$12,Paramètres!$A$1:$I$89,3,0)*VLOOKUP('Données projet'!$B$12,Paramètres!$A$1:$I$89,5,0)</f>
        <v>178.54200000000006</v>
      </c>
      <c r="CA33" s="14">
        <f t="shared" si="39"/>
        <v>44.997654647354175</v>
      </c>
      <c r="CB33" s="22">
        <f t="shared" si="10"/>
        <v>389.33156517747528</v>
      </c>
      <c r="CC33" s="62">
        <f t="shared" si="11"/>
        <v>644.16450354660174</v>
      </c>
      <c r="CD33" s="62">
        <f ca="1">AVERAGE(OFFSET($CC$3,0,0,'Données projet'!$E$12+1,1))-AVERAGE(OFFSET($H$3,0,0,'Données projet'!$E$12+1,1))</f>
        <v>302.37244372118971</v>
      </c>
      <c r="CE33" s="62">
        <f t="shared" si="40"/>
        <v>439.56450354660171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48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0.3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10.38891356757955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10.38891356757955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117.03120000000003</v>
      </c>
      <c r="CV33" s="14">
        <f t="shared" si="41"/>
        <v>30.981569147428555</v>
      </c>
      <c r="CW33" s="22">
        <f t="shared" si="13"/>
        <v>257.78890626510474</v>
      </c>
      <c r="CX33" s="62">
        <f t="shared" si="14"/>
        <v>512.62184463423114</v>
      </c>
      <c r="CY33" s="62">
        <f ca="1">AVERAGE(OFFSET($CX$3,0,0,'Données projet'!$E$13+1,1))-AVERAGE(OFFSET($H$3,0,0,'Données projet'!$E$13+1,1))</f>
        <v>490.08061065665601</v>
      </c>
      <c r="CZ33" s="62">
        <f t="shared" si="42"/>
        <v>308.02184463423112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59.499892282489029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3.55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13.016666666666666</v>
      </c>
      <c r="H34" s="70">
        <f t="shared" si="1"/>
        <v>204.6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463.50128059547455</v>
      </c>
      <c r="S34" s="62">
        <f ca="1">AVERAGE(OFFSET($R$3,0,0,'Données projet'!$E$9+1,1))-AVERAGE(OFFSET($H$3,0,0,'Données projet'!$E$9+1,1))</f>
        <v>462.677457131175</v>
      </c>
      <c r="T34" s="62">
        <f t="shared" si="34"/>
        <v>291.78368401945909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105.25320000000005</v>
      </c>
      <c r="AK34" s="14">
        <f t="shared" si="35"/>
        <v>28.209746498519422</v>
      </c>
      <c r="AL34" s="22">
        <f t="shared" si="4"/>
        <v>232.44796515158808</v>
      </c>
      <c r="AM34" s="62">
        <f t="shared" si="5"/>
        <v>487.94879929935519</v>
      </c>
      <c r="AN34" s="62">
        <f ca="1">AVERAGE(OFFSET($AM$3,0,0,'Données projet'!$E$10+1,1))-AVERAGE(OFFSET($H$3,0,0,'Données projet'!$E$10+1,1))</f>
        <v>510.6089681065061</v>
      </c>
      <c r="AO34" s="62">
        <f t="shared" si="36"/>
        <v>320.18520436392646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29.6</v>
      </c>
      <c r="BD34" s="13">
        <f>IF('Données projet'!$A$88&gt;35,BD33+BC34-BL33,IF(A34&lt;'Données projet'!$A$88,$BA$205^A34,IF(A34='Données projet'!$A$88,'Données projet'!$B$88,BD33+BC34-BL33)))</f>
        <v>396.6</v>
      </c>
      <c r="BE34" s="14">
        <f>BD34*VLOOKUP('Données projet'!$B$11,Paramètres!$A$1:$I$89,3,0)*VLOOKUP('Données projet'!$B$11,Paramètres!$A$1:$I$89,5,0)</f>
        <v>221.69940000000003</v>
      </c>
      <c r="BF34" s="14">
        <f t="shared" si="37"/>
        <v>54.484076338645842</v>
      </c>
      <c r="BG34" s="22">
        <f t="shared" si="7"/>
        <v>481.01955462314157</v>
      </c>
      <c r="BH34" s="62">
        <f t="shared" si="8"/>
        <v>736.52038877090877</v>
      </c>
      <c r="BI34" s="62">
        <f ca="1">AVERAGE(OFFSET($BH$3,0,0,'Données projet'!$E$11+1,1))-AVERAGE(OFFSET($H$3,0,0,'Données projet'!$E$11+1,1))</f>
        <v>455.44531340185631</v>
      </c>
      <c r="BJ34" s="62">
        <f t="shared" si="38"/>
        <v>560.14861617544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10.668713680846702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10.668713680846702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13.6</v>
      </c>
      <c r="BY34" s="13">
        <f>IF('Données projet'!$A$114&gt;35,BY33+BX34-CG33,IF(A34&lt;'Données projet'!$A$114,$BV$205^A34,IF(A34='Données projet'!$A$114,'Données projet'!$B$114,BY33+BX34-CG33)))</f>
        <v>292.60000000000008</v>
      </c>
      <c r="BZ34" s="14">
        <f>BY34*VLOOKUP('Données projet'!$B$12,Paramètres!$A$1:$I$89,3,0)*VLOOKUP('Données projet'!$B$12,Paramètres!$A$1:$I$89,5,0)</f>
        <v>159.75960000000003</v>
      </c>
      <c r="CA34" s="14">
        <f t="shared" si="39"/>
        <v>40.788287771458215</v>
      </c>
      <c r="CB34" s="22">
        <f t="shared" si="10"/>
        <v>349.28757120195638</v>
      </c>
      <c r="CC34" s="62">
        <f t="shared" si="11"/>
        <v>604.78840534972346</v>
      </c>
      <c r="CD34" s="62">
        <f ca="1">AVERAGE(OFFSET($CC$3,0,0,'Données projet'!$E$12+1,1))-AVERAGE(OFFSET($H$3,0,0,'Données projet'!$E$12+1,1))</f>
        <v>302.37244372118971</v>
      </c>
      <c r="CE34" s="62">
        <f t="shared" si="40"/>
        <v>439.56450354660171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10.104828179744867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10.104828179744867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100.39536000000004</v>
      </c>
      <c r="CV34" s="14">
        <f t="shared" si="41"/>
        <v>27.056164975430569</v>
      </c>
      <c r="CW34" s="22">
        <f t="shared" si="13"/>
        <v>221.97807266554162</v>
      </c>
      <c r="CX34" s="62">
        <f t="shared" si="14"/>
        <v>477.47890681330875</v>
      </c>
      <c r="CY34" s="62">
        <f ca="1">AVERAGE(OFFSET($CX$3,0,0,'Données projet'!$E$13+1,1))-AVERAGE(OFFSET($H$3,0,0,'Données projet'!$E$13+1,1))</f>
        <v>490.08061065665601</v>
      </c>
      <c r="CZ34" s="62">
        <f t="shared" si="42"/>
        <v>308.02184463423112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59.682045676663755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3.55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13.016666666666666</v>
      </c>
      <c r="H35" s="70">
        <f t="shared" si="1"/>
        <v>204.6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485.23738560715486</v>
      </c>
      <c r="S35" s="62">
        <f ca="1">AVERAGE(OFFSET($R$3,0,0,'Données projet'!$E$9+1,1))-AVERAGE(OFFSET($H$3,0,0,'Données projet'!$E$9+1,1))</f>
        <v>462.677457131175</v>
      </c>
      <c r="T35" s="62">
        <f t="shared" si="34"/>
        <v>291.78368401945909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116.20440000000004</v>
      </c>
      <c r="AK35" s="14">
        <f t="shared" si="35"/>
        <v>30.788088768016376</v>
      </c>
      <c r="AL35" s="22">
        <f t="shared" si="4"/>
        <v>256.01191793762854</v>
      </c>
      <c r="AM35" s="62">
        <f t="shared" si="5"/>
        <v>512.16906136546811</v>
      </c>
      <c r="AN35" s="62">
        <f ca="1">AVERAGE(OFFSET($AM$3,0,0,'Données projet'!$E$10+1,1))-AVERAGE(OFFSET($H$3,0,0,'Données projet'!$E$10+1,1))</f>
        <v>510.6089681065061</v>
      </c>
      <c r="AO35" s="62">
        <f t="shared" si="36"/>
        <v>320.18520436392646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29.6</v>
      </c>
      <c r="BD35" s="13">
        <f>IF('Données projet'!$A$88&gt;35,BD34+BC35-BL34,IF(A35&lt;'Données projet'!$A$88,$BA$205^A35,IF(A35='Données projet'!$A$88,'Données projet'!$B$88,BD34+BC35-BL34)))</f>
        <v>426.20000000000005</v>
      </c>
      <c r="BE35" s="14">
        <f>BD35*VLOOKUP('Données projet'!$B$11,Paramètres!$A$1:$I$89,3,0)*VLOOKUP('Données projet'!$B$11,Paramètres!$A$1:$I$89,5,0)</f>
        <v>238.24580000000003</v>
      </c>
      <c r="BF35" s="14">
        <f t="shared" si="37"/>
        <v>58.061944814414012</v>
      </c>
      <c r="BG35" s="22">
        <f t="shared" si="7"/>
        <v>516.06932221843772</v>
      </c>
      <c r="BH35" s="62">
        <f t="shared" si="8"/>
        <v>772.22646564627735</v>
      </c>
      <c r="BI35" s="62">
        <f ca="1">AVERAGE(OFFSET($BH$3,0,0,'Données projet'!$E$11+1,1))-AVERAGE(OFFSET($H$3,0,0,'Données projet'!$E$11+1,1))</f>
        <v>455.44531340185631</v>
      </c>
      <c r="BJ35" s="62">
        <f t="shared" si="38"/>
        <v>560.14861617544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10.37697714420068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10.37697714420068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13.6</v>
      </c>
      <c r="BY35" s="13">
        <f>IF('Données projet'!$A$114&gt;35,BY34+BX35-CG34,IF(A35&lt;'Données projet'!$A$114,$BV$205^A35,IF(A35='Données projet'!$A$114,'Données projet'!$B$114,BY34+BX35-CG34)))</f>
        <v>306.2000000000001</v>
      </c>
      <c r="BZ35" s="14">
        <f>BY35*VLOOKUP('Données projet'!$B$12,Paramètres!$A$1:$I$89,3,0)*VLOOKUP('Données projet'!$B$12,Paramètres!$A$1:$I$89,5,0)</f>
        <v>167.18520000000007</v>
      </c>
      <c r="CA35" s="14">
        <f t="shared" si="39"/>
        <v>42.458990736132044</v>
      </c>
      <c r="CB35" s="22">
        <f t="shared" si="10"/>
        <v>365.13029886543012</v>
      </c>
      <c r="CC35" s="62">
        <f t="shared" si="11"/>
        <v>621.28744229326969</v>
      </c>
      <c r="CD35" s="62">
        <f ca="1">AVERAGE(OFFSET($CC$3,0,0,'Données projet'!$E$12+1,1))-AVERAGE(OFFSET($H$3,0,0,'Données projet'!$E$12+1,1))</f>
        <v>302.37244372118971</v>
      </c>
      <c r="CE35" s="62">
        <f t="shared" si="40"/>
        <v>439.56450354660171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9.8285111217799255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9.8285111217799255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110.84112000000003</v>
      </c>
      <c r="CV35" s="14">
        <f t="shared" si="41"/>
        <v>29.529071061640771</v>
      </c>
      <c r="CW35" s="22">
        <f t="shared" si="13"/>
        <v>244.47808276569106</v>
      </c>
      <c r="CX35" s="62">
        <f t="shared" si="14"/>
        <v>500.63522619353063</v>
      </c>
      <c r="CY35" s="62">
        <f ca="1">AVERAGE(OFFSET($CX$3,0,0,'Données projet'!$E$13+1,1))-AVERAGE(OFFSET($H$3,0,0,'Données projet'!$E$13+1,1))</f>
        <v>490.08061065665601</v>
      </c>
      <c r="CZ35" s="62">
        <f t="shared" si="42"/>
        <v>308.02184463423112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59.861039116683529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3.55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13.016666666666666</v>
      </c>
      <c r="H36" s="70">
        <f t="shared" si="1"/>
        <v>204.6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506.91773698790661</v>
      </c>
      <c r="S36" s="62">
        <f ca="1">AVERAGE(OFFSET($R$3,0,0,'Données projet'!$E$9+1,1))-AVERAGE(OFFSET($H$3,0,0,'Données projet'!$E$9+1,1))</f>
        <v>462.677457131175</v>
      </c>
      <c r="T36" s="62">
        <f t="shared" si="34"/>
        <v>291.78368401945909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127.15560000000004</v>
      </c>
      <c r="AK36" s="14">
        <f t="shared" si="35"/>
        <v>33.338258149231912</v>
      </c>
      <c r="AL36" s="22">
        <f t="shared" si="4"/>
        <v>279.52680294324563</v>
      </c>
      <c r="AM36" s="62">
        <f t="shared" si="5"/>
        <v>536.32887015243625</v>
      </c>
      <c r="AN36" s="62">
        <f ca="1">AVERAGE(OFFSET($AM$3,0,0,'Données projet'!$E$10+1,1))-AVERAGE(OFFSET($H$3,0,0,'Données projet'!$E$10+1,1))</f>
        <v>510.6089681065061</v>
      </c>
      <c r="AO36" s="62">
        <f t="shared" si="36"/>
        <v>320.18520436392646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29.6</v>
      </c>
      <c r="BD36" s="13">
        <f>IF('Données projet'!$A$88&gt;35,BD35+BC36-BL35,IF(A36&lt;'Données projet'!$A$88,$BA$205^A36,IF(A36='Données projet'!$A$88,'Données projet'!$B$88,BD35+BC36-BL35)))</f>
        <v>455.80000000000007</v>
      </c>
      <c r="BE36" s="14">
        <f>BD36*VLOOKUP('Données projet'!$B$11,Paramètres!$A$1:$I$89,3,0)*VLOOKUP('Données projet'!$B$11,Paramètres!$A$1:$I$89,5,0)</f>
        <v>254.79220000000004</v>
      </c>
      <c r="BF36" s="14">
        <f t="shared" si="37"/>
        <v>61.610981612808445</v>
      </c>
      <c r="BG36" s="22">
        <f t="shared" si="7"/>
        <v>551.06887464230806</v>
      </c>
      <c r="BH36" s="62">
        <f t="shared" si="8"/>
        <v>807.87094185149863</v>
      </c>
      <c r="BI36" s="62">
        <f ca="1">AVERAGE(OFFSET($BH$3,0,0,'Données projet'!$E$11+1,1))-AVERAGE(OFFSET($H$3,0,0,'Données projet'!$E$11+1,1))</f>
        <v>455.44531340185631</v>
      </c>
      <c r="BJ36" s="62">
        <f t="shared" si="38"/>
        <v>560.14861617544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10.093218158491002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10.093218158491002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13.6</v>
      </c>
      <c r="BY36" s="13">
        <f>IF('Données projet'!$A$114&gt;35,BY35+BX36-CG35,IF(A36&lt;'Données projet'!$A$114,$BV$205^A36,IF(A36='Données projet'!$A$114,'Données projet'!$B$114,BY35+BX36-CG35)))</f>
        <v>319.80000000000013</v>
      </c>
      <c r="BZ36" s="14">
        <f>BY36*VLOOKUP('Données projet'!$B$12,Paramètres!$A$1:$I$89,3,0)*VLOOKUP('Données projet'!$B$12,Paramètres!$A$1:$I$89,5,0)</f>
        <v>174.6108000000001</v>
      </c>
      <c r="CA36" s="14">
        <f t="shared" si="39"/>
        <v>44.121075539920255</v>
      </c>
      <c r="CB36" s="22">
        <f t="shared" si="10"/>
        <v>380.95801656536122</v>
      </c>
      <c r="CC36" s="62">
        <f t="shared" si="11"/>
        <v>637.76008377455184</v>
      </c>
      <c r="CD36" s="62">
        <f ca="1">AVERAGE(OFFSET($CC$3,0,0,'Données projet'!$E$12+1,1))-AVERAGE(OFFSET($H$3,0,0,'Données projet'!$E$12+1,1))</f>
        <v>302.37244372118971</v>
      </c>
      <c r="CE36" s="62">
        <f t="shared" si="40"/>
        <v>439.56450354660171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9.5597499682959164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9.5597499682959164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121.28688000000004</v>
      </c>
      <c r="CV36" s="14">
        <f t="shared" si="41"/>
        <v>31.974956333849104</v>
      </c>
      <c r="CW36" s="22">
        <f t="shared" si="13"/>
        <v>266.93103161478729</v>
      </c>
      <c r="CX36" s="62">
        <f t="shared" si="14"/>
        <v>523.73309882397791</v>
      </c>
      <c r="CY36" s="62">
        <f ca="1">AVERAGE(OFFSET($CX$3,0,0,'Données projet'!$E$13+1,1))-AVERAGE(OFFSET($H$3,0,0,'Données projet'!$E$13+1,1))</f>
        <v>490.08061065665601</v>
      </c>
      <c r="CZ36" s="62">
        <f t="shared" si="42"/>
        <v>308.02184463423112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60.036927420688343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3.55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13.016666666666666</v>
      </c>
      <c r="H37" s="70">
        <f t="shared" si="1"/>
        <v>204.6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528.54678789242871</v>
      </c>
      <c r="S37" s="62">
        <f ca="1">AVERAGE(OFFSET($R$3,0,0,'Données projet'!$E$9+1,1))-AVERAGE(OFFSET($H$3,0,0,'Données projet'!$E$9+1,1))</f>
        <v>462.677457131175</v>
      </c>
      <c r="T37" s="62">
        <f t="shared" si="34"/>
        <v>291.78368401945909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138.10680000000005</v>
      </c>
      <c r="AK37" s="14">
        <f t="shared" si="35"/>
        <v>35.862956890686135</v>
      </c>
      <c r="AL37" s="22">
        <f t="shared" si="4"/>
        <v>302.99732658461176</v>
      </c>
      <c r="AM37" s="62">
        <f t="shared" si="5"/>
        <v>560.43312958938054</v>
      </c>
      <c r="AN37" s="62">
        <f ca="1">AVERAGE(OFFSET($AM$3,0,0,'Données projet'!$E$10+1,1))-AVERAGE(OFFSET($H$3,0,0,'Données projet'!$E$10+1,1))</f>
        <v>510.6089681065061</v>
      </c>
      <c r="AO37" s="62">
        <f t="shared" si="36"/>
        <v>320.18520436392646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29.6</v>
      </c>
      <c r="BD37" s="13">
        <f>IF('Données projet'!$A$88&gt;35,BD36+BC37-BL36,IF(A37&lt;'Données projet'!$A$88,$BA$205^A37,IF(A37='Données projet'!$A$88,'Données projet'!$B$88,BD36+BC37-BL36)))</f>
        <v>485.40000000000009</v>
      </c>
      <c r="BE37" s="14">
        <f>BD37*VLOOKUP('Données projet'!$B$11,Paramètres!$A$1:$I$89,3,0)*VLOOKUP('Données projet'!$B$11,Paramètres!$A$1:$I$89,5,0)</f>
        <v>271.33860000000004</v>
      </c>
      <c r="BF37" s="14">
        <f t="shared" si="37"/>
        <v>65.133272172114076</v>
      </c>
      <c r="BG37" s="22">
        <f t="shared" si="7"/>
        <v>586.02184403309866</v>
      </c>
      <c r="BH37" s="62">
        <f t="shared" si="8"/>
        <v>843.45764703786745</v>
      </c>
      <c r="BI37" s="62">
        <f ca="1">AVERAGE(OFFSET($BH$3,0,0,'Données projet'!$E$11+1,1))-AVERAGE(OFFSET($H$3,0,0,'Données projet'!$E$11+1,1))</f>
        <v>455.44531340185631</v>
      </c>
      <c r="BJ37" s="62">
        <f t="shared" si="38"/>
        <v>560.14861617544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9.8172185771677913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9.8172185771677913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13.6</v>
      </c>
      <c r="BY37" s="13">
        <f>IF('Données projet'!$A$114&gt;35,BY36+BX37-CG36,IF(A37&lt;'Données projet'!$A$114,$BV$205^A37,IF(A37='Données projet'!$A$114,'Données projet'!$B$114,BY36+BX37-CG36)))</f>
        <v>333.40000000000015</v>
      </c>
      <c r="BZ37" s="14">
        <f>BY37*VLOOKUP('Données projet'!$B$12,Paramètres!$A$1:$I$89,3,0)*VLOOKUP('Données projet'!$B$12,Paramètres!$A$1:$I$89,5,0)</f>
        <v>182.03640000000007</v>
      </c>
      <c r="CA37" s="14">
        <f t="shared" si="39"/>
        <v>45.774950584579294</v>
      </c>
      <c r="CB37" s="22">
        <f t="shared" si="10"/>
        <v>396.77143560147573</v>
      </c>
      <c r="CC37" s="62">
        <f t="shared" si="11"/>
        <v>654.20723860624457</v>
      </c>
      <c r="CD37" s="62">
        <f ca="1">AVERAGE(OFFSET($CC$3,0,0,'Données projet'!$E$12+1,1))-AVERAGE(OFFSET($H$3,0,0,'Données projet'!$E$12+1,1))</f>
        <v>302.37244372118971</v>
      </c>
      <c r="CE37" s="62">
        <f t="shared" si="40"/>
        <v>439.56450354660171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9.2983381026874632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9.2983381026874632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131.73264000000006</v>
      </c>
      <c r="CV37" s="14">
        <f t="shared" si="41"/>
        <v>34.396412537492502</v>
      </c>
      <c r="CW37" s="22">
        <f t="shared" si="13"/>
        <v>289.3414331694662</v>
      </c>
      <c r="CX37" s="62">
        <f t="shared" si="14"/>
        <v>546.77723617423499</v>
      </c>
      <c r="CY37" s="62">
        <f ca="1">AVERAGE(OFFSET($CX$3,0,0,'Données projet'!$E$13+1,1))-AVERAGE(OFFSET($H$3,0,0,'Données projet'!$E$13+1,1))</f>
        <v>490.08061065665601</v>
      </c>
      <c r="CZ37" s="62">
        <f t="shared" si="42"/>
        <v>308.02184463423112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60.20976445584602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3.55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13.016666666666666</v>
      </c>
      <c r="H38" s="70">
        <f t="shared" si="1"/>
        <v>204.6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550.1282747567177</v>
      </c>
      <c r="S38" s="62">
        <f ca="1">AVERAGE(OFFSET($R$3,0,0,'Données projet'!$E$9+1,1))-AVERAGE(OFFSET($H$3,0,0,'Données projet'!$E$9+1,1))</f>
        <v>462.677457131175</v>
      </c>
      <c r="T38" s="62">
        <f t="shared" si="34"/>
        <v>291.78368401945909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149.05800000000008</v>
      </c>
      <c r="AK38" s="14">
        <f t="shared" si="35"/>
        <v>38.364434314370335</v>
      </c>
      <c r="AL38" s="22">
        <f t="shared" si="4"/>
        <v>326.42740643086182</v>
      </c>
      <c r="AM38" s="62">
        <f t="shared" si="5"/>
        <v>584.48595133197637</v>
      </c>
      <c r="AN38" s="62">
        <f ca="1">AVERAGE(OFFSET($AM$3,0,0,'Données projet'!$E$10+1,1))-AVERAGE(OFFSET($H$3,0,0,'Données projet'!$E$10+1,1))</f>
        <v>510.6089681065061</v>
      </c>
      <c r="AO38" s="62">
        <f t="shared" si="36"/>
        <v>320.18520436392646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515</v>
      </c>
      <c r="BB38" s="13">
        <f>VLOOKUP(A38,'Données projet'!$A$87:$I$107,9,0)</f>
        <v>29.6</v>
      </c>
      <c r="BC38" s="13">
        <f t="array" ref="BC38">INDEX(BB:BB,MIN(IF(ISNUMBER(BB38:BB234),ROW(BB38:BB234),"")))</f>
        <v>29.6</v>
      </c>
      <c r="BD38" s="13">
        <f>IF('Données projet'!$A$88&gt;35,BD37+BC38-BL37,IF(A38&lt;'Données projet'!$A$88,$BA$205^A38,IF(A38='Données projet'!$A$88,'Données projet'!$B$88,BD37+BC38-BL37)))</f>
        <v>515.00000000000011</v>
      </c>
      <c r="BE38" s="14">
        <f>BD38*VLOOKUP('Données projet'!$B$11,Paramètres!$A$1:$I$89,3,0)*VLOOKUP('Données projet'!$B$11,Paramètres!$A$1:$I$89,5,0)</f>
        <v>287.88500000000005</v>
      </c>
      <c r="BF38" s="14">
        <f t="shared" si="37"/>
        <v>68.630633216048935</v>
      </c>
      <c r="BG38" s="22">
        <f t="shared" si="7"/>
        <v>620.93139451795184</v>
      </c>
      <c r="BH38" s="62">
        <f t="shared" si="8"/>
        <v>878.98993941906633</v>
      </c>
      <c r="BI38" s="62">
        <f ca="1">AVERAGE(OFFSET($BH$3,0,0,'Données projet'!$E$11+1,1))-AVERAGE(OFFSET($H$3,0,0,'Données projet'!$E$11+1,1))</f>
        <v>455.44531340185631</v>
      </c>
      <c r="BJ38" s="62">
        <f t="shared" si="38"/>
        <v>560.14861617544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69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9.5487662189100515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9.5487662189100515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347</v>
      </c>
      <c r="BW38" s="13">
        <f>VLOOKUP(A38,'Données projet'!$A$113:$I$133,9,0)</f>
        <v>13.6</v>
      </c>
      <c r="BX38" s="13">
        <f t="array" ref="BX38">INDEX(BW:BW,MIN(IF(ISNUMBER(BW38:BW234),ROW(BW38:BW234),"")))</f>
        <v>13.6</v>
      </c>
      <c r="BY38" s="13">
        <f>IF('Données projet'!$A$114&gt;35,BY37+BX38-CG37,IF(A38&lt;'Données projet'!$A$114,$BV$205^A38,IF(A38='Données projet'!$A$114,'Données projet'!$B$114,BY37+BX38-CG37)))</f>
        <v>347.00000000000017</v>
      </c>
      <c r="BZ38" s="14">
        <f>BY38*VLOOKUP('Données projet'!$B$12,Paramètres!$A$1:$I$89,3,0)*VLOOKUP('Données projet'!$B$12,Paramètres!$A$1:$I$89,5,0)</f>
        <v>189.4620000000001</v>
      </c>
      <c r="CA38" s="14">
        <f t="shared" si="39"/>
        <v>47.420989067433958</v>
      </c>
      <c r="CB38" s="22">
        <f t="shared" si="10"/>
        <v>412.57120595911425</v>
      </c>
      <c r="CC38" s="62">
        <f t="shared" si="11"/>
        <v>670.6297508602288</v>
      </c>
      <c r="CD38" s="62">
        <f ca="1">AVERAGE(OFFSET($CC$3,0,0,'Données projet'!$E$12+1,1))-AVERAGE(OFFSET($H$3,0,0,'Données projet'!$E$12+1,1))</f>
        <v>302.37244372118971</v>
      </c>
      <c r="CE38" s="62">
        <f t="shared" si="40"/>
        <v>439.56450354660171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38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9.0440745582911255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9.0440745582911255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142.17840000000004</v>
      </c>
      <c r="CV38" s="14">
        <f t="shared" si="41"/>
        <v>36.795597013009356</v>
      </c>
      <c r="CW38" s="22">
        <f t="shared" si="13"/>
        <v>311.71304479765803</v>
      </c>
      <c r="CX38" s="62">
        <f t="shared" si="14"/>
        <v>569.77158969877257</v>
      </c>
      <c r="CY38" s="62">
        <f ca="1">AVERAGE(OFFSET($CX$3,0,0,'Données projet'!$E$13+1,1))-AVERAGE(OFFSET($H$3,0,0,'Données projet'!$E$13+1,1))</f>
        <v>490.08061065665601</v>
      </c>
      <c r="CZ38" s="62">
        <f t="shared" si="42"/>
        <v>308.02184463423112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60.37960315484942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3.55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13.016666666666666</v>
      </c>
      <c r="H39" s="70">
        <f t="shared" si="1"/>
        <v>204.6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518.12213177577109</v>
      </c>
      <c r="S39" s="62">
        <f ca="1">AVERAGE(OFFSET($R$3,0,0,'Données projet'!$E$9+1,1))-AVERAGE(OFFSET($H$3,0,0,'Données projet'!$E$9+1,1))</f>
        <v>462.677457131175</v>
      </c>
      <c r="T39" s="62">
        <f t="shared" si="34"/>
        <v>291.78368401945909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548.63385834720543</v>
      </c>
      <c r="AN39" s="62">
        <f ca="1">AVERAGE(OFFSET($AM$3,0,0,'Données projet'!$E$10+1,1))-AVERAGE(OFFSET($H$3,0,0,'Données projet'!$E$10+1,1))</f>
        <v>510.6089681065061</v>
      </c>
      <c r="AO39" s="62">
        <f t="shared" si="36"/>
        <v>320.18520436392646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23.6</v>
      </c>
      <c r="BD39" s="13">
        <f>IF('Données projet'!$A$88&gt;35,BD38+BC39-BL38,IF(A39&lt;'Données projet'!$A$88,$BA$205^A39,IF(A39='Données projet'!$A$88,'Données projet'!$B$88,BD38+BC39-BL38)))</f>
        <v>469.60000000000014</v>
      </c>
      <c r="BE39" s="14">
        <f>BD39*VLOOKUP('Données projet'!$B$11,Paramètres!$A$1:$I$89,3,0)*VLOOKUP('Données projet'!$B$11,Paramètres!$A$1:$I$89,5,0)</f>
        <v>262.5064000000001</v>
      </c>
      <c r="BF39" s="14">
        <f t="shared" si="37"/>
        <v>63.256342472799716</v>
      </c>
      <c r="BG39" s="22">
        <f t="shared" si="7"/>
        <v>567.37010980679293</v>
      </c>
      <c r="BH39" s="62">
        <f t="shared" si="8"/>
        <v>826.04059342459414</v>
      </c>
      <c r="BI39" s="62">
        <f ca="1">AVERAGE(OFFSET($BH$3,0,0,'Données projet'!$E$11+1,1))-AVERAGE(OFFSET($H$3,0,0,'Données projet'!$E$11+1,1))</f>
        <v>455.44531340185631</v>
      </c>
      <c r="BJ39" s="62">
        <f t="shared" si="38"/>
        <v>560.14861617544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9.2876547045061653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9.2876547045061653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10.199999999999999</v>
      </c>
      <c r="BY39" s="13">
        <f>IF('Données projet'!$A$114&gt;35,BY38+BX39-CG38,IF(A39&lt;'Données projet'!$A$114,$BV$205^A39,IF(A39='Données projet'!$A$114,'Données projet'!$B$114,BY38+BX39-CG38)))</f>
        <v>319.20000000000016</v>
      </c>
      <c r="BZ39" s="14">
        <f>BY39*VLOOKUP('Données projet'!$B$12,Paramètres!$A$1:$I$89,3,0)*VLOOKUP('Données projet'!$B$12,Paramètres!$A$1:$I$89,5,0)</f>
        <v>174.28320000000008</v>
      </c>
      <c r="CA39" s="14">
        <f t="shared" si="39"/>
        <v>44.047924241116156</v>
      </c>
      <c r="CB39" s="22">
        <f t="shared" si="10"/>
        <v>380.26004138661079</v>
      </c>
      <c r="CC39" s="62">
        <f t="shared" si="11"/>
        <v>638.93052500441195</v>
      </c>
      <c r="CD39" s="62">
        <f ca="1">AVERAGE(OFFSET($CC$3,0,0,'Données projet'!$E$12+1,1))-AVERAGE(OFFSET($H$3,0,0,'Données projet'!$E$12+1,1))</f>
        <v>302.37244372118971</v>
      </c>
      <c r="CE39" s="62">
        <f t="shared" si="40"/>
        <v>439.56450354660171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8.7967638638874437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8.7967638638874437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125.92944000000006</v>
      </c>
      <c r="CV39" s="14">
        <f t="shared" si="41"/>
        <v>33.054038034052077</v>
      </c>
      <c r="CW39" s="22">
        <f t="shared" si="13"/>
        <v>276.89622424264081</v>
      </c>
      <c r="CX39" s="62">
        <f t="shared" si="14"/>
        <v>535.56670786044197</v>
      </c>
      <c r="CY39" s="62">
        <f ca="1">AVERAGE(OFFSET($CX$3,0,0,'Données projet'!$E$13+1,1))-AVERAGE(OFFSET($H$3,0,0,'Données projet'!$E$13+1,1))</f>
        <v>490.08061065665601</v>
      </c>
      <c r="CZ39" s="62">
        <f t="shared" si="42"/>
        <v>308.02184463423112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60.546495532127572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3.55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13.016666666666666</v>
      </c>
      <c r="H40" s="70">
        <f t="shared" si="1"/>
        <v>204.6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540.4784082401352</v>
      </c>
      <c r="S40" s="62">
        <f ca="1">AVERAGE(OFFSET($R$3,0,0,'Données projet'!$E$9+1,1))-AVERAGE(OFFSET($H$3,0,0,'Données projet'!$E$9+1,1))</f>
        <v>462.677457131175</v>
      </c>
      <c r="T40" s="62">
        <f t="shared" si="34"/>
        <v>291.78368401945909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143.37960000000004</v>
      </c>
      <c r="AK40" s="14">
        <f t="shared" si="35"/>
        <v>37.070146308317469</v>
      </c>
      <c r="AL40" s="22">
        <f t="shared" si="4"/>
        <v>314.28330815365302</v>
      </c>
      <c r="AM40" s="62">
        <f t="shared" si="5"/>
        <v>573.55511471949615</v>
      </c>
      <c r="AN40" s="62">
        <f ca="1">AVERAGE(OFFSET($AM$3,0,0,'Données projet'!$E$10+1,1))-AVERAGE(OFFSET($H$3,0,0,'Données projet'!$E$10+1,1))</f>
        <v>510.6089681065061</v>
      </c>
      <c r="AO40" s="62">
        <f t="shared" si="36"/>
        <v>320.18520436392646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23.6</v>
      </c>
      <c r="BD40" s="13">
        <f>IF('Données projet'!$A$88&gt;35,BD39+BC40-BL39,IF(A40&lt;'Données projet'!$A$88,$BA$205^A40,IF(A40='Données projet'!$A$88,'Données projet'!$B$88,BD39+BC40-BL39)))</f>
        <v>493.20000000000016</v>
      </c>
      <c r="BE40" s="14">
        <f>BD40*VLOOKUP('Données projet'!$B$11,Paramètres!$A$1:$I$89,3,0)*VLOOKUP('Données projet'!$B$11,Paramètres!$A$1:$I$89,5,0)</f>
        <v>275.69880000000012</v>
      </c>
      <c r="BF40" s="14">
        <f t="shared" si="37"/>
        <v>66.057224343988935</v>
      </c>
      <c r="BG40" s="22">
        <f t="shared" si="7"/>
        <v>595.22507573244764</v>
      </c>
      <c r="BH40" s="62">
        <f t="shared" si="8"/>
        <v>854.49688229829076</v>
      </c>
      <c r="BI40" s="62">
        <f ca="1">AVERAGE(OFFSET($BH$3,0,0,'Données projet'!$E$11+1,1))-AVERAGE(OFFSET($H$3,0,0,'Données projet'!$E$11+1,1))</f>
        <v>455.44531340185631</v>
      </c>
      <c r="BJ40" s="62">
        <f t="shared" si="38"/>
        <v>560.14861617544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9.0336832981949104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9.0336832981949104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10.199999999999999</v>
      </c>
      <c r="BY40" s="13">
        <f>IF('Données projet'!$A$114&gt;35,BY39+BX40-CG39,IF(A40&lt;'Données projet'!$A$114,$BV$205^A40,IF(A40='Données projet'!$A$114,'Données projet'!$B$114,BY39+BX40-CG39)))</f>
        <v>329.40000000000015</v>
      </c>
      <c r="BZ40" s="14">
        <f>BY40*VLOOKUP('Données projet'!$B$12,Paramètres!$A$1:$I$89,3,0)*VLOOKUP('Données projet'!$B$12,Paramètres!$A$1:$I$89,5,0)</f>
        <v>179.8524000000001</v>
      </c>
      <c r="CA40" s="14">
        <f t="shared" si="39"/>
        <v>45.289346318280131</v>
      </c>
      <c r="CB40" s="22">
        <f t="shared" si="10"/>
        <v>392.12187483767138</v>
      </c>
      <c r="CC40" s="62">
        <f t="shared" si="11"/>
        <v>651.39368140351451</v>
      </c>
      <c r="CD40" s="62">
        <f ca="1">AVERAGE(OFFSET($CC$3,0,0,'Données projet'!$E$12+1,1))-AVERAGE(OFFSET($H$3,0,0,'Données projet'!$E$12+1,1))</f>
        <v>302.37244372118971</v>
      </c>
      <c r="CE40" s="62">
        <f t="shared" si="40"/>
        <v>439.56450354660171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8.5562158934277353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8.5562158934277353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136.76208000000003</v>
      </c>
      <c r="CV40" s="14">
        <f t="shared" si="41"/>
        <v>35.554236342883392</v>
      </c>
      <c r="CW40" s="22">
        <f t="shared" si="13"/>
        <v>300.11758429718861</v>
      </c>
      <c r="CX40" s="62">
        <f t="shared" si="14"/>
        <v>559.38939086303174</v>
      </c>
      <c r="CY40" s="62">
        <f ca="1">AVERAGE(OFFSET($CX$3,0,0,'Données projet'!$E$13+1,1))-AVERAGE(OFFSET($H$3,0,0,'Données projet'!$E$13+1,1))</f>
        <v>490.08061065665601</v>
      </c>
      <c r="CZ40" s="62">
        <f t="shared" si="42"/>
        <v>308.02184463423112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60.710492699775401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3.55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13.016666666666666</v>
      </c>
      <c r="H41" s="70">
        <f t="shared" si="1"/>
        <v>204.6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562.78653518881515</v>
      </c>
      <c r="S41" s="62">
        <f ca="1">AVERAGE(OFFSET($R$3,0,0,'Données projet'!$E$9+1,1))-AVERAGE(OFFSET($H$3,0,0,'Données projet'!$E$9+1,1))</f>
        <v>462.677457131175</v>
      </c>
      <c r="T41" s="62">
        <f t="shared" si="34"/>
        <v>291.78368401945909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154.73640000000003</v>
      </c>
      <c r="AK41" s="14">
        <f t="shared" si="35"/>
        <v>39.652994320183701</v>
      </c>
      <c r="AL41" s="22">
        <f t="shared" si="4"/>
        <v>338.56152844098665</v>
      </c>
      <c r="AM41" s="62">
        <f t="shared" si="5"/>
        <v>598.4242263460801</v>
      </c>
      <c r="AN41" s="62">
        <f ca="1">AVERAGE(OFFSET($AM$3,0,0,'Données projet'!$E$10+1,1))-AVERAGE(OFFSET($H$3,0,0,'Données projet'!$E$10+1,1))</f>
        <v>510.6089681065061</v>
      </c>
      <c r="AO41" s="62">
        <f t="shared" si="36"/>
        <v>320.18520436392646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23.6</v>
      </c>
      <c r="BD41" s="13">
        <f>IF('Données projet'!$A$88&gt;35,BD40+BC41-BL40,IF(A41&lt;'Données projet'!$A$88,$BA$205^A41,IF(A41='Données projet'!$A$88,'Données projet'!$B$88,BD40+BC41-BL40)))</f>
        <v>516.80000000000018</v>
      </c>
      <c r="BE41" s="14">
        <f>BD41*VLOOKUP('Données projet'!$B$11,Paramètres!$A$1:$I$89,3,0)*VLOOKUP('Données projet'!$B$11,Paramètres!$A$1:$I$89,5,0)</f>
        <v>288.89120000000008</v>
      </c>
      <c r="BF41" s="14">
        <f t="shared" si="37"/>
        <v>68.842542874646128</v>
      </c>
      <c r="BG41" s="22">
        <f t="shared" si="7"/>
        <v>623.05293550667545</v>
      </c>
      <c r="BH41" s="62">
        <f t="shared" si="8"/>
        <v>882.91563341176879</v>
      </c>
      <c r="BI41" s="62">
        <f ca="1">AVERAGE(OFFSET($BH$3,0,0,'Données projet'!$E$11+1,1))-AVERAGE(OFFSET($H$3,0,0,'Données projet'!$E$11+1,1))</f>
        <v>455.44531340185631</v>
      </c>
      <c r="BJ41" s="62">
        <f t="shared" si="38"/>
        <v>560.14861617544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8.7866567533450119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8.7866567533450119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10.199999999999999</v>
      </c>
      <c r="BY41" s="13">
        <f>IF('Données projet'!$A$114&gt;35,BY40+BX41-CG40,IF(A41&lt;'Données projet'!$A$114,$BV$205^A41,IF(A41='Données projet'!$A$114,'Données projet'!$B$114,BY40+BX41-CG40)))</f>
        <v>339.60000000000014</v>
      </c>
      <c r="BZ41" s="14">
        <f>BY41*VLOOKUP('Données projet'!$B$12,Paramètres!$A$1:$I$89,3,0)*VLOOKUP('Données projet'!$B$12,Paramètres!$A$1:$I$89,5,0)</f>
        <v>185.4216000000001</v>
      </c>
      <c r="CA41" s="14">
        <f t="shared" si="39"/>
        <v>46.526301148997497</v>
      </c>
      <c r="CB41" s="22">
        <f t="shared" si="10"/>
        <v>403.97592783450415</v>
      </c>
      <c r="CC41" s="62">
        <f t="shared" si="11"/>
        <v>663.83862573959755</v>
      </c>
      <c r="CD41" s="62">
        <f ca="1">AVERAGE(OFFSET($CC$3,0,0,'Données projet'!$E$12+1,1))-AVERAGE(OFFSET($H$3,0,0,'Données projet'!$E$12+1,1))</f>
        <v>302.37244372118971</v>
      </c>
      <c r="CE41" s="62">
        <f t="shared" si="40"/>
        <v>439.56450354660171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8.3222457198701161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8.3222457198701161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147.59472000000002</v>
      </c>
      <c r="CV41" s="14">
        <f t="shared" si="41"/>
        <v>38.031463918082679</v>
      </c>
      <c r="CW41" s="22">
        <f t="shared" si="13"/>
        <v>323.29893699066071</v>
      </c>
      <c r="CX41" s="62">
        <f t="shared" si="14"/>
        <v>583.1616348957541</v>
      </c>
      <c r="CY41" s="62">
        <f ca="1">AVERAGE(OFFSET($CX$3,0,0,'Données projet'!$E$13+1,1))-AVERAGE(OFFSET($H$3,0,0,'Données projet'!$E$13+1,1))</f>
        <v>490.08061065665601</v>
      </c>
      <c r="CZ41" s="62">
        <f t="shared" si="42"/>
        <v>308.02184463423112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60.871644883207281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3.55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13.016666666666666</v>
      </c>
      <c r="H42" s="70">
        <f t="shared" si="1"/>
        <v>204.6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585.04977667890785</v>
      </c>
      <c r="S42" s="62">
        <f ca="1">AVERAGE(OFFSET($R$3,0,0,'Données projet'!$E$9+1,1))-AVERAGE(OFFSET($H$3,0,0,'Données projet'!$E$9+1,1))</f>
        <v>462.677457131175</v>
      </c>
      <c r="T42" s="62">
        <f t="shared" si="34"/>
        <v>291.78368401945909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166.09320000000002</v>
      </c>
      <c r="AK42" s="14">
        <f t="shared" si="35"/>
        <v>42.213849908165905</v>
      </c>
      <c r="AL42" s="22">
        <f t="shared" si="4"/>
        <v>362.80144525672227</v>
      </c>
      <c r="AM42" s="62">
        <f t="shared" si="5"/>
        <v>623.24478385736506</v>
      </c>
      <c r="AN42" s="62">
        <f ca="1">AVERAGE(OFFSET($AM$3,0,0,'Données projet'!$E$10+1,1))-AVERAGE(OFFSET($H$3,0,0,'Données projet'!$E$10+1,1))</f>
        <v>510.6089681065061</v>
      </c>
      <c r="AO42" s="62">
        <f t="shared" si="36"/>
        <v>320.18520436392646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23.6</v>
      </c>
      <c r="BD42" s="13">
        <f>IF('Données projet'!$A$88&gt;35,BD41+BC42-BL41,IF(A42&lt;'Données projet'!$A$88,$BA$205^A42,IF(A42='Données projet'!$A$88,'Données projet'!$B$88,BD41+BC42-BL41)))</f>
        <v>540.4000000000002</v>
      </c>
      <c r="BE42" s="14">
        <f>BD42*VLOOKUP('Données projet'!$B$11,Paramètres!$A$1:$I$89,3,0)*VLOOKUP('Données projet'!$B$11,Paramètres!$A$1:$I$89,5,0)</f>
        <v>302.0836000000001</v>
      </c>
      <c r="BF42" s="14">
        <f t="shared" si="37"/>
        <v>71.61308995867725</v>
      </c>
      <c r="BG42" s="22">
        <f t="shared" si="7"/>
        <v>650.85506834469629</v>
      </c>
      <c r="BH42" s="62">
        <f t="shared" si="8"/>
        <v>911.29840694533902</v>
      </c>
      <c r="BI42" s="62">
        <f ca="1">AVERAGE(OFFSET($BH$3,0,0,'Données projet'!$E$11+1,1))-AVERAGE(OFFSET($H$3,0,0,'Données projet'!$E$11+1,1))</f>
        <v>455.44531340185631</v>
      </c>
      <c r="BJ42" s="62">
        <f t="shared" si="38"/>
        <v>560.14861617544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8.5463851623545963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8.5463851623545963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10.199999999999999</v>
      </c>
      <c r="BY42" s="13">
        <f>IF('Données projet'!$A$114&gt;35,BY41+BX42-CG41,IF(A42&lt;'Données projet'!$A$114,$BV$205^A42,IF(A42='Données projet'!$A$114,'Données projet'!$B$114,BY41+BX42-CG41)))</f>
        <v>349.80000000000013</v>
      </c>
      <c r="BZ42" s="14">
        <f>BY42*VLOOKUP('Données projet'!$B$12,Paramètres!$A$1:$I$89,3,0)*VLOOKUP('Données projet'!$B$12,Paramètres!$A$1:$I$89,5,0)</f>
        <v>190.99080000000006</v>
      </c>
      <c r="CA42" s="14">
        <f t="shared" si="39"/>
        <v>47.75893831057796</v>
      </c>
      <c r="CB42" s="22">
        <f t="shared" si="10"/>
        <v>415.82246089092337</v>
      </c>
      <c r="CC42" s="62">
        <f t="shared" si="11"/>
        <v>676.2657994915661</v>
      </c>
      <c r="CD42" s="62">
        <f ca="1">AVERAGE(OFFSET($CC$3,0,0,'Données projet'!$E$12+1,1))-AVERAGE(OFFSET($H$3,0,0,'Données projet'!$E$12+1,1))</f>
        <v>302.37244372118971</v>
      </c>
      <c r="CE42" s="62">
        <f t="shared" si="40"/>
        <v>439.56450354660171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8.0946734730123868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8.0946734730123868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158.42736000000002</v>
      </c>
      <c r="CV42" s="14">
        <f t="shared" si="41"/>
        <v>40.487598405868248</v>
      </c>
      <c r="CW42" s="22">
        <f t="shared" si="13"/>
        <v>346.4435525568872</v>
      </c>
      <c r="CX42" s="62">
        <f t="shared" si="14"/>
        <v>606.88689115752993</v>
      </c>
      <c r="CY42" s="62">
        <f ca="1">AVERAGE(OFFSET($CX$3,0,0,'Données projet'!$E$13+1,1))-AVERAGE(OFFSET($H$3,0,0,'Données projet'!$E$13+1,1))</f>
        <v>490.08061065665601</v>
      </c>
      <c r="CZ42" s="62">
        <f t="shared" si="42"/>
        <v>308.02184463423112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61.030001436538925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3.55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13.016666666666666</v>
      </c>
      <c r="H43" s="70">
        <f t="shared" si="1"/>
        <v>204.6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607.27094814361271</v>
      </c>
      <c r="S43" s="62">
        <f ca="1">AVERAGE(OFFSET($R$3,0,0,'Données projet'!$E$9+1,1))-AVERAGE(OFFSET($H$3,0,0,'Données projet'!$E$9+1,1))</f>
        <v>462.677457131175</v>
      </c>
      <c r="T43" s="62">
        <f t="shared" si="34"/>
        <v>291.78368401945909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177.45000000000002</v>
      </c>
      <c r="AK43" s="14">
        <f t="shared" si="35"/>
        <v>44.754387900936791</v>
      </c>
      <c r="AL43" s="22">
        <f t="shared" si="4"/>
        <v>387.0059755941316</v>
      </c>
      <c r="AM43" s="62">
        <f t="shared" si="5"/>
        <v>648.019882072374</v>
      </c>
      <c r="AN43" s="62">
        <f ca="1">AVERAGE(OFFSET($AM$3,0,0,'Données projet'!$E$10+1,1))-AVERAGE(OFFSET($H$3,0,0,'Données projet'!$E$10+1,1))</f>
        <v>510.6089681065061</v>
      </c>
      <c r="AO43" s="62">
        <f t="shared" si="36"/>
        <v>320.18520436392646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564</v>
      </c>
      <c r="BB43" s="13">
        <f>VLOOKUP(A43,'Données projet'!$A$87:$I$107,9,0)</f>
        <v>23.6</v>
      </c>
      <c r="BC43" s="13">
        <f t="array" ref="BC43">INDEX(BB:BB,MIN(IF(ISNUMBER(BB43:BB239),ROW(BB43:BB239),"")))</f>
        <v>23.6</v>
      </c>
      <c r="BD43" s="13">
        <f>IF('Données projet'!$A$88&gt;35,BD42+BC43-BL42,IF(A43&lt;'Données projet'!$A$88,$BA$205^A43,IF(A43='Données projet'!$A$88,'Données projet'!$B$88,BD42+BC43-BL42)))</f>
        <v>564.00000000000023</v>
      </c>
      <c r="BE43" s="14">
        <f>BD43*VLOOKUP('Données projet'!$B$11,Paramètres!$A$1:$I$89,3,0)*VLOOKUP('Données projet'!$B$11,Paramètres!$A$1:$I$89,5,0)</f>
        <v>315.27600000000012</v>
      </c>
      <c r="BF43" s="14">
        <f t="shared" si="37"/>
        <v>74.36958441265493</v>
      </c>
      <c r="BG43" s="22">
        <f t="shared" si="7"/>
        <v>678.63272618537417</v>
      </c>
      <c r="BH43" s="62">
        <f t="shared" si="8"/>
        <v>939.64663266361663</v>
      </c>
      <c r="BI43" s="62">
        <f ca="1">AVERAGE(OFFSET($BH$3,0,0,'Données projet'!$E$11+1,1))-AVERAGE(OFFSET($H$3,0,0,'Données projet'!$E$11+1,1))</f>
        <v>455.44531340185631</v>
      </c>
      <c r="BJ43" s="62">
        <f t="shared" si="38"/>
        <v>560.14861617544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72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8.3126838106551464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8.3126838106551464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360</v>
      </c>
      <c r="BW43" s="13">
        <f>VLOOKUP(A43,'Données projet'!$A$113:$I$133,9,0)</f>
        <v>10.199999999999999</v>
      </c>
      <c r="BX43" s="13">
        <f t="array" ref="BX43">INDEX(BW:BW,MIN(IF(ISNUMBER(BW43:BW239),ROW(BW43:BW239),"")))</f>
        <v>10.199999999999999</v>
      </c>
      <c r="BY43" s="13">
        <f>IF('Données projet'!$A$114&gt;35,BY42+BX43-CG42,IF(A43&lt;'Données projet'!$A$114,$BV$205^A43,IF(A43='Données projet'!$A$114,'Données projet'!$B$114,BY42+BX43-CG42)))</f>
        <v>360.00000000000011</v>
      </c>
      <c r="BZ43" s="14">
        <f>BY43*VLOOKUP('Données projet'!$B$12,Paramètres!$A$1:$I$89,3,0)*VLOOKUP('Données projet'!$B$12,Paramètres!$A$1:$I$89,5,0)</f>
        <v>196.56000000000006</v>
      </c>
      <c r="CA43" s="14">
        <f t="shared" si="39"/>
        <v>48.987398161128134</v>
      </c>
      <c r="CB43" s="22">
        <f t="shared" si="10"/>
        <v>427.66171846396492</v>
      </c>
      <c r="CC43" s="62">
        <f t="shared" si="11"/>
        <v>688.67562494220738</v>
      </c>
      <c r="CD43" s="62">
        <f ca="1">AVERAGE(OFFSET($CC$3,0,0,'Données projet'!$E$12+1,1))-AVERAGE(OFFSET($H$3,0,0,'Données projet'!$E$12+1,1))</f>
        <v>302.37244372118971</v>
      </c>
      <c r="CE43" s="62">
        <f t="shared" si="40"/>
        <v>439.56450354660171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7.873324201212486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7.873324201212486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169.26000000000002</v>
      </c>
      <c r="CV43" s="14">
        <f t="shared" si="41"/>
        <v>42.924246146122272</v>
      </c>
      <c r="CW43" s="22">
        <f t="shared" si="13"/>
        <v>369.55422870449632</v>
      </c>
      <c r="CX43" s="62">
        <f t="shared" si="14"/>
        <v>630.56813518273873</v>
      </c>
      <c r="CY43" s="62">
        <f ca="1">AVERAGE(OFFSET($CX$3,0,0,'Données projet'!$E$13+1,1))-AVERAGE(OFFSET($H$3,0,0,'Données projet'!$E$13+1,1))</f>
        <v>490.08061065665601</v>
      </c>
      <c r="CZ43" s="62">
        <f t="shared" si="42"/>
        <v>308.02184463423112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61.185610857702478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3.55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13.016666666666666</v>
      </c>
      <c r="H44" s="70">
        <f t="shared" si="1"/>
        <v>204.6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575.73105123566916</v>
      </c>
      <c r="S44" s="62">
        <f ca="1">AVERAGE(OFFSET($R$3,0,0,'Données projet'!$E$9+1,1))-AVERAGE(OFFSET($H$3,0,0,'Données projet'!$E$9+1,1))</f>
        <v>462.677457131175</v>
      </c>
      <c r="T44" s="62">
        <f t="shared" si="34"/>
        <v>291.78368401945909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160.61760000000001</v>
      </c>
      <c r="AK44" s="14">
        <f t="shared" si="35"/>
        <v>40.981785561145074</v>
      </c>
      <c r="AL44" s="22">
        <f t="shared" si="4"/>
        <v>351.11892985232771</v>
      </c>
      <c r="AM44" s="62">
        <f t="shared" si="5"/>
        <v>612.69350613109214</v>
      </c>
      <c r="AN44" s="62">
        <f ca="1">AVERAGE(OFFSET($AM$3,0,0,'Données projet'!$E$10+1,1))-AVERAGE(OFFSET($H$3,0,0,'Données projet'!$E$10+1,1))</f>
        <v>510.6089681065061</v>
      </c>
      <c r="AO44" s="62">
        <f t="shared" si="36"/>
        <v>320.18520436392646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22.8</v>
      </c>
      <c r="BD44" s="13">
        <f>IF('Données projet'!$A$88&gt;35,BD43+BC44-BL43,IF(A44&lt;'Données projet'!$A$88,$BA$205^A44,IF(A44='Données projet'!$A$88,'Données projet'!$B$88,BD43+BC44-BL43)))</f>
        <v>514.80000000000018</v>
      </c>
      <c r="BE44" s="14">
        <f>BD44*VLOOKUP('Données projet'!$B$11,Paramètres!$A$1:$I$89,3,0)*VLOOKUP('Données projet'!$B$11,Paramètres!$A$1:$I$89,5,0)</f>
        <v>287.77320000000009</v>
      </c>
      <c r="BF44" s="14">
        <f t="shared" si="37"/>
        <v>68.607082381743922</v>
      </c>
      <c r="BG44" s="22">
        <f t="shared" si="7"/>
        <v>620.69565848153741</v>
      </c>
      <c r="BH44" s="62">
        <f t="shared" si="8"/>
        <v>882.27023476030183</v>
      </c>
      <c r="BI44" s="62">
        <f ca="1">AVERAGE(OFFSET($BH$3,0,0,'Données projet'!$E$11+1,1))-AVERAGE(OFFSET($H$3,0,0,'Données projet'!$E$11+1,1))</f>
        <v>455.44531340185631</v>
      </c>
      <c r="BJ44" s="62">
        <f t="shared" si="38"/>
        <v>560.14861617544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8.0853730347077395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8.0853730347077395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7.4</v>
      </c>
      <c r="BY44" s="13">
        <f>IF('Données projet'!$A$114&gt;35,BY43+BX44-CG43,IF(A44&lt;'Données projet'!$A$114,$BV$205^A44,IF(A44='Données projet'!$A$114,'Données projet'!$B$114,BY43+BX44-CG43)))</f>
        <v>339.40000000000009</v>
      </c>
      <c r="BZ44" s="14">
        <f>BY44*VLOOKUP('Données projet'!$B$12,Paramètres!$A$1:$I$89,3,0)*VLOOKUP('Données projet'!$B$12,Paramètres!$A$1:$I$89,5,0)</f>
        <v>185.31240000000005</v>
      </c>
      <c r="CA44" s="14">
        <f t="shared" si="39"/>
        <v>46.50208910594877</v>
      </c>
      <c r="CB44" s="22">
        <f t="shared" si="10"/>
        <v>403.74356852619422</v>
      </c>
      <c r="CC44" s="62">
        <f t="shared" si="11"/>
        <v>665.31814480495859</v>
      </c>
      <c r="CD44" s="62">
        <f ca="1">AVERAGE(OFFSET($CC$3,0,0,'Données projet'!$E$12+1,1))-AVERAGE(OFFSET($H$3,0,0,'Données projet'!$E$12+1,1))</f>
        <v>302.37244372118971</v>
      </c>
      <c r="CE44" s="62">
        <f t="shared" si="40"/>
        <v>439.56450354660171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7.6580277368902054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7.6580277368902054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153.20447999999999</v>
      </c>
      <c r="CV44" s="14">
        <f t="shared" si="41"/>
        <v>39.305916881892401</v>
      </c>
      <c r="CW44" s="22">
        <f t="shared" si="13"/>
        <v>335.28894123596257</v>
      </c>
      <c r="CX44" s="62">
        <f t="shared" si="14"/>
        <v>596.86351751472694</v>
      </c>
      <c r="CY44" s="62">
        <f ca="1">AVERAGE(OFFSET($CX$3,0,0,'Données projet'!$E$13+1,1))-AVERAGE(OFFSET($H$3,0,0,'Données projet'!$E$13+1,1))</f>
        <v>490.08061065665601</v>
      </c>
      <c r="CZ44" s="62">
        <f t="shared" si="42"/>
        <v>308.02184463423112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61.338520803299396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3.55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13.016666666666666</v>
      </c>
      <c r="H45" s="70">
        <f t="shared" si="1"/>
        <v>204.6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598.3343220293134</v>
      </c>
      <c r="S45" s="62">
        <f ca="1">AVERAGE(OFFSET($R$3,0,0,'Données projet'!$E$9+1,1))-AVERAGE(OFFSET($H$3,0,0,'Données projet'!$E$9+1,1))</f>
        <v>462.677457131175</v>
      </c>
      <c r="T45" s="62">
        <f t="shared" si="34"/>
        <v>291.78368401945909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172.1772</v>
      </c>
      <c r="AK45" s="14">
        <f t="shared" si="35"/>
        <v>43.577282221917017</v>
      </c>
      <c r="AL45" s="22">
        <f t="shared" si="4"/>
        <v>375.77238986983883</v>
      </c>
      <c r="AM45" s="62">
        <f t="shared" si="5"/>
        <v>637.89790958155618</v>
      </c>
      <c r="AN45" s="62">
        <f ca="1">AVERAGE(OFFSET($AM$3,0,0,'Données projet'!$E$10+1,1))-AVERAGE(OFFSET($H$3,0,0,'Données projet'!$E$10+1,1))</f>
        <v>510.6089681065061</v>
      </c>
      <c r="AO45" s="62">
        <f t="shared" si="36"/>
        <v>320.18520436392646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22.8</v>
      </c>
      <c r="BD45" s="13">
        <f>IF('Données projet'!$A$88&gt;35,BD44+BC45-BL44,IF(A45&lt;'Données projet'!$A$88,$BA$205^A45,IF(A45='Données projet'!$A$88,'Données projet'!$B$88,BD44+BC45-BL44)))</f>
        <v>537.60000000000014</v>
      </c>
      <c r="BE45" s="14">
        <f>BD45*VLOOKUP('Données projet'!$B$11,Paramètres!$A$1:$I$89,3,0)*VLOOKUP('Données projet'!$B$11,Paramètres!$A$1:$I$89,5,0)</f>
        <v>300.5184000000001</v>
      </c>
      <c r="BF45" s="14">
        <f t="shared" si="37"/>
        <v>71.285129105116411</v>
      </c>
      <c r="BG45" s="22">
        <f t="shared" si="7"/>
        <v>647.55781319141124</v>
      </c>
      <c r="BH45" s="62">
        <f t="shared" si="8"/>
        <v>909.68333290312853</v>
      </c>
      <c r="BI45" s="62">
        <f ca="1">AVERAGE(OFFSET($BH$3,0,0,'Données projet'!$E$11+1,1))-AVERAGE(OFFSET($H$3,0,0,'Données projet'!$E$11+1,1))</f>
        <v>455.44531340185631</v>
      </c>
      <c r="BJ45" s="62">
        <f t="shared" si="38"/>
        <v>560.14861617544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7.8642780838823683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7.8642780838823683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7.4</v>
      </c>
      <c r="BY45" s="13">
        <f>IF('Données projet'!$A$114&gt;35,BY44+BX45-CG44,IF(A45&lt;'Données projet'!$A$114,$BV$205^A45,IF(A45='Données projet'!$A$114,'Données projet'!$B$114,BY44+BX45-CG44)))</f>
        <v>346.80000000000007</v>
      </c>
      <c r="BZ45" s="14">
        <f>BY45*VLOOKUP('Données projet'!$B$12,Paramètres!$A$1:$I$89,3,0)*VLOOKUP('Données projet'!$B$12,Paramètres!$A$1:$I$89,5,0)</f>
        <v>189.35280000000006</v>
      </c>
      <c r="CA45" s="14">
        <f t="shared" si="39"/>
        <v>47.396837717691596</v>
      </c>
      <c r="CB45" s="22">
        <f t="shared" si="10"/>
        <v>412.33895235831295</v>
      </c>
      <c r="CC45" s="62">
        <f t="shared" si="11"/>
        <v>674.4644720700303</v>
      </c>
      <c r="CD45" s="62">
        <f ca="1">AVERAGE(OFFSET($CC$3,0,0,'Données projet'!$E$12+1,1))-AVERAGE(OFFSET($H$3,0,0,'Données projet'!$E$12+1,1))</f>
        <v>302.37244372118971</v>
      </c>
      <c r="CE45" s="62">
        <f t="shared" si="40"/>
        <v>439.56450354660171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7.4486185657067665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7.4486185657067665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164.23056000000003</v>
      </c>
      <c r="CV45" s="14">
        <f t="shared" si="41"/>
        <v>41.795275864636551</v>
      </c>
      <c r="CW45" s="22">
        <f t="shared" si="13"/>
        <v>358.82833079757535</v>
      </c>
      <c r="CX45" s="62">
        <f t="shared" si="14"/>
        <v>620.95385050929258</v>
      </c>
      <c r="CY45" s="62">
        <f ca="1">AVERAGE(OFFSET($CX$3,0,0,'Données projet'!$E$13+1,1))-AVERAGE(OFFSET($H$3,0,0,'Données projet'!$E$13+1,1))</f>
        <v>490.08061065665601</v>
      </c>
      <c r="CZ45" s="62">
        <f t="shared" si="42"/>
        <v>308.02184463423112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61.488778103195628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3.55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13.016666666666666</v>
      </c>
      <c r="H46" s="70">
        <f t="shared" si="1"/>
        <v>204.6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620.8961910886643</v>
      </c>
      <c r="S46" s="62">
        <f ca="1">AVERAGE(OFFSET($R$3,0,0,'Données projet'!$E$9+1,1))-AVERAGE(OFFSET($H$3,0,0,'Données projet'!$E$9+1,1))</f>
        <v>462.677457131175</v>
      </c>
      <c r="T46" s="62">
        <f t="shared" si="34"/>
        <v>291.78368401945909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183.73680000000002</v>
      </c>
      <c r="AK46" s="14">
        <f t="shared" si="35"/>
        <v>46.152558509293854</v>
      </c>
      <c r="AL46" s="22">
        <f t="shared" si="4"/>
        <v>400.3906327370201</v>
      </c>
      <c r="AM46" s="62">
        <f t="shared" si="5"/>
        <v>663.0575382448535</v>
      </c>
      <c r="AN46" s="62">
        <f ca="1">AVERAGE(OFFSET($AM$3,0,0,'Données projet'!$E$10+1,1))-AVERAGE(OFFSET($H$3,0,0,'Données projet'!$E$10+1,1))</f>
        <v>510.6089681065061</v>
      </c>
      <c r="AO46" s="62">
        <f t="shared" si="36"/>
        <v>320.18520436392646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22.8</v>
      </c>
      <c r="BD46" s="13">
        <f>IF('Données projet'!$A$88&gt;35,BD45+BC46-BL45,IF(A46&lt;'Données projet'!$A$88,$BA$205^A46,IF(A46='Données projet'!$A$88,'Données projet'!$B$88,BD45+BC46-BL45)))</f>
        <v>560.40000000000009</v>
      </c>
      <c r="BE46" s="14">
        <f>BD46*VLOOKUP('Données projet'!$B$11,Paramètres!$A$1:$I$89,3,0)*VLOOKUP('Données projet'!$B$11,Paramètres!$A$1:$I$89,5,0)</f>
        <v>313.26360000000005</v>
      </c>
      <c r="BF46" s="14">
        <f t="shared" si="37"/>
        <v>73.949983766039026</v>
      </c>
      <c r="BG46" s="22">
        <f t="shared" si="7"/>
        <v>674.39699172585131</v>
      </c>
      <c r="BH46" s="62">
        <f t="shared" si="8"/>
        <v>937.06389723368466</v>
      </c>
      <c r="BI46" s="62">
        <f ca="1">AVERAGE(OFFSET($BH$3,0,0,'Données projet'!$E$11+1,1))-AVERAGE(OFFSET($H$3,0,0,'Données projet'!$E$11+1,1))</f>
        <v>455.44531340185631</v>
      </c>
      <c r="BJ46" s="62">
        <f t="shared" si="38"/>
        <v>560.14861617544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7.6492289861141947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7.6492289861141947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7.4</v>
      </c>
      <c r="BY46" s="13">
        <f>IF('Données projet'!$A$114&gt;35,BY45+BX46-CG45,IF(A46&lt;'Données projet'!$A$114,$BV$205^A46,IF(A46='Données projet'!$A$114,'Données projet'!$B$114,BY45+BX46-CG45)))</f>
        <v>354.20000000000005</v>
      </c>
      <c r="BZ46" s="14">
        <f>BY46*VLOOKUP('Données projet'!$B$12,Paramètres!$A$1:$I$89,3,0)*VLOOKUP('Données projet'!$B$12,Paramètres!$A$1:$I$89,5,0)</f>
        <v>193.39320000000001</v>
      </c>
      <c r="CA46" s="14">
        <f t="shared" si="39"/>
        <v>48.28936658868006</v>
      </c>
      <c r="CB46" s="22">
        <f t="shared" si="10"/>
        <v>420.93047014195105</v>
      </c>
      <c r="CC46" s="62">
        <f t="shared" si="11"/>
        <v>683.59737564978445</v>
      </c>
      <c r="CD46" s="62">
        <f ca="1">AVERAGE(OFFSET($CC$3,0,0,'Données projet'!$E$12+1,1))-AVERAGE(OFFSET($H$3,0,0,'Données projet'!$E$12+1,1))</f>
        <v>302.37244372118971</v>
      </c>
      <c r="CE46" s="62">
        <f t="shared" si="40"/>
        <v>439.56450354660171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7.2449356993216885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7.2449356993216885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175.25664000000003</v>
      </c>
      <c r="CV46" s="14">
        <f t="shared" si="41"/>
        <v>44.265241345972555</v>
      </c>
      <c r="CW46" s="22">
        <f t="shared" si="13"/>
        <v>382.33394334423559</v>
      </c>
      <c r="CX46" s="62">
        <f t="shared" si="14"/>
        <v>645.000848852069</v>
      </c>
      <c r="CY46" s="62">
        <f ca="1">AVERAGE(OFFSET($CX$3,0,0,'Données projet'!$E$13+1,1))-AVERAGE(OFFSET($H$3,0,0,'Données projet'!$E$13+1,1))</f>
        <v>490.08061065665601</v>
      </c>
      <c r="CZ46" s="62">
        <f t="shared" si="42"/>
        <v>308.02184463423112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61.636428774863653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3.55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13.016666666666666</v>
      </c>
      <c r="H47" s="70">
        <f t="shared" si="1"/>
        <v>204.6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643.41905571992379</v>
      </c>
      <c r="S47" s="62">
        <f ca="1">AVERAGE(OFFSET($R$3,0,0,'Données projet'!$E$9+1,1))-AVERAGE(OFFSET($H$3,0,0,'Données projet'!$E$9+1,1))</f>
        <v>462.677457131175</v>
      </c>
      <c r="T47" s="62">
        <f t="shared" si="34"/>
        <v>291.78368401945909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195.29640000000003</v>
      </c>
      <c r="AK47" s="14">
        <f t="shared" si="35"/>
        <v>48.709031383366153</v>
      </c>
      <c r="AL47" s="22">
        <f t="shared" si="4"/>
        <v>424.97612632602949</v>
      </c>
      <c r="AM47" s="62">
        <f t="shared" si="5"/>
        <v>688.17502579677375</v>
      </c>
      <c r="AN47" s="62">
        <f ca="1">AVERAGE(OFFSET($AM$3,0,0,'Données projet'!$E$10+1,1))-AVERAGE(OFFSET($H$3,0,0,'Données projet'!$E$10+1,1))</f>
        <v>510.6089681065061</v>
      </c>
      <c r="AO47" s="62">
        <f t="shared" si="36"/>
        <v>320.18520436392646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22.8</v>
      </c>
      <c r="BD47" s="13">
        <f>IF('Données projet'!$A$88&gt;35,BD46+BC47-BL46,IF(A47&lt;'Données projet'!$A$88,$BA$205^A47,IF(A47='Données projet'!$A$88,'Données projet'!$B$88,BD46+BC47-BL46)))</f>
        <v>583.20000000000005</v>
      </c>
      <c r="BE47" s="14">
        <f>BD47*VLOOKUP('Données projet'!$B$11,Paramètres!$A$1:$I$89,3,0)*VLOOKUP('Données projet'!$B$11,Paramètres!$A$1:$I$89,5,0)</f>
        <v>326.00880000000001</v>
      </c>
      <c r="BF47" s="14">
        <f t="shared" si="37"/>
        <v>76.602244480772981</v>
      </c>
      <c r="BG47" s="22">
        <f t="shared" si="7"/>
        <v>701.2142358040129</v>
      </c>
      <c r="BH47" s="62">
        <f t="shared" si="8"/>
        <v>964.41313527475711</v>
      </c>
      <c r="BI47" s="62">
        <f ca="1">AVERAGE(OFFSET($BH$3,0,0,'Données projet'!$E$11+1,1))-AVERAGE(OFFSET($H$3,0,0,'Données projet'!$E$11+1,1))</f>
        <v>455.44531340185631</v>
      </c>
      <c r="BJ47" s="62">
        <f t="shared" si="38"/>
        <v>560.14861617544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7.4400604172334326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7.4400604172334326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7.4</v>
      </c>
      <c r="BY47" s="13">
        <f>IF('Données projet'!$A$114&gt;35,BY46+BX47-CG46,IF(A47&lt;'Données projet'!$A$114,$BV$205^A47,IF(A47='Données projet'!$A$114,'Données projet'!$B$114,BY46+BX47-CG46)))</f>
        <v>361.6</v>
      </c>
      <c r="BZ47" s="14">
        <f>BY47*VLOOKUP('Données projet'!$B$12,Paramètres!$A$1:$I$89,3,0)*VLOOKUP('Données projet'!$B$12,Paramètres!$A$1:$I$89,5,0)</f>
        <v>197.43360000000001</v>
      </c>
      <c r="CA47" s="14">
        <f t="shared" si="39"/>
        <v>49.179727436837609</v>
      </c>
      <c r="CB47" s="22">
        <f t="shared" si="10"/>
        <v>429.51821195249221</v>
      </c>
      <c r="CC47" s="62">
        <f t="shared" si="11"/>
        <v>692.71711142323647</v>
      </c>
      <c r="CD47" s="62">
        <f ca="1">AVERAGE(OFFSET($CC$3,0,0,'Données projet'!$E$12+1,1))-AVERAGE(OFFSET($H$3,0,0,'Données projet'!$E$12+1,1))</f>
        <v>302.37244372118971</v>
      </c>
      <c r="CE47" s="62">
        <f t="shared" si="40"/>
        <v>439.56450354660171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7.046822551629127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7.046822551629127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186.28272000000001</v>
      </c>
      <c r="CV47" s="14">
        <f t="shared" si="41"/>
        <v>46.717172342223918</v>
      </c>
      <c r="CW47" s="22">
        <f t="shared" si="13"/>
        <v>405.80814582937325</v>
      </c>
      <c r="CX47" s="62">
        <f t="shared" si="14"/>
        <v>669.0070453001174</v>
      </c>
      <c r="CY47" s="62">
        <f ca="1">AVERAGE(OFFSET($CX$3,0,0,'Données projet'!$E$13+1,1))-AVERAGE(OFFSET($H$3,0,0,'Données projet'!$E$13+1,1))</f>
        <v>490.08061065665601</v>
      </c>
      <c r="CZ47" s="62">
        <f t="shared" si="42"/>
        <v>308.02184463423112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61.781518037475692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3.55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13.016666666666666</v>
      </c>
      <c r="H48" s="70">
        <f t="shared" si="1"/>
        <v>204.6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665.90503126409101</v>
      </c>
      <c r="S48" s="62">
        <f ca="1">AVERAGE(OFFSET($R$3,0,0,'Données projet'!$E$9+1,1))-AVERAGE(OFFSET($H$3,0,0,'Données projet'!$E$9+1,1))</f>
        <v>462.677457131175</v>
      </c>
      <c r="T48" s="62">
        <f t="shared" si="34"/>
        <v>291.78368401945909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206.85600000000005</v>
      </c>
      <c r="AK48" s="14">
        <f t="shared" si="35"/>
        <v>51.247940588293027</v>
      </c>
      <c r="AL48" s="22">
        <f t="shared" si="4"/>
        <v>449.53102985794379</v>
      </c>
      <c r="AM48" s="62">
        <f t="shared" si="5"/>
        <v>713.25269438570263</v>
      </c>
      <c r="AN48" s="62">
        <f ca="1">AVERAGE(OFFSET($AM$3,0,0,'Données projet'!$E$10+1,1))-AVERAGE(OFFSET($H$3,0,0,'Données projet'!$E$10+1,1))</f>
        <v>510.6089681065061</v>
      </c>
      <c r="AO48" s="62">
        <f t="shared" si="36"/>
        <v>320.18520436392646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606</v>
      </c>
      <c r="BB48" s="13">
        <f>VLOOKUP(A48,'Données projet'!$A$87:$I$107,9,0)</f>
        <v>22.8</v>
      </c>
      <c r="BC48" s="13">
        <f t="array" ref="BC48">INDEX(BB:BB,MIN(IF(ISNUMBER(BB48:BB244),ROW(BB48:BB244),"")))</f>
        <v>22.8</v>
      </c>
      <c r="BD48" s="13">
        <f>IF('Données projet'!$A$88&gt;35,BD47+BC48-BL47,IF(A48&lt;'Données projet'!$A$88,$BA$205^A48,IF(A48='Données projet'!$A$88,'Données projet'!$B$88,BD47+BC48-BL47)))</f>
        <v>606</v>
      </c>
      <c r="BE48" s="14">
        <f>BD48*VLOOKUP('Données projet'!$B$11,Paramètres!$A$1:$I$89,3,0)*VLOOKUP('Données projet'!$B$11,Paramètres!$A$1:$I$89,5,0)</f>
        <v>338.75400000000002</v>
      </c>
      <c r="BF48" s="14">
        <f t="shared" si="37"/>
        <v>79.242459951408904</v>
      </c>
      <c r="BG48" s="22">
        <f t="shared" si="7"/>
        <v>728.01050108203719</v>
      </c>
      <c r="BH48" s="62">
        <f t="shared" si="8"/>
        <v>991.73216560979608</v>
      </c>
      <c r="BI48" s="62">
        <f ca="1">AVERAGE(OFFSET($BH$3,0,0,'Données projet'!$E$11+1,1))-AVERAGE(OFFSET($H$3,0,0,'Données projet'!$E$11+1,1))</f>
        <v>455.44531340185631</v>
      </c>
      <c r="BJ48" s="62">
        <f t="shared" si="38"/>
        <v>560.14861617544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66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7.2366115738684114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7.2366115738684114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369</v>
      </c>
      <c r="BW48" s="13">
        <f>VLOOKUP(A48,'Données projet'!$A$113:$I$133,9,0)</f>
        <v>7.4</v>
      </c>
      <c r="BX48" s="13">
        <f t="array" ref="BX48">INDEX(BW:BW,MIN(IF(ISNUMBER(BW48:BW244),ROW(BW48:BW244),"")))</f>
        <v>7.4</v>
      </c>
      <c r="BY48" s="13">
        <f>IF('Données projet'!$A$114&gt;35,BY47+BX48-CG47,IF(A48&lt;'Données projet'!$A$114,$BV$205^A48,IF(A48='Données projet'!$A$114,'Données projet'!$B$114,BY47+BX48-CG47)))</f>
        <v>369</v>
      </c>
      <c r="BZ48" s="14">
        <f>BY48*VLOOKUP('Données projet'!$B$12,Paramètres!$A$1:$I$89,3,0)*VLOOKUP('Données projet'!$B$12,Paramètres!$A$1:$I$89,5,0)</f>
        <v>201.47399999999999</v>
      </c>
      <c r="CA48" s="14">
        <f t="shared" si="39"/>
        <v>50.067969742315327</v>
      </c>
      <c r="CB48" s="22">
        <f t="shared" si="10"/>
        <v>438.10226396786584</v>
      </c>
      <c r="CC48" s="62">
        <f t="shared" si="11"/>
        <v>701.82392849562461</v>
      </c>
      <c r="CD48" s="62">
        <f ca="1">AVERAGE(OFFSET($CC$3,0,0,'Données projet'!$E$12+1,1))-AVERAGE(OFFSET($H$3,0,0,'Données projet'!$E$12+1,1))</f>
        <v>302.37244372118971</v>
      </c>
      <c r="CE48" s="62">
        <f t="shared" si="40"/>
        <v>439.56450354660171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6.8541268183785364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6.8541268183785364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197.30880000000005</v>
      </c>
      <c r="CV48" s="14">
        <f t="shared" si="41"/>
        <v>49.152257900676076</v>
      </c>
      <c r="CW48" s="22">
        <f t="shared" si="13"/>
        <v>429.25300917701088</v>
      </c>
      <c r="CX48" s="62">
        <f t="shared" si="14"/>
        <v>692.97467370476966</v>
      </c>
      <c r="CY48" s="62">
        <f ca="1">AVERAGE(OFFSET($CX$3,0,0,'Données projet'!$E$13+1,1))-AVERAGE(OFFSET($H$3,0,0,'Données projet'!$E$13+1,1))</f>
        <v>490.08061065665601</v>
      </c>
      <c r="CZ48" s="62">
        <f t="shared" si="42"/>
        <v>308.02184463423112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61.924090325752417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3.55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13.016666666666666</v>
      </c>
      <c r="H49" s="70">
        <f t="shared" si="1"/>
        <v>204.6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633.65655589390747</v>
      </c>
      <c r="S49" s="62">
        <f ca="1">AVERAGE(OFFSET($R$3,0,0,'Données projet'!$E$9+1,1))-AVERAGE(OFFSET($H$3,0,0,'Données projet'!$E$9+1,1))</f>
        <v>462.677457131175</v>
      </c>
      <c r="T49" s="62">
        <f t="shared" si="34"/>
        <v>291.78368401945909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189.61800000000005</v>
      </c>
      <c r="AK49" s="14">
        <f t="shared" si="35"/>
        <v>47.4554881852685</v>
      </c>
      <c r="AL49" s="22">
        <f t="shared" si="4"/>
        <v>412.90299192267599</v>
      </c>
      <c r="AM49" s="62">
        <f t="shared" si="5"/>
        <v>677.13835270243794</v>
      </c>
      <c r="AN49" s="62">
        <f ca="1">AVERAGE(OFFSET($AM$3,0,0,'Données projet'!$E$10+1,1))-AVERAGE(OFFSET($H$3,0,0,'Données projet'!$E$10+1,1))</f>
        <v>510.6089681065061</v>
      </c>
      <c r="AO49" s="62">
        <f t="shared" si="36"/>
        <v>320.18520436392646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17.8</v>
      </c>
      <c r="BD49" s="13">
        <f>IF('Données projet'!$A$88&gt;35,BD48+BC49-BL48,IF(A49&lt;'Données projet'!$A$88,$BA$205^A49,IF(A49='Données projet'!$A$88,'Données projet'!$B$88,BD48+BC49-BL48)))</f>
        <v>557.79999999999995</v>
      </c>
      <c r="BE49" s="14">
        <f>BD49*VLOOKUP('Données projet'!$B$11,Paramètres!$A$1:$I$89,3,0)*VLOOKUP('Données projet'!$B$11,Paramètres!$A$1:$I$89,5,0)</f>
        <v>311.81020000000001</v>
      </c>
      <c r="BF49" s="14">
        <f t="shared" si="37"/>
        <v>73.646743780370684</v>
      </c>
      <c r="BG49" s="22">
        <f t="shared" si="7"/>
        <v>671.33751041747894</v>
      </c>
      <c r="BH49" s="62">
        <f t="shared" si="8"/>
        <v>935.57287119724083</v>
      </c>
      <c r="BI49" s="62">
        <f ca="1">AVERAGE(OFFSET($BH$3,0,0,'Données projet'!$E$11+1,1))-AVERAGE(OFFSET($H$3,0,0,'Données projet'!$E$11+1,1))</f>
        <v>455.44531340185631</v>
      </c>
      <c r="BJ49" s="62">
        <f t="shared" si="38"/>
        <v>560.14861617544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7.0387260498241169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7.0387260498241169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5.2</v>
      </c>
      <c r="BY49" s="13">
        <f>IF('Données projet'!$A$114&gt;35,BY48+BX49-CG48,IF(A49&lt;'Données projet'!$A$114,$BV$205^A49,IF(A49='Données projet'!$A$114,'Données projet'!$B$114,BY48+BX49-CG48)))</f>
        <v>353.2</v>
      </c>
      <c r="BZ49" s="14">
        <f>BY49*VLOOKUP('Données projet'!$B$12,Paramètres!$A$1:$I$89,3,0)*VLOOKUP('Données projet'!$B$12,Paramètres!$A$1:$I$89,5,0)</f>
        <v>192.84719999999999</v>
      </c>
      <c r="CA49" s="14">
        <f t="shared" si="39"/>
        <v>48.168882391272199</v>
      </c>
      <c r="CB49" s="22">
        <f t="shared" si="10"/>
        <v>419.76967683146569</v>
      </c>
      <c r="CC49" s="62">
        <f t="shared" si="11"/>
        <v>684.00503761122764</v>
      </c>
      <c r="CD49" s="62">
        <f ca="1">AVERAGE(OFFSET($CC$3,0,0,'Données projet'!$E$12+1,1))-AVERAGE(OFFSET($H$3,0,0,'Données projet'!$E$12+1,1))</f>
        <v>302.37244372118971</v>
      </c>
      <c r="CE49" s="62">
        <f t="shared" si="40"/>
        <v>439.56450354660171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6.6667003600871109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6.6667003600871109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180.86640000000003</v>
      </c>
      <c r="CV49" s="14">
        <f t="shared" si="41"/>
        <v>45.514890302102152</v>
      </c>
      <c r="CW49" s="22">
        <f t="shared" si="13"/>
        <v>394.28074727616126</v>
      </c>
      <c r="CX49" s="62">
        <f t="shared" si="14"/>
        <v>658.51610805592316</v>
      </c>
      <c r="CY49" s="62">
        <f ca="1">AVERAGE(OFFSET($CX$3,0,0,'Données projet'!$E$13+1,1))-AVERAGE(OFFSET($H$3,0,0,'Données projet'!$E$13+1,1))</f>
        <v>490.08061065665601</v>
      </c>
      <c r="CZ49" s="62">
        <f t="shared" si="42"/>
        <v>308.02184463423112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62.064189303571418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3.55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13.016666666666666</v>
      </c>
      <c r="H50" s="70">
        <f t="shared" si="1"/>
        <v>204.6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655.3672654245654</v>
      </c>
      <c r="S50" s="62">
        <f ca="1">AVERAGE(OFFSET($R$3,0,0,'Données projet'!$E$9+1,1))-AVERAGE(OFFSET($H$3,0,0,'Données projet'!$E$9+1,1))</f>
        <v>462.677457131175</v>
      </c>
      <c r="T50" s="62">
        <f t="shared" si="34"/>
        <v>291.78368401945909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200.77200000000002</v>
      </c>
      <c r="AK50" s="14">
        <f t="shared" si="35"/>
        <v>49.913791898945412</v>
      </c>
      <c r="AL50" s="22">
        <f t="shared" si="4"/>
        <v>436.61108755732994</v>
      </c>
      <c r="AM50" s="62">
        <f t="shared" si="5"/>
        <v>701.35123310757535</v>
      </c>
      <c r="AN50" s="62">
        <f ca="1">AVERAGE(OFFSET($AM$3,0,0,'Données projet'!$E$10+1,1))-AVERAGE(OFFSET($H$3,0,0,'Données projet'!$E$10+1,1))</f>
        <v>510.6089681065061</v>
      </c>
      <c r="AO50" s="62">
        <f t="shared" si="36"/>
        <v>320.18520436392646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17.8</v>
      </c>
      <c r="BD50" s="13">
        <f>IF('Données projet'!$A$88&gt;35,BD49+BC50-BL49,IF(A50&lt;'Données projet'!$A$88,$BA$205^A50,IF(A50='Données projet'!$A$88,'Données projet'!$B$88,BD49+BC50-BL49)))</f>
        <v>575.59999999999991</v>
      </c>
      <c r="BE50" s="14">
        <f>BD50*VLOOKUP('Données projet'!$B$11,Paramètres!$A$1:$I$89,3,0)*VLOOKUP('Données projet'!$B$11,Paramètres!$A$1:$I$89,5,0)</f>
        <v>321.76039999999995</v>
      </c>
      <c r="BF50" s="14">
        <f t="shared" si="37"/>
        <v>75.719522083505169</v>
      </c>
      <c r="BG50" s="22">
        <f t="shared" si="7"/>
        <v>692.27753096210472</v>
      </c>
      <c r="BH50" s="62">
        <f t="shared" si="8"/>
        <v>957.01767651235014</v>
      </c>
      <c r="BI50" s="62">
        <f ca="1">AVERAGE(OFFSET($BH$3,0,0,'Données projet'!$E$11+1,1))-AVERAGE(OFFSET($H$3,0,0,'Données projet'!$E$11+1,1))</f>
        <v>455.44531340185631</v>
      </c>
      <c r="BJ50" s="62">
        <f t="shared" si="38"/>
        <v>560.14861617544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6.8462517158411611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6.8462517158411611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5.2</v>
      </c>
      <c r="BY50" s="13">
        <f>IF('Données projet'!$A$114&gt;35,BY49+BX50-CG49,IF(A50&lt;'Données projet'!$A$114,$BV$205^A50,IF(A50='Données projet'!$A$114,'Données projet'!$B$114,BY49+BX50-CG49)))</f>
        <v>358.4</v>
      </c>
      <c r="BZ50" s="14">
        <f>BY50*VLOOKUP('Données projet'!$B$12,Paramètres!$A$1:$I$89,3,0)*VLOOKUP('Données projet'!$B$12,Paramètres!$A$1:$I$89,5,0)</f>
        <v>195.68639999999999</v>
      </c>
      <c r="CA50" s="14">
        <f t="shared" si="39"/>
        <v>48.794969360985156</v>
      </c>
      <c r="CB50" s="22">
        <f t="shared" si="10"/>
        <v>425.80505163704908</v>
      </c>
      <c r="CC50" s="62">
        <f t="shared" si="11"/>
        <v>690.54519718729443</v>
      </c>
      <c r="CD50" s="62">
        <f ca="1">AVERAGE(OFFSET($CC$3,0,0,'Données projet'!$E$12+1,1))-AVERAGE(OFFSET($H$3,0,0,'Données projet'!$E$12+1,1))</f>
        <v>302.37244372118971</v>
      </c>
      <c r="CE50" s="62">
        <f t="shared" si="40"/>
        <v>439.56450354660171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6.4843990881539941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6.4843990881539941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191.50560000000004</v>
      </c>
      <c r="CV50" s="14">
        <f t="shared" si="41"/>
        <v>47.872666570685276</v>
      </c>
      <c r="CW50" s="22">
        <f t="shared" si="13"/>
        <v>416.91714761061024</v>
      </c>
      <c r="CX50" s="62">
        <f t="shared" si="14"/>
        <v>681.6572931608556</v>
      </c>
      <c r="CY50" s="62">
        <f ca="1">AVERAGE(OFFSET($CX$3,0,0,'Données projet'!$E$13+1,1))-AVERAGE(OFFSET($H$3,0,0,'Données projet'!$E$13+1,1))</f>
        <v>490.08061065665601</v>
      </c>
      <c r="CZ50" s="62">
        <f t="shared" si="42"/>
        <v>308.02184463423112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62.201857877339656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3.55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13.016666666666666</v>
      </c>
      <c r="H51" s="70">
        <f t="shared" si="1"/>
        <v>204.6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677.04424981217835</v>
      </c>
      <c r="S51" s="62">
        <f ca="1">AVERAGE(OFFSET($R$3,0,0,'Données projet'!$E$9+1,1))-AVERAGE(OFFSET($H$3,0,0,'Données projet'!$E$9+1,1))</f>
        <v>462.677457131175</v>
      </c>
      <c r="T51" s="62">
        <f t="shared" si="34"/>
        <v>291.78368401945909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211.92600000000004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725.52774363316382</v>
      </c>
      <c r="AN51" s="62">
        <f ca="1">AVERAGE(OFFSET($AM$3,0,0,'Données projet'!$E$10+1,1))-AVERAGE(OFFSET($H$3,0,0,'Données projet'!$E$10+1,1))</f>
        <v>510.6089681065061</v>
      </c>
      <c r="AO51" s="62">
        <f t="shared" si="36"/>
        <v>320.18520436392646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17.8</v>
      </c>
      <c r="BD51" s="13">
        <f>IF('Données projet'!$A$88&gt;35,BD50+BC51-BL50,IF(A51&lt;'Données projet'!$A$88,$BA$205^A51,IF(A51='Données projet'!$A$88,'Données projet'!$B$88,BD50+BC51-BL50)))</f>
        <v>593.39999999999986</v>
      </c>
      <c r="BE51" s="14">
        <f>BD51*VLOOKUP('Données projet'!$B$11,Paramètres!$A$1:$I$89,3,0)*VLOOKUP('Données projet'!$B$11,Paramètres!$A$1:$I$89,5,0)</f>
        <v>331.71059999999994</v>
      </c>
      <c r="BF51" s="14">
        <f t="shared" si="37"/>
        <v>77.784851407016433</v>
      </c>
      <c r="BG51" s="22">
        <f t="shared" si="7"/>
        <v>713.20457786722011</v>
      </c>
      <c r="BH51" s="62">
        <f t="shared" si="8"/>
        <v>978.44075130071087</v>
      </c>
      <c r="BI51" s="62">
        <f ca="1">AVERAGE(OFFSET($BH$3,0,0,'Données projet'!$E$11+1,1))-AVERAGE(OFFSET($H$3,0,0,'Données projet'!$E$11+1,1))</f>
        <v>455.44531340185631</v>
      </c>
      <c r="BJ51" s="62">
        <f t="shared" si="38"/>
        <v>560.14861617544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6.6590406026427544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6.6590406026427544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5.2</v>
      </c>
      <c r="BY51" s="13">
        <f>IF('Données projet'!$A$114&gt;35,BY50+BX51-CG50,IF(A51&lt;'Données projet'!$A$114,$BV$205^A51,IF(A51='Données projet'!$A$114,'Données projet'!$B$114,BY50+BX51-CG50)))</f>
        <v>363.59999999999997</v>
      </c>
      <c r="BZ51" s="14">
        <f>BY51*VLOOKUP('Données projet'!$B$12,Paramètres!$A$1:$I$89,3,0)*VLOOKUP('Données projet'!$B$12,Paramètres!$A$1:$I$89,5,0)</f>
        <v>198.5256</v>
      </c>
      <c r="CA51" s="14">
        <f t="shared" si="39"/>
        <v>49.419999823587155</v>
      </c>
      <c r="CB51" s="22">
        <f t="shared" si="10"/>
        <v>431.83858635941425</v>
      </c>
      <c r="CC51" s="62">
        <f t="shared" si="11"/>
        <v>697.07475979290496</v>
      </c>
      <c r="CD51" s="62">
        <f ca="1">AVERAGE(OFFSET($CC$3,0,0,'Données projet'!$E$12+1,1))-AVERAGE(OFFSET($H$3,0,0,'Données projet'!$E$12+1,1))</f>
        <v>302.37244372118971</v>
      </c>
      <c r="CE51" s="62">
        <f t="shared" si="40"/>
        <v>439.56450354660171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6.3070828540886952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6.3070828540886952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202.14480000000003</v>
      </c>
      <c r="CV51" s="14">
        <f t="shared" si="41"/>
        <v>50.215236821738628</v>
      </c>
      <c r="CW51" s="22">
        <f t="shared" si="13"/>
        <v>439.52706413119489</v>
      </c>
      <c r="CX51" s="62">
        <f t="shared" si="14"/>
        <v>704.7632375646856</v>
      </c>
      <c r="CY51" s="62">
        <f ca="1">AVERAGE(OFFSET($CX$3,0,0,'Données projet'!$E$13+1,1))-AVERAGE(OFFSET($H$3,0,0,'Données projet'!$E$13+1,1))</f>
        <v>490.08061065665601</v>
      </c>
      <c r="CZ51" s="62">
        <f t="shared" si="42"/>
        <v>308.02184463423112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62.337138209133833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3.55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13.016666666666666</v>
      </c>
      <c r="H52" s="70">
        <f t="shared" si="1"/>
        <v>204.6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698.6891249528062</v>
      </c>
      <c r="S52" s="62">
        <f ca="1">AVERAGE(OFFSET($R$3,0,0,'Données projet'!$E$9+1,1))-AVERAGE(OFFSET($H$3,0,0,'Données projet'!$E$9+1,1))</f>
        <v>462.677457131175</v>
      </c>
      <c r="T52" s="62">
        <f t="shared" si="34"/>
        <v>291.78368401945909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749.6696552462065</v>
      </c>
      <c r="AN52" s="62">
        <f ca="1">AVERAGE(OFFSET($AM$3,0,0,'Données projet'!$E$10+1,1))-AVERAGE(OFFSET($H$3,0,0,'Données projet'!$E$10+1,1))</f>
        <v>510.6089681065061</v>
      </c>
      <c r="AO52" s="62">
        <f t="shared" si="36"/>
        <v>320.18520436392646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17.8</v>
      </c>
      <c r="BD52" s="13">
        <f>IF('Données projet'!$A$88&gt;35,BD51+BC52-BL51,IF(A52&lt;'Données projet'!$A$88,$BA$205^A52,IF(A52='Données projet'!$A$88,'Données projet'!$B$88,BD51+BC52-BL51)))</f>
        <v>611.19999999999982</v>
      </c>
      <c r="BE52" s="14">
        <f>BD52*VLOOKUP('Données projet'!$B$11,Paramètres!$A$1:$I$89,3,0)*VLOOKUP('Données projet'!$B$11,Paramètres!$A$1:$I$89,5,0)</f>
        <v>341.66079999999988</v>
      </c>
      <c r="BF52" s="14">
        <f t="shared" si="37"/>
        <v>79.842980844864144</v>
      </c>
      <c r="BG52" s="22">
        <f t="shared" si="7"/>
        <v>734.11908497147158</v>
      </c>
      <c r="BH52" s="62">
        <f t="shared" si="8"/>
        <v>999.84268131338558</v>
      </c>
      <c r="BI52" s="62">
        <f ca="1">AVERAGE(OFFSET($BH$3,0,0,'Données projet'!$E$11+1,1))-AVERAGE(OFFSET($H$3,0,0,'Données projet'!$E$11+1,1))</f>
        <v>455.44531340185631</v>
      </c>
      <c r="BJ52" s="62">
        <f t="shared" si="38"/>
        <v>560.14861617544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6.4769487871797624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6.4769487871797624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5.2</v>
      </c>
      <c r="BY52" s="13">
        <f>IF('Données projet'!$A$114&gt;35,BY51+BX52-CG51,IF(A52&lt;'Données projet'!$A$114,$BV$205^A52,IF(A52='Données projet'!$A$114,'Données projet'!$B$114,BY51+BX52-CG51)))</f>
        <v>368.79999999999995</v>
      </c>
      <c r="BZ52" s="14">
        <f>BY52*VLOOKUP('Données projet'!$B$12,Paramètres!$A$1:$I$89,3,0)*VLOOKUP('Données projet'!$B$12,Paramètres!$A$1:$I$89,5,0)</f>
        <v>201.3648</v>
      </c>
      <c r="CA52" s="14">
        <f t="shared" si="39"/>
        <v>50.04399063451806</v>
      </c>
      <c r="CB52" s="22">
        <f t="shared" si="10"/>
        <v>437.87031035511887</v>
      </c>
      <c r="CC52" s="62">
        <f t="shared" si="11"/>
        <v>703.59390669703282</v>
      </c>
      <c r="CD52" s="62">
        <f ca="1">AVERAGE(OFFSET($CC$3,0,0,'Données projet'!$E$12+1,1))-AVERAGE(OFFSET($H$3,0,0,'Données projet'!$E$12+1,1))</f>
        <v>302.37244372118971</v>
      </c>
      <c r="CE52" s="62">
        <f t="shared" si="40"/>
        <v>439.56450354660171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6.1346153417685674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6.1346153417685674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212.78400000000002</v>
      </c>
      <c r="CV52" s="14">
        <f t="shared" si="41"/>
        <v>52.543492641808065</v>
      </c>
      <c r="CW52" s="22">
        <f t="shared" si="13"/>
        <v>462.11204968448237</v>
      </c>
      <c r="CX52" s="62">
        <f t="shared" si="14"/>
        <v>727.83564602639626</v>
      </c>
      <c r="CY52" s="62">
        <f ca="1">AVERAGE(OFFSET($CX$3,0,0,'Données projet'!$E$13+1,1))-AVERAGE(OFFSET($H$3,0,0,'Données projet'!$E$13+1,1))</f>
        <v>490.08061065665601</v>
      </c>
      <c r="CZ52" s="62">
        <f t="shared" si="42"/>
        <v>308.02184463423112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62.47007172961289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3.55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13.016666666666666</v>
      </c>
      <c r="H53" s="70">
        <f t="shared" si="1"/>
        <v>204.6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720.3033494388344</v>
      </c>
      <c r="S53" s="62">
        <f ca="1">AVERAGE(OFFSET($R$3,0,0,'Données projet'!$E$9+1,1))-AVERAGE(OFFSET($H$3,0,0,'Données projet'!$E$9+1,1))</f>
        <v>462.677457131175</v>
      </c>
      <c r="T53" s="62">
        <f t="shared" si="34"/>
        <v>291.78368401945909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773.77856522694992</v>
      </c>
      <c r="AN53" s="62">
        <f ca="1">AVERAGE(OFFSET($AM$3,0,0,'Données projet'!$E$10+1,1))-AVERAGE(OFFSET($H$3,0,0,'Données projet'!$E$10+1,1))</f>
        <v>510.6089681065061</v>
      </c>
      <c r="AO53" s="62">
        <f t="shared" si="36"/>
        <v>320.18520436392646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629</v>
      </c>
      <c r="BB53" s="13">
        <f>VLOOKUP(A53,'Données projet'!$A$87:$I$107,9,0)</f>
        <v>17.8</v>
      </c>
      <c r="BC53" s="13">
        <f t="array" ref="BC53">INDEX(BB:BB,MIN(IF(ISNUMBER(BB53:BB249),ROW(BB53:BB249),"")))</f>
        <v>17.8</v>
      </c>
      <c r="BD53" s="13">
        <f>IF('Données projet'!$A$88&gt;35,BD52+BC53-BL52,IF(A53&lt;'Données projet'!$A$88,$BA$205^A53,IF(A53='Données projet'!$A$88,'Données projet'!$B$88,BD52+BC53-BL52)))</f>
        <v>628.99999999999977</v>
      </c>
      <c r="BE53" s="14">
        <f>BD53*VLOOKUP('Données projet'!$B$11,Paramètres!$A$1:$I$89,3,0)*VLOOKUP('Données projet'!$B$11,Paramètres!$A$1:$I$89,5,0)</f>
        <v>351.61099999999988</v>
      </c>
      <c r="BF53" s="14">
        <f t="shared" si="37"/>
        <v>81.89414415728541</v>
      </c>
      <c r="BG53" s="22">
        <f t="shared" si="7"/>
        <v>755.02145940727178</v>
      </c>
      <c r="BH53" s="62">
        <f t="shared" si="8"/>
        <v>1021.2240229598622</v>
      </c>
      <c r="BI53" s="62">
        <f ca="1">AVERAGE(OFFSET($BH$3,0,0,'Données projet'!$E$11+1,1))-AVERAGE(OFFSET($H$3,0,0,'Données projet'!$E$11+1,1))</f>
        <v>455.44531340185631</v>
      </c>
      <c r="BJ53" s="62">
        <f t="shared" si="38"/>
        <v>560.14861617544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48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6.2998362819863987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6.2998362819863987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374</v>
      </c>
      <c r="BW53" s="13">
        <f>VLOOKUP(A53,'Données projet'!$A$113:$I$133,9,0)</f>
        <v>5.2</v>
      </c>
      <c r="BX53" s="13">
        <f t="array" ref="BX53">INDEX(BW:BW,MIN(IF(ISNUMBER(BW53:BW249),ROW(BW53:BW249),"")))</f>
        <v>5.2</v>
      </c>
      <c r="BY53" s="13">
        <f>IF('Données projet'!$A$114&gt;35,BY52+BX53-CG52,IF(A53&lt;'Données projet'!$A$114,$BV$205^A53,IF(A53='Données projet'!$A$114,'Données projet'!$B$114,BY52+BX53-CG52)))</f>
        <v>373.99999999999994</v>
      </c>
      <c r="BZ53" s="14">
        <f>BY53*VLOOKUP('Données projet'!$B$12,Paramètres!$A$1:$I$89,3,0)*VLOOKUP('Données projet'!$B$12,Paramètres!$A$1:$I$89,5,0)</f>
        <v>204.20399999999998</v>
      </c>
      <c r="CA53" s="14">
        <f t="shared" si="39"/>
        <v>50.666958146601125</v>
      </c>
      <c r="CB53" s="22">
        <f t="shared" si="10"/>
        <v>443.90025210533031</v>
      </c>
      <c r="CC53" s="62">
        <f t="shared" si="11"/>
        <v>710.1028156579207</v>
      </c>
      <c r="CD53" s="62">
        <f ca="1">AVERAGE(OFFSET($CC$3,0,0,'Données projet'!$E$12+1,1))-AVERAGE(OFFSET($H$3,0,0,'Données projet'!$E$12+1,1))</f>
        <v>302.37244372118971</v>
      </c>
      <c r="CE53" s="62">
        <f t="shared" si="40"/>
        <v>439.56450354660171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374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5.9668639626425062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5.9668639626425062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223.42320000000004</v>
      </c>
      <c r="CV53" s="14">
        <f t="shared" si="41"/>
        <v>54.858231422257631</v>
      </c>
      <c r="CW53" s="22">
        <f t="shared" si="13"/>
        <v>484.67349306043207</v>
      </c>
      <c r="CX53" s="62">
        <f t="shared" si="14"/>
        <v>750.87605661302246</v>
      </c>
      <c r="CY53" s="62">
        <f ca="1">AVERAGE(OFFSET($CX$3,0,0,'Données projet'!$E$13+1,1))-AVERAGE(OFFSET($H$3,0,0,'Données projet'!$E$13+1,1))</f>
        <v>490.08061065665601</v>
      </c>
      <c r="CZ53" s="62">
        <f t="shared" si="42"/>
        <v>308.02184463423112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62.600699150706475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3.55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13.016666666666666</v>
      </c>
      <c r="H54" s="70">
        <f t="shared" si="1"/>
        <v>204.6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686.56229765537978</v>
      </c>
      <c r="S54" s="62">
        <f ca="1">AVERAGE(OFFSET($R$3,0,0,'Données projet'!$E$9+1,1))-AVERAGE(OFFSET($H$3,0,0,'Données projet'!$E$9+1,1))</f>
        <v>462.677457131175</v>
      </c>
      <c r="T54" s="62">
        <f t="shared" si="34"/>
        <v>291.78368401945909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216.18480000000002</v>
      </c>
      <c r="AK54" s="14">
        <f t="shared" si="35"/>
        <v>53.284828478170375</v>
      </c>
      <c r="AL54" s="22">
        <f t="shared" si="4"/>
        <v>469.3262695994801</v>
      </c>
      <c r="AM54" s="62">
        <f t="shared" si="5"/>
        <v>735.99949135245197</v>
      </c>
      <c r="AN54" s="62">
        <f ca="1">AVERAGE(OFFSET($AM$3,0,0,'Données projet'!$E$10+1,1))-AVERAGE(OFFSET($H$3,0,0,'Données projet'!$E$10+1,1))</f>
        <v>510.6089681065061</v>
      </c>
      <c r="AO54" s="62">
        <f t="shared" si="36"/>
        <v>320.18520436392646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13.8</v>
      </c>
      <c r="BD54" s="13">
        <f>IF('Données projet'!$A$88&gt;35,BD53+BC54-BL53,IF(A54&lt;'Données projet'!$A$88,$BA$205^A54,IF(A54='Données projet'!$A$88,'Données projet'!$B$88,BD53+BC54-BL53)))</f>
        <v>594.79999999999973</v>
      </c>
      <c r="BE54" s="14">
        <f>BD54*VLOOKUP('Données projet'!$B$11,Paramètres!$A$1:$I$89,3,0)*VLOOKUP('Données projet'!$B$11,Paramètres!$A$1:$I$89,5,0)</f>
        <v>332.49319999999983</v>
      </c>
      <c r="BF54" s="14">
        <f t="shared" si="37"/>
        <v>77.946984490524827</v>
      </c>
      <c r="BG54" s="22">
        <f t="shared" si="7"/>
        <v>714.84998798766367</v>
      </c>
      <c r="BH54" s="62">
        <f t="shared" si="8"/>
        <v>981.52320974063559</v>
      </c>
      <c r="BI54" s="62">
        <f ca="1">AVERAGE(OFFSET($BH$3,0,0,'Données projet'!$E$11+1,1))-AVERAGE(OFFSET($H$3,0,0,'Données projet'!$E$11+1,1))</f>
        <v>455.44531340185631</v>
      </c>
      <c r="BJ54" s="62">
        <f t="shared" si="38"/>
        <v>560.14861617544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6.1275669275614888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6.1275669275614888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-5.6843418860808015E-14</v>
      </c>
      <c r="BZ54" s="14">
        <f>BY54*VLOOKUP('Données projet'!$B$12,Paramètres!$A$1:$I$89,3,0)*VLOOKUP('Données projet'!$B$12,Paramètres!$A$1:$I$89,5,0)</f>
        <v>-3.1036506698001178E-14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302.37244372118971</v>
      </c>
      <c r="CE54" s="62">
        <f t="shared" si="40"/>
        <v>439.56450354660171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5.8036997538003083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5.8036997538003083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206.20704000000001</v>
      </c>
      <c r="CV54" s="14">
        <f t="shared" si="41"/>
        <v>51.105851308113081</v>
      </c>
      <c r="CW54" s="22">
        <f t="shared" si="13"/>
        <v>448.15328569496359</v>
      </c>
      <c r="CX54" s="62">
        <f t="shared" si="14"/>
        <v>714.82650744793546</v>
      </c>
      <c r="CY54" s="62">
        <f ca="1">AVERAGE(OFFSET($CX$3,0,0,'Données projet'!$E$13+1,1))-AVERAGE(OFFSET($H$3,0,0,'Données projet'!$E$13+1,1))</f>
        <v>490.08061065665601</v>
      </c>
      <c r="CZ54" s="62">
        <f t="shared" si="42"/>
        <v>308.02184463423112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62.729060478083241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3.55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13.016666666666666</v>
      </c>
      <c r="H55" s="70">
        <f t="shared" si="1"/>
        <v>204.6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706.63627221241552</v>
      </c>
      <c r="S55" s="62">
        <f ca="1">AVERAGE(OFFSET($R$3,0,0,'Données projet'!$E$9+1,1))-AVERAGE(OFFSET($H$3,0,0,'Données projet'!$E$9+1,1))</f>
        <v>462.677457131175</v>
      </c>
      <c r="T55" s="62">
        <f t="shared" si="34"/>
        <v>291.78368401945909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226.52760000000001</v>
      </c>
      <c r="AK55" s="14">
        <f t="shared" si="35"/>
        <v>55.531204013656371</v>
      </c>
      <c r="AL55" s="22">
        <f t="shared" si="4"/>
        <v>491.25241699045142</v>
      </c>
      <c r="AM55" s="62">
        <f t="shared" si="5"/>
        <v>758.38813207626231</v>
      </c>
      <c r="AN55" s="62">
        <f ca="1">AVERAGE(OFFSET($AM$3,0,0,'Données projet'!$E$10+1,1))-AVERAGE(OFFSET($H$3,0,0,'Données projet'!$E$10+1,1))</f>
        <v>510.6089681065061</v>
      </c>
      <c r="AO55" s="62">
        <f t="shared" si="36"/>
        <v>320.18520436392646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13.8</v>
      </c>
      <c r="BD55" s="13">
        <f>IF('Données projet'!$A$88&gt;35,BD54+BC55-BL54,IF(A55&lt;'Données projet'!$A$88,$BA$205^A55,IF(A55='Données projet'!$A$88,'Données projet'!$B$88,BD54+BC55-BL54)))</f>
        <v>608.59999999999968</v>
      </c>
      <c r="BE55" s="14">
        <f>BD55*VLOOKUP('Données projet'!$B$11,Paramètres!$A$1:$I$89,3,0)*VLOOKUP('Données projet'!$B$11,Paramètres!$A$1:$I$89,5,0)</f>
        <v>340.20739999999984</v>
      </c>
      <c r="BF55" s="14">
        <f t="shared" si="37"/>
        <v>79.542795053996059</v>
      </c>
      <c r="BG55" s="22">
        <f t="shared" si="7"/>
        <v>731.06492305237623</v>
      </c>
      <c r="BH55" s="62">
        <f t="shared" si="8"/>
        <v>998.20063813818706</v>
      </c>
      <c r="BI55" s="62">
        <f ca="1">AVERAGE(OFFSET($BH$3,0,0,'Données projet'!$E$11+1,1))-AVERAGE(OFFSET($H$3,0,0,'Données projet'!$E$11+1,1))</f>
        <v>455.44531340185631</v>
      </c>
      <c r="BJ55" s="62">
        <f t="shared" si="38"/>
        <v>560.14861617544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5.9600082876925802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5.9600082876925802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-5.6843418860808015E-14</v>
      </c>
      <c r="BZ55" s="14">
        <f>BY55*VLOOKUP('Données projet'!$B$12,Paramètres!$A$1:$I$89,3,0)*VLOOKUP('Données projet'!$B$12,Paramètres!$A$1:$I$89,5,0)</f>
        <v>-3.1036506698001178E-14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302.37244372118971</v>
      </c>
      <c r="CE55" s="62">
        <f t="shared" si="40"/>
        <v>439.56450354660171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5.644997278829333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5.644997278829333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216.07248000000001</v>
      </c>
      <c r="CV55" s="14">
        <f t="shared" si="41"/>
        <v>53.260365780197098</v>
      </c>
      <c r="CW55" s="22">
        <f t="shared" si="13"/>
        <v>469.08803973384329</v>
      </c>
      <c r="CX55" s="62">
        <f t="shared" si="14"/>
        <v>736.22375481965412</v>
      </c>
      <c r="CY55" s="62">
        <f ca="1">AVERAGE(OFFSET($CX$3,0,0,'Données projet'!$E$13+1,1))-AVERAGE(OFFSET($H$3,0,0,'Données projet'!$E$13+1,1))</f>
        <v>490.08061065665601</v>
      </c>
      <c r="CZ55" s="62">
        <f t="shared" si="42"/>
        <v>308.02184463423112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62.855195023402956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3.55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13.016666666666666</v>
      </c>
      <c r="H56" s="70">
        <f t="shared" si="1"/>
        <v>204.6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726.68346505137583</v>
      </c>
      <c r="S56" s="62">
        <f ca="1">AVERAGE(OFFSET($R$3,0,0,'Données projet'!$E$9+1,1))-AVERAGE(OFFSET($H$3,0,0,'Données projet'!$E$9+1,1))</f>
        <v>462.677457131175</v>
      </c>
      <c r="T56" s="62">
        <f t="shared" si="34"/>
        <v>291.78368401945909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236.87040000000002</v>
      </c>
      <c r="AK56" s="14">
        <f t="shared" si="35"/>
        <v>57.765668276484661</v>
      </c>
      <c r="AL56" s="22">
        <f t="shared" si="4"/>
        <v>513.15781891487757</v>
      </c>
      <c r="AM56" s="62">
        <f t="shared" si="5"/>
        <v>780.74800410818284</v>
      </c>
      <c r="AN56" s="62">
        <f ca="1">AVERAGE(OFFSET($AM$3,0,0,'Données projet'!$E$10+1,1))-AVERAGE(OFFSET($H$3,0,0,'Données projet'!$E$10+1,1))</f>
        <v>510.6089681065061</v>
      </c>
      <c r="AO56" s="62">
        <f t="shared" si="36"/>
        <v>320.18520436392646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13.8</v>
      </c>
      <c r="BD56" s="13">
        <f>IF('Données projet'!$A$88&gt;35,BD55+BC56-BL55,IF(A56&lt;'Données projet'!$A$88,$BA$205^A56,IF(A56='Données projet'!$A$88,'Données projet'!$B$88,BD55+BC56-BL55)))</f>
        <v>622.39999999999964</v>
      </c>
      <c r="BE56" s="14">
        <f>BD56*VLOOKUP('Données projet'!$B$11,Paramètres!$A$1:$I$89,3,0)*VLOOKUP('Données projet'!$B$11,Paramètres!$A$1:$I$89,5,0)</f>
        <v>347.92159999999978</v>
      </c>
      <c r="BF56" s="14">
        <f t="shared" si="37"/>
        <v>81.134398856989449</v>
      </c>
      <c r="BG56" s="22">
        <f t="shared" si="7"/>
        <v>747.27253134258956</v>
      </c>
      <c r="BH56" s="62">
        <f t="shared" si="8"/>
        <v>1014.8627165358948</v>
      </c>
      <c r="BI56" s="62">
        <f ca="1">AVERAGE(OFFSET($BH$3,0,0,'Données projet'!$E$11+1,1))-AVERAGE(OFFSET($H$3,0,0,'Données projet'!$E$11+1,1))</f>
        <v>455.44531340185631</v>
      </c>
      <c r="BJ56" s="62">
        <f t="shared" si="38"/>
        <v>560.14861617544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5.7970315476424128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5.7970315476424128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-5.6843418860808015E-14</v>
      </c>
      <c r="BZ56" s="14">
        <f>BY56*VLOOKUP('Données projet'!$B$12,Paramètres!$A$1:$I$89,3,0)*VLOOKUP('Données projet'!$B$12,Paramètres!$A$1:$I$89,5,0)</f>
        <v>-3.1036506698001178E-14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302.37244372118971</v>
      </c>
      <c r="CE56" s="62">
        <f t="shared" si="40"/>
        <v>439.56450354660171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5.4906345313822396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5.4906345313822396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225.93791999999999</v>
      </c>
      <c r="CV56" s="14">
        <f t="shared" si="41"/>
        <v>55.403456067447962</v>
      </c>
      <c r="CW56" s="22">
        <f t="shared" si="13"/>
        <v>490.00289665080521</v>
      </c>
      <c r="CX56" s="62">
        <f t="shared" si="14"/>
        <v>757.59308184411043</v>
      </c>
      <c r="CY56" s="62">
        <f ca="1">AVERAGE(OFFSET($CX$3,0,0,'Données projet'!$E$13+1,1))-AVERAGE(OFFSET($H$3,0,0,'Données projet'!$E$13+1,1))</f>
        <v>490.08061065665601</v>
      </c>
      <c r="CZ56" s="62">
        <f t="shared" si="42"/>
        <v>308.02184463423112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62.979141416355972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3.55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13.016666666666666</v>
      </c>
      <c r="H57" s="70">
        <f t="shared" si="1"/>
        <v>204.6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746.7049280482388</v>
      </c>
      <c r="S57" s="62">
        <f ca="1">AVERAGE(OFFSET($R$3,0,0,'Données projet'!$E$9+1,1))-AVERAGE(OFFSET($H$3,0,0,'Données projet'!$E$9+1,1))</f>
        <v>462.677457131175</v>
      </c>
      <c r="T57" s="62">
        <f t="shared" si="34"/>
        <v>291.78368401945909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247.2132</v>
      </c>
      <c r="AK57" s="14">
        <f t="shared" si="35"/>
        <v>59.988800807398761</v>
      </c>
      <c r="AL57" s="22">
        <f t="shared" si="4"/>
        <v>535.04348473955281</v>
      </c>
      <c r="AM57" s="62">
        <f t="shared" si="5"/>
        <v>803.08025600003043</v>
      </c>
      <c r="AN57" s="62">
        <f ca="1">AVERAGE(OFFSET($AM$3,0,0,'Données projet'!$E$10+1,1))-AVERAGE(OFFSET($H$3,0,0,'Données projet'!$E$10+1,1))</f>
        <v>510.6089681065061</v>
      </c>
      <c r="AO57" s="62">
        <f t="shared" si="36"/>
        <v>320.18520436392646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13.8</v>
      </c>
      <c r="BD57" s="13">
        <f>IF('Données projet'!$A$88&gt;35,BD56+BC57-BL56,IF(A57&lt;'Données projet'!$A$88,$BA$205^A57,IF(A57='Données projet'!$A$88,'Données projet'!$B$88,BD56+BC57-BL56)))</f>
        <v>636.19999999999959</v>
      </c>
      <c r="BE57" s="14">
        <f>BD57*VLOOKUP('Données projet'!$B$11,Paramètres!$A$1:$I$89,3,0)*VLOOKUP('Données projet'!$B$11,Paramètres!$A$1:$I$89,5,0)</f>
        <v>355.63579999999973</v>
      </c>
      <c r="BF57" s="14">
        <f t="shared" si="37"/>
        <v>82.721899912765039</v>
      </c>
      <c r="BG57" s="22">
        <f t="shared" si="7"/>
        <v>763.47299401473185</v>
      </c>
      <c r="BH57" s="62">
        <f t="shared" si="8"/>
        <v>1031.5097652752095</v>
      </c>
      <c r="BI57" s="62">
        <f ca="1">AVERAGE(OFFSET($BH$3,0,0,'Données projet'!$E$11+1,1))-AVERAGE(OFFSET($H$3,0,0,'Données projet'!$E$11+1,1))</f>
        <v>455.44531340185631</v>
      </c>
      <c r="BJ57" s="62">
        <f t="shared" si="38"/>
        <v>560.14861617544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5.6385114151194911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5.6385114151194911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-5.6843418860808015E-14</v>
      </c>
      <c r="BZ57" s="14">
        <f>BY57*VLOOKUP('Données projet'!$B$12,Paramètres!$A$1:$I$89,3,0)*VLOOKUP('Données projet'!$B$12,Paramètres!$A$1:$I$89,5,0)</f>
        <v>-3.1036506698001178E-14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302.37244372118971</v>
      </c>
      <c r="CE57" s="62">
        <f t="shared" si="40"/>
        <v>439.56450354660171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5.3404928413816712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5.3404928413816712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235.80335999999997</v>
      </c>
      <c r="CV57" s="14">
        <f t="shared" si="41"/>
        <v>57.53567801144218</v>
      </c>
      <c r="CW57" s="22">
        <f t="shared" si="13"/>
        <v>510.89882453659499</v>
      </c>
      <c r="CX57" s="62">
        <f t="shared" si="14"/>
        <v>778.93559579707255</v>
      </c>
      <c r="CY57" s="62">
        <f ca="1">AVERAGE(OFFSET($CX$3,0,0,'Données projet'!$E$13+1,1))-AVERAGE(OFFSET($H$3,0,0,'Données projet'!$E$13+1,1))</f>
        <v>490.08061065665601</v>
      </c>
      <c r="CZ57" s="62">
        <f t="shared" si="42"/>
        <v>308.02184463423112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63.10093761649388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3.55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13.016666666666666</v>
      </c>
      <c r="H58" s="70">
        <f t="shared" si="1"/>
        <v>204.6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766.70162997440775</v>
      </c>
      <c r="S58" s="62">
        <f ca="1">AVERAGE(OFFSET($R$3,0,0,'Données projet'!$E$9+1,1))-AVERAGE(OFFSET($H$3,0,0,'Données projet'!$E$9+1,1))</f>
        <v>462.677457131175</v>
      </c>
      <c r="T58" s="62">
        <f t="shared" si="34"/>
        <v>291.78368401945909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257.55599999999998</v>
      </c>
      <c r="AK58" s="14">
        <f t="shared" si="35"/>
        <v>62.201129910568184</v>
      </c>
      <c r="AL58" s="22">
        <f t="shared" si="4"/>
        <v>556.91033459423954</v>
      </c>
      <c r="AM58" s="62">
        <f t="shared" si="5"/>
        <v>825.38594465204085</v>
      </c>
      <c r="AN58" s="62">
        <f ca="1">AVERAGE(OFFSET($AM$3,0,0,'Données projet'!$E$10+1,1))-AVERAGE(OFFSET($H$3,0,0,'Données projet'!$E$10+1,1))</f>
        <v>510.6089681065061</v>
      </c>
      <c r="AO58" s="62">
        <f t="shared" si="36"/>
        <v>320.18520436392646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650</v>
      </c>
      <c r="BB58" s="13">
        <f>VLOOKUP(A58,'Données projet'!$A$87:$I$107,9,0)</f>
        <v>13.8</v>
      </c>
      <c r="BC58" s="13">
        <f t="array" ref="BC58">INDEX(BB:BB,MIN(IF(ISNUMBER(BB58:BB254),ROW(BB58:BB254),"")))</f>
        <v>13.8</v>
      </c>
      <c r="BD58" s="13">
        <f>IF('Données projet'!$A$88&gt;35,BD57+BC58-BL57,IF(A58&lt;'Données projet'!$A$88,$BA$205^A58,IF(A58='Données projet'!$A$88,'Données projet'!$B$88,BD57+BC58-BL57)))</f>
        <v>649.99999999999955</v>
      </c>
      <c r="BE58" s="14">
        <f>BD58*VLOOKUP('Données projet'!$B$11,Paramètres!$A$1:$I$89,3,0)*VLOOKUP('Données projet'!$B$11,Paramètres!$A$1:$I$89,5,0)</f>
        <v>363.34999999999974</v>
      </c>
      <c r="BF58" s="14">
        <f t="shared" si="37"/>
        <v>84.305397464498199</v>
      </c>
      <c r="BG58" s="22">
        <f t="shared" si="7"/>
        <v>779.66648391733395</v>
      </c>
      <c r="BH58" s="62">
        <f t="shared" si="8"/>
        <v>1048.1420939751351</v>
      </c>
      <c r="BI58" s="62">
        <f ca="1">AVERAGE(OFFSET($BH$3,0,0,'Données projet'!$E$11+1,1))-AVERAGE(OFFSET($H$3,0,0,'Données projet'!$E$11+1,1))</f>
        <v>455.44531340185631</v>
      </c>
      <c r="BJ58" s="62">
        <f t="shared" si="38"/>
        <v>560.14861617544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5.4843260239566201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5.4843260239566201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-5.6843418860808015E-14</v>
      </c>
      <c r="BZ58" s="14">
        <f>BY58*VLOOKUP('Données projet'!$B$12,Paramètres!$A$1:$I$89,3,0)*VLOOKUP('Données projet'!$B$12,Paramètres!$A$1:$I$89,5,0)</f>
        <v>-3.1036506698001178E-14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302.37244372118971</v>
      </c>
      <c r="CE58" s="62">
        <f t="shared" si="40"/>
        <v>439.56450354660171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5.1944567837897768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5.1944567837897768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245.6688</v>
      </c>
      <c r="CV58" s="14">
        <f t="shared" si="41"/>
        <v>59.657538312400263</v>
      </c>
      <c r="CW58" s="22">
        <f t="shared" si="13"/>
        <v>531.77670589409706</v>
      </c>
      <c r="CX58" s="62">
        <f t="shared" si="14"/>
        <v>800.25231595189837</v>
      </c>
      <c r="CY58" s="62">
        <f ca="1">AVERAGE(OFFSET($CX$3,0,0,'Données projet'!$E$13+1,1))-AVERAGE(OFFSET($H$3,0,0,'Données projet'!$E$13+1,1))</f>
        <v>490.08061065665601</v>
      </c>
      <c r="CZ58" s="62">
        <f t="shared" si="42"/>
        <v>308.02184463423112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63.220620924854906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3.55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13.016666666666666</v>
      </c>
      <c r="H59" s="70">
        <f t="shared" si="1"/>
        <v>204.6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731.45577794636483</v>
      </c>
      <c r="S59" s="62">
        <f ca="1">AVERAGE(OFFSET($R$3,0,0,'Données projet'!$E$9+1,1))-AVERAGE(OFFSET($H$3,0,0,'Données projet'!$E$9+1,1))</f>
        <v>462.677457131175</v>
      </c>
      <c r="T59" s="62">
        <f t="shared" si="34"/>
        <v>291.78368401945909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785.92823802026044</v>
      </c>
      <c r="AN59" s="62">
        <f ca="1">AVERAGE(OFFSET($AM$3,0,0,'Données projet'!$E$10+1,1))-AVERAGE(OFFSET($H$3,0,0,'Données projet'!$E$10+1,1))</f>
        <v>510.6089681065061</v>
      </c>
      <c r="AO59" s="62">
        <f t="shared" si="36"/>
        <v>320.18520436392646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8.1999999999999993</v>
      </c>
      <c r="BD59" s="13">
        <f>IF('Données projet'!$A$88&gt;35,BD58+BC59-BL58,IF(A59&lt;'Données projet'!$A$88,$BA$205^A59,IF(A59='Données projet'!$A$88,'Données projet'!$B$88,BD58+BC59-BL58)))</f>
        <v>623.19999999999959</v>
      </c>
      <c r="BE59" s="14">
        <f>BD59*VLOOKUP('Données projet'!$B$11,Paramètres!$A$1:$I$89,3,0)*VLOOKUP('Données projet'!$B$11,Paramètres!$A$1:$I$89,5,0)</f>
        <v>348.36879999999979</v>
      </c>
      <c r="BF59" s="14">
        <f t="shared" si="37"/>
        <v>81.22653895266933</v>
      </c>
      <c r="BG59" s="22">
        <f t="shared" si="7"/>
        <v>748.211882009232</v>
      </c>
      <c r="BH59" s="62">
        <f t="shared" si="8"/>
        <v>1017.1187179923201</v>
      </c>
      <c r="BI59" s="62">
        <f ca="1">AVERAGE(OFFSET($BH$3,0,0,'Données projet'!$E$11+1,1))-AVERAGE(OFFSET($H$3,0,0,'Données projet'!$E$11+1,1))</f>
        <v>455.44531340185631</v>
      </c>
      <c r="BJ59" s="62">
        <f t="shared" si="38"/>
        <v>560.14861617544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5.3343568404233555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5.3343568404233555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-5.6843418860808015E-14</v>
      </c>
      <c r="BZ59" s="14">
        <f>BY59*VLOOKUP('Données projet'!$B$12,Paramètres!$A$1:$I$89,3,0)*VLOOKUP('Données projet'!$B$12,Paramètres!$A$1:$I$89,5,0)</f>
        <v>-3.1036506698001178E-14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302.37244372118971</v>
      </c>
      <c r="CE59" s="62">
        <f t="shared" si="40"/>
        <v>439.56450354660171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5.0524140898724355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5.0524140898724355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227.67887999999996</v>
      </c>
      <c r="CV59" s="14">
        <f t="shared" si="41"/>
        <v>55.780505229774469</v>
      </c>
      <c r="CW59" s="22">
        <f t="shared" si="13"/>
        <v>493.69176260852379</v>
      </c>
      <c r="CX59" s="62">
        <f t="shared" si="14"/>
        <v>762.59859859161179</v>
      </c>
      <c r="CY59" s="62">
        <f ca="1">AVERAGE(OFFSET($CX$3,0,0,'Données projet'!$E$13+1,1))-AVERAGE(OFFSET($H$3,0,0,'Données projet'!$E$13+1,1))</f>
        <v>490.08061065665601</v>
      </c>
      <c r="CZ59" s="62">
        <f t="shared" si="42"/>
        <v>308.02184463423112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63.338227995387655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3.55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13.016666666666666</v>
      </c>
      <c r="H60" s="70">
        <f t="shared" si="1"/>
        <v>204.6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749.91691486106811</v>
      </c>
      <c r="S60" s="62">
        <f ca="1">AVERAGE(OFFSET($R$3,0,0,'Données projet'!$E$9+1,1))-AVERAGE(OFFSET($H$3,0,0,'Données projet'!$E$9+1,1))</f>
        <v>462.677457131175</v>
      </c>
      <c r="T60" s="62">
        <f t="shared" si="34"/>
        <v>291.78368401945909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806.51869238162067</v>
      </c>
      <c r="AN60" s="62">
        <f ca="1">AVERAGE(OFFSET($AM$3,0,0,'Données projet'!$E$10+1,1))-AVERAGE(OFFSET($H$3,0,0,'Données projet'!$E$10+1,1))</f>
        <v>510.6089681065061</v>
      </c>
      <c r="AO60" s="62">
        <f t="shared" si="36"/>
        <v>320.18520436392646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8.1999999999999993</v>
      </c>
      <c r="BD60" s="13">
        <f>IF('Données projet'!$A$88&gt;35,BD59+BC60-BL59,IF(A60&lt;'Données projet'!$A$88,$BA$205^A60,IF(A60='Données projet'!$A$88,'Données projet'!$B$88,BD59+BC60-BL59)))</f>
        <v>631.39999999999964</v>
      </c>
      <c r="BE60" s="14">
        <f>BD60*VLOOKUP('Données projet'!$B$11,Paramètres!$A$1:$I$89,3,0)*VLOOKUP('Données projet'!$B$11,Paramètres!$A$1:$I$89,5,0)</f>
        <v>352.95259999999979</v>
      </c>
      <c r="BF60" s="14">
        <f t="shared" si="37"/>
        <v>82.170184676559657</v>
      </c>
      <c r="BG60" s="22">
        <f t="shared" si="7"/>
        <v>757.83884997834093</v>
      </c>
      <c r="BH60" s="62">
        <f t="shared" si="8"/>
        <v>1027.1694310809887</v>
      </c>
      <c r="BI60" s="62">
        <f ca="1">AVERAGE(OFFSET($BH$3,0,0,'Données projet'!$E$11+1,1))-AVERAGE(OFFSET($H$3,0,0,'Données projet'!$E$11+1,1))</f>
        <v>455.44531340185631</v>
      </c>
      <c r="BJ60" s="62">
        <f t="shared" si="38"/>
        <v>560.14861617544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5.1884885721003444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5.1884885721003444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-5.6843418860808015E-14</v>
      </c>
      <c r="BZ60" s="14">
        <f>BY60*VLOOKUP('Données projet'!$B$12,Paramètres!$A$1:$I$89,3,0)*VLOOKUP('Données projet'!$B$12,Paramètres!$A$1:$I$89,5,0)</f>
        <v>-3.1036506698001178E-14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302.37244372118971</v>
      </c>
      <c r="CE60" s="62">
        <f t="shared" si="40"/>
        <v>439.56450354660171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4.9142555608899645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4.9142555608899645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236.77055999999999</v>
      </c>
      <c r="CV60" s="14">
        <f t="shared" si="41"/>
        <v>57.744153841586929</v>
      </c>
      <c r="CW60" s="22">
        <f t="shared" si="13"/>
        <v>512.94645994076382</v>
      </c>
      <c r="CX60" s="62">
        <f t="shared" si="14"/>
        <v>782.2770410434116</v>
      </c>
      <c r="CY60" s="62">
        <f ca="1">AVERAGE(OFFSET($CX$3,0,0,'Données projet'!$E$13+1,1))-AVERAGE(OFFSET($H$3,0,0,'Données projet'!$E$13+1,1))</f>
        <v>490.08061065665601</v>
      </c>
      <c r="CZ60" s="62">
        <f t="shared" si="42"/>
        <v>308.02184463423112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63.453794846176677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3.55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13.016666666666666</v>
      </c>
      <c r="H61" s="70">
        <f t="shared" si="1"/>
        <v>204.6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768.35631777938545</v>
      </c>
      <c r="S61" s="62">
        <f ca="1">AVERAGE(OFFSET($R$3,0,0,'Données projet'!$E$9+1,1))-AVERAGE(OFFSET($H$3,0,0,'Données projet'!$E$9+1,1))</f>
        <v>462.677457131175</v>
      </c>
      <c r="T61" s="62">
        <f t="shared" si="34"/>
        <v>291.78368401945909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827.08588924590322</v>
      </c>
      <c r="AN61" s="62">
        <f ca="1">AVERAGE(OFFSET($AM$3,0,0,'Données projet'!$E$10+1,1))-AVERAGE(OFFSET($H$3,0,0,'Données projet'!$E$10+1,1))</f>
        <v>510.6089681065061</v>
      </c>
      <c r="AO61" s="62">
        <f t="shared" si="36"/>
        <v>320.18520436392646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8.1999999999999993</v>
      </c>
      <c r="BD61" s="13">
        <f>IF('Données projet'!$A$88&gt;35,BD60+BC61-BL60,IF(A61&lt;'Données projet'!$A$88,$BA$205^A61,IF(A61='Données projet'!$A$88,'Données projet'!$B$88,BD60+BC61-BL60)))</f>
        <v>639.59999999999968</v>
      </c>
      <c r="BE61" s="14">
        <f>BD61*VLOOKUP('Données projet'!$B$11,Paramètres!$A$1:$I$89,3,0)*VLOOKUP('Données projet'!$B$11,Paramètres!$A$1:$I$89,5,0)</f>
        <v>357.53639999999984</v>
      </c>
      <c r="BF61" s="14">
        <f t="shared" si="37"/>
        <v>83.11240493753391</v>
      </c>
      <c r="BG61" s="22">
        <f t="shared" si="7"/>
        <v>767.46333526620458</v>
      </c>
      <c r="BH61" s="62">
        <f t="shared" si="8"/>
        <v>1037.2103104579401</v>
      </c>
      <c r="BI61" s="62">
        <f ca="1">AVERAGE(OFFSET($BH$3,0,0,'Données projet'!$E$11+1,1))-AVERAGE(OFFSET($H$3,0,0,'Données projet'!$E$11+1,1))</f>
        <v>455.44531340185631</v>
      </c>
      <c r="BJ61" s="62">
        <f t="shared" si="38"/>
        <v>560.14861617544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5.0466090792455045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5.0466090792455045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-5.6843418860808015E-14</v>
      </c>
      <c r="BZ61" s="14">
        <f>BY61*VLOOKUP('Données projet'!$B$12,Paramètres!$A$1:$I$89,3,0)*VLOOKUP('Données projet'!$B$12,Paramètres!$A$1:$I$89,5,0)</f>
        <v>-3.1036506698001178E-14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302.37244372118971</v>
      </c>
      <c r="CE61" s="62">
        <f t="shared" si="40"/>
        <v>439.56450354660171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4.77987498414796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4.77987498414796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245.86223999999999</v>
      </c>
      <c r="CV61" s="14">
        <f t="shared" si="41"/>
        <v>59.699043025687963</v>
      </c>
      <c r="CW61" s="22">
        <f t="shared" si="13"/>
        <v>532.18590126973982</v>
      </c>
      <c r="CX61" s="62">
        <f t="shared" si="14"/>
        <v>801.93287646147519</v>
      </c>
      <c r="CY61" s="62">
        <f ca="1">AVERAGE(OFFSET($CX$3,0,0,'Données projet'!$E$13+1,1))-AVERAGE(OFFSET($H$3,0,0,'Données projet'!$E$13+1,1))</f>
        <v>490.08061065665601</v>
      </c>
      <c r="CZ61" s="62">
        <f t="shared" si="42"/>
        <v>308.02184463423112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63.56735687047329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3.55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13.016666666666666</v>
      </c>
      <c r="H62" s="70">
        <f t="shared" si="1"/>
        <v>204.6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786.77470699727951</v>
      </c>
      <c r="S62" s="62">
        <f ca="1">AVERAGE(OFFSET($R$3,0,0,'Données projet'!$E$9+1,1))-AVERAGE(OFFSET($H$3,0,0,'Données projet'!$E$9+1,1))</f>
        <v>462.677457131175</v>
      </c>
      <c r="T62" s="62">
        <f t="shared" si="34"/>
        <v>291.78368401945909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847.63061169783009</v>
      </c>
      <c r="AN62" s="62">
        <f ca="1">AVERAGE(OFFSET($AM$3,0,0,'Données projet'!$E$10+1,1))-AVERAGE(OFFSET($H$3,0,0,'Données projet'!$E$10+1,1))</f>
        <v>510.6089681065061</v>
      </c>
      <c r="AO62" s="62">
        <f t="shared" si="36"/>
        <v>320.18520436392646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8.1999999999999993</v>
      </c>
      <c r="BD62" s="13">
        <f>IF('Données projet'!$A$88&gt;35,BD61+BC62-BL61,IF(A62&lt;'Données projet'!$A$88,$BA$205^A62,IF(A62='Données projet'!$A$88,'Données projet'!$B$88,BD61+BC62-BL61)))</f>
        <v>647.79999999999973</v>
      </c>
      <c r="BE62" s="14">
        <f>BD62*VLOOKUP('Données projet'!$B$11,Paramètres!$A$1:$I$89,3,0)*VLOOKUP('Données projet'!$B$11,Paramètres!$A$1:$I$89,5,0)</f>
        <v>362.12019999999984</v>
      </c>
      <c r="BF62" s="14">
        <f t="shared" si="37"/>
        <v>84.053220123894675</v>
      </c>
      <c r="BG62" s="22">
        <f t="shared" si="7"/>
        <v>777.08537338244957</v>
      </c>
      <c r="BH62" s="62">
        <f t="shared" si="8"/>
        <v>1047.2415191567445</v>
      </c>
      <c r="BI62" s="62">
        <f ca="1">AVERAGE(OFFSET($BH$3,0,0,'Données projet'!$E$11+1,1))-AVERAGE(OFFSET($H$3,0,0,'Données projet'!$E$11+1,1))</f>
        <v>455.44531340185631</v>
      </c>
      <c r="BJ62" s="62">
        <f t="shared" si="38"/>
        <v>560.14861617544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4.9086092885838992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4.9086092885838992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-5.6843418860808015E-14</v>
      </c>
      <c r="BZ62" s="14">
        <f>BY62*VLOOKUP('Données projet'!$B$12,Paramètres!$A$1:$I$89,3,0)*VLOOKUP('Données projet'!$B$12,Paramètres!$A$1:$I$89,5,0)</f>
        <v>-3.1036506698001178E-14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302.37244372118971</v>
      </c>
      <c r="CE62" s="62">
        <f t="shared" si="40"/>
        <v>439.56450354660171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4.6491690513437334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4.6491690513437334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254.95391999999998</v>
      </c>
      <c r="CV62" s="14">
        <f t="shared" si="41"/>
        <v>61.645533788540583</v>
      </c>
      <c r="CW62" s="22">
        <f t="shared" si="13"/>
        <v>551.41071534837477</v>
      </c>
      <c r="CX62" s="62">
        <f t="shared" si="14"/>
        <v>821.56686112266971</v>
      </c>
      <c r="CY62" s="62">
        <f ca="1">AVERAGE(OFFSET($CX$3,0,0,'Données projet'!$E$13+1,1))-AVERAGE(OFFSET($H$3,0,0,'Données projet'!$E$13+1,1))</f>
        <v>490.08061065665601</v>
      </c>
      <c r="CZ62" s="62">
        <f t="shared" si="42"/>
        <v>308.02184463423112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63.678948847535004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3.55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13.016666666666666</v>
      </c>
      <c r="H63" s="70">
        <f t="shared" si="1"/>
        <v>204.6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805.17275592521094</v>
      </c>
      <c r="S63" s="62">
        <f ca="1">AVERAGE(OFFSET($R$3,0,0,'Données projet'!$E$9+1,1))-AVERAGE(OFFSET($H$3,0,0,'Données projet'!$E$9+1,1))</f>
        <v>462.677457131175</v>
      </c>
      <c r="T63" s="62">
        <f t="shared" si="34"/>
        <v>291.78368401945909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868.15359120465348</v>
      </c>
      <c r="AN63" s="62">
        <f ca="1">AVERAGE(OFFSET($AM$3,0,0,'Données projet'!$E$10+1,1))-AVERAGE(OFFSET($H$3,0,0,'Données projet'!$E$10+1,1))</f>
        <v>510.6089681065061</v>
      </c>
      <c r="AO63" s="62">
        <f t="shared" si="36"/>
        <v>320.18520436392646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656</v>
      </c>
      <c r="BB63" s="13">
        <f>VLOOKUP(A63,'Données projet'!$A$87:$I$107,9,0)</f>
        <v>8.1999999999999993</v>
      </c>
      <c r="BC63" s="13">
        <f t="array" ref="BC63">INDEX(BB:BB,MIN(IF(ISNUMBER(BB63:BB259),ROW(BB63:BB259),"")))</f>
        <v>8.1999999999999993</v>
      </c>
      <c r="BD63" s="13">
        <f>IF('Données projet'!$A$88&gt;35,BD62+BC63-BL62,IF(A63&lt;'Données projet'!$A$88,$BA$205^A63,IF(A63='Données projet'!$A$88,'Données projet'!$B$88,BD62+BC63-BL62)))</f>
        <v>655.99999999999977</v>
      </c>
      <c r="BE63" s="14">
        <f>BD63*VLOOKUP('Données projet'!$B$11,Paramètres!$A$1:$I$89,3,0)*VLOOKUP('Données projet'!$B$11,Paramètres!$A$1:$I$89,5,0)</f>
        <v>366.70399999999984</v>
      </c>
      <c r="BF63" s="14">
        <f t="shared" si="37"/>
        <v>84.992650078103338</v>
      </c>
      <c r="BG63" s="22">
        <f t="shared" si="7"/>
        <v>786.70499888602956</v>
      </c>
      <c r="BH63" s="62">
        <f t="shared" si="8"/>
        <v>1057.2632170480451</v>
      </c>
      <c r="BI63" s="62">
        <f ca="1">AVERAGE(OFFSET($BH$3,0,0,'Données projet'!$E$11+1,1))-AVERAGE(OFFSET($H$3,0,0,'Données projet'!$E$11+1,1))</f>
        <v>455.44531340185631</v>
      </c>
      <c r="BJ63" s="62">
        <f t="shared" si="38"/>
        <v>560.14861617544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656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4.7743831094550284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4.7743831094550284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-5.6843418860808015E-14</v>
      </c>
      <c r="BZ63" s="14">
        <f>BY63*VLOOKUP('Données projet'!$B$12,Paramètres!$A$1:$I$89,3,0)*VLOOKUP('Données projet'!$B$12,Paramètres!$A$1:$I$89,5,0)</f>
        <v>-3.1036506698001178E-14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302.37244372118971</v>
      </c>
      <c r="CE63" s="62">
        <f t="shared" si="40"/>
        <v>439.56450354660171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4.5220372791455645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4.5220372791455645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264.04559999999992</v>
      </c>
      <c r="CV63" s="14">
        <f t="shared" si="41"/>
        <v>63.58395992997368</v>
      </c>
      <c r="CW63" s="22">
        <f t="shared" si="13"/>
        <v>570.62148354470401</v>
      </c>
      <c r="CX63" s="62">
        <f t="shared" si="14"/>
        <v>841.1797017067197</v>
      </c>
      <c r="CY63" s="62">
        <f ca="1">AVERAGE(OFFSET($CX$3,0,0,'Données projet'!$E$13+1,1))-AVERAGE(OFFSET($H$3,0,0,'Données projet'!$E$13+1,1))</f>
        <v>490.08061065665601</v>
      </c>
      <c r="CZ63" s="62">
        <f t="shared" si="42"/>
        <v>308.02184463423112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63.788604953276995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3.55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13.016666666666666</v>
      </c>
      <c r="H64" s="70">
        <f t="shared" si="1"/>
        <v>204.6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768.79600649173381</v>
      </c>
      <c r="S64" s="62">
        <f ca="1">AVERAGE(OFFSET($R$3,0,0,'Données projet'!$E$9+1,1))-AVERAGE(OFFSET($H$3,0,0,'Données projet'!$E$9+1,1))</f>
        <v>462.677457131175</v>
      </c>
      <c r="T64" s="62">
        <f t="shared" si="34"/>
        <v>291.78368401945909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257.35319999999996</v>
      </c>
      <c r="AK64" s="14">
        <f t="shared" si="35"/>
        <v>62.157851613080908</v>
      </c>
      <c r="AL64" s="22">
        <f t="shared" si="4"/>
        <v>556.48174822611588</v>
      </c>
      <c r="AM64" s="62">
        <f t="shared" si="5"/>
        <v>827.43506371882427</v>
      </c>
      <c r="AN64" s="62">
        <f ca="1">AVERAGE(OFFSET($AM$3,0,0,'Données projet'!$E$10+1,1))-AVERAGE(OFFSET($H$3,0,0,'Données projet'!$E$10+1,1))</f>
        <v>510.6089681065061</v>
      </c>
      <c r="AO64" s="62">
        <f t="shared" si="36"/>
        <v>320.18520436392646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-2.2737367544323206E-13</v>
      </c>
      <c r="BE64" s="14">
        <f>BD64*VLOOKUP('Données projet'!$B$11,Paramètres!$A$1:$I$89,3,0)*VLOOKUP('Données projet'!$B$11,Paramètres!$A$1:$I$89,5,0)</f>
        <v>-1.2710188457276673E-13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455.44531340185631</v>
      </c>
      <c r="BJ64" s="62">
        <f t="shared" si="38"/>
        <v>560.14861617544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4.6438273522530853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4.6438273522530853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-5.6843418860808015E-14</v>
      </c>
      <c r="BZ64" s="14">
        <f>BY64*VLOOKUP('Données projet'!$B$12,Paramètres!$A$1:$I$89,3,0)*VLOOKUP('Données projet'!$B$12,Paramètres!$A$1:$I$89,5,0)</f>
        <v>-3.1036506698001178E-14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302.37244372118971</v>
      </c>
      <c r="CE64" s="62">
        <f t="shared" si="40"/>
        <v>439.56450354660171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4.3983819319437236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4.3983819319437236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245.47535999999997</v>
      </c>
      <c r="CV64" s="14">
        <f t="shared" si="41"/>
        <v>59.616029794883758</v>
      </c>
      <c r="CW64" s="22">
        <f t="shared" si="13"/>
        <v>531.36750389275585</v>
      </c>
      <c r="CX64" s="62">
        <f t="shared" si="14"/>
        <v>802.32081938546435</v>
      </c>
      <c r="CY64" s="62">
        <f ca="1">AVERAGE(OFFSET($CX$3,0,0,'Données projet'!$E$13+1,1))-AVERAGE(OFFSET($H$3,0,0,'Données projet'!$E$13+1,1))</f>
        <v>490.08061065665601</v>
      </c>
      <c r="CZ64" s="62">
        <f t="shared" si="42"/>
        <v>308.02184463423112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63.896358770738672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3.55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13.016666666666666</v>
      </c>
      <c r="H65" s="70">
        <f t="shared" si="1"/>
        <v>204.6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786.04488436376391</v>
      </c>
      <c r="S65" s="62">
        <f ca="1">AVERAGE(OFFSET($R$3,0,0,'Données projet'!$E$9+1,1))-AVERAGE(OFFSET($H$3,0,0,'Données projet'!$E$9+1,1))</f>
        <v>462.677457131175</v>
      </c>
      <c r="T65" s="62">
        <f t="shared" si="34"/>
        <v>291.78368401945909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266.27640000000002</v>
      </c>
      <c r="AK65" s="14">
        <f t="shared" si="35"/>
        <v>64.058389829439747</v>
      </c>
      <c r="AL65" s="22">
        <f t="shared" si="4"/>
        <v>575.33309228627434</v>
      </c>
      <c r="AM65" s="62">
        <f t="shared" si="5"/>
        <v>846.67465105429346</v>
      </c>
      <c r="AN65" s="62">
        <f ca="1">AVERAGE(OFFSET($AM$3,0,0,'Données projet'!$E$10+1,1))-AVERAGE(OFFSET($H$3,0,0,'Données projet'!$E$10+1,1))</f>
        <v>510.6089681065061</v>
      </c>
      <c r="AO65" s="62">
        <f t="shared" si="36"/>
        <v>320.18520436392646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-2.2737367544323206E-13</v>
      </c>
      <c r="BE65" s="14">
        <f>BD65*VLOOKUP('Données projet'!$B$11,Paramètres!$A$1:$I$89,3,0)*VLOOKUP('Données projet'!$B$11,Paramètres!$A$1:$I$89,5,0)</f>
        <v>-1.2710188457276673E-13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455.44531340185631</v>
      </c>
      <c r="BJ65" s="62">
        <f t="shared" si="38"/>
        <v>560.14861617544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4.5168416490974579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4.5168416490974579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-5.6843418860808015E-14</v>
      </c>
      <c r="BZ65" s="14">
        <f>BY65*VLOOKUP('Données projet'!$B$12,Paramètres!$A$1:$I$89,3,0)*VLOOKUP('Données projet'!$B$12,Paramètres!$A$1:$I$89,5,0)</f>
        <v>-3.1036506698001178E-14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302.37244372118971</v>
      </c>
      <c r="CE65" s="62">
        <f t="shared" si="40"/>
        <v>439.56450354660171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4.2781079467138694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4.2781079467138694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253.98671999999999</v>
      </c>
      <c r="CV65" s="14">
        <f t="shared" si="41"/>
        <v>61.438849277739124</v>
      </c>
      <c r="CW65" s="22">
        <f t="shared" si="13"/>
        <v>549.3661998253956</v>
      </c>
      <c r="CX65" s="62">
        <f t="shared" si="14"/>
        <v>820.70775859341461</v>
      </c>
      <c r="CY65" s="62">
        <f ca="1">AVERAGE(OFFSET($CX$3,0,0,'Données projet'!$E$13+1,1))-AVERAGE(OFFSET($H$3,0,0,'Données projet'!$E$13+1,1))</f>
        <v>490.08061065665601</v>
      </c>
      <c r="CZ65" s="62">
        <f t="shared" si="42"/>
        <v>308.02184463423112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64.002243300368832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3.55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13.016666666666666</v>
      </c>
      <c r="H66" s="70">
        <f t="shared" si="1"/>
        <v>204.6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803.27537250790067</v>
      </c>
      <c r="S66" s="62">
        <f ca="1">AVERAGE(OFFSET($R$3,0,0,'Données projet'!$E$9+1,1))-AVERAGE(OFFSET($H$3,0,0,'Données projet'!$E$9+1,1))</f>
        <v>462.677457131175</v>
      </c>
      <c r="T66" s="62">
        <f t="shared" si="34"/>
        <v>291.78368401945909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275.19960000000003</v>
      </c>
      <c r="AK66" s="14">
        <f t="shared" si="35"/>
        <v>65.951527620662617</v>
      </c>
      <c r="AL66" s="22">
        <f t="shared" si="4"/>
        <v>594.17154727265404</v>
      </c>
      <c r="AM66" s="62">
        <f t="shared" si="5"/>
        <v>865.89461416313907</v>
      </c>
      <c r="AN66" s="62">
        <f ca="1">AVERAGE(OFFSET($AM$3,0,0,'Données projet'!$E$10+1,1))-AVERAGE(OFFSET($H$3,0,0,'Données projet'!$E$10+1,1))</f>
        <v>510.6089681065061</v>
      </c>
      <c r="AO66" s="62">
        <f t="shared" si="36"/>
        <v>320.18520436392646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-2.2737367544323206E-13</v>
      </c>
      <c r="BE66" s="14">
        <f>BD66*VLOOKUP('Données projet'!$B$11,Paramètres!$A$1:$I$89,3,0)*VLOOKUP('Données projet'!$B$11,Paramètres!$A$1:$I$89,5,0)</f>
        <v>-1.2710188457276673E-13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455.44531340185631</v>
      </c>
      <c r="BJ66" s="62">
        <f t="shared" si="38"/>
        <v>560.14861617544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4.3933283766725086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4.3933283766725086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-5.6843418860808015E-14</v>
      </c>
      <c r="BZ66" s="14">
        <f>BY66*VLOOKUP('Données projet'!$B$12,Paramètres!$A$1:$I$89,3,0)*VLOOKUP('Données projet'!$B$12,Paramètres!$A$1:$I$89,5,0)</f>
        <v>-3.1036506698001178E-14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302.37244372118971</v>
      </c>
      <c r="CE66" s="62">
        <f t="shared" si="40"/>
        <v>439.56450354660171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4.1611228599350598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4.1611228599350598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262.49807999999996</v>
      </c>
      <c r="CV66" s="14">
        <f t="shared" si="41"/>
        <v>63.254570961138086</v>
      </c>
      <c r="CW66" s="22">
        <f t="shared" si="13"/>
        <v>567.35253375731543</v>
      </c>
      <c r="CX66" s="62">
        <f t="shared" si="14"/>
        <v>839.07560064780046</v>
      </c>
      <c r="CY66" s="62">
        <f ca="1">AVERAGE(OFFSET($CX$3,0,0,'Données projet'!$E$13+1,1))-AVERAGE(OFFSET($H$3,0,0,'Données projet'!$E$13+1,1))</f>
        <v>490.08061065665601</v>
      </c>
      <c r="CZ66" s="62">
        <f t="shared" si="42"/>
        <v>308.02184463423112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64.106290970132278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3.55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13.016666666666666</v>
      </c>
      <c r="H67" s="70">
        <f t="shared" si="1"/>
        <v>204.6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820.48800899886919</v>
      </c>
      <c r="S67" s="62">
        <f ca="1">AVERAGE(OFFSET($R$3,0,0,'Données projet'!$E$9+1,1))-AVERAGE(OFFSET($H$3,0,0,'Données projet'!$E$9+1,1))</f>
        <v>462.677457131175</v>
      </c>
      <c r="T67" s="62">
        <f t="shared" si="34"/>
        <v>291.78368401945909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284.12279999999998</v>
      </c>
      <c r="AK67" s="14">
        <f t="shared" si="35"/>
        <v>67.837532462585557</v>
      </c>
      <c r="AL67" s="22">
        <f t="shared" si="4"/>
        <v>612.99757903900309</v>
      </c>
      <c r="AM67" s="62">
        <f t="shared" si="5"/>
        <v>885.09553573895369</v>
      </c>
      <c r="AN67" s="62">
        <f ca="1">AVERAGE(OFFSET($AM$3,0,0,'Données projet'!$E$10+1,1))-AVERAGE(OFFSET($H$3,0,0,'Données projet'!$E$10+1,1))</f>
        <v>510.6089681065061</v>
      </c>
      <c r="AO67" s="62">
        <f t="shared" si="36"/>
        <v>320.18520436392646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-2.2737367544323206E-13</v>
      </c>
      <c r="BE67" s="14">
        <f>BD67*VLOOKUP('Données projet'!$B$11,Paramètres!$A$1:$I$89,3,0)*VLOOKUP('Données projet'!$B$11,Paramètres!$A$1:$I$89,5,0)</f>
        <v>-1.2710188457276673E-13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455.44531340185631</v>
      </c>
      <c r="BJ67" s="62">
        <f t="shared" si="38"/>
        <v>560.14861617544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4.2731925811773008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4.2731925811773008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-5.6843418860808015E-14</v>
      </c>
      <c r="BZ67" s="14">
        <f>BY67*VLOOKUP('Données projet'!$B$12,Paramètres!$A$1:$I$89,3,0)*VLOOKUP('Données projet'!$B$12,Paramètres!$A$1:$I$89,5,0)</f>
        <v>-3.1036506698001178E-14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302.37244372118971</v>
      </c>
      <c r="CE67" s="62">
        <f t="shared" si="40"/>
        <v>439.56450354660171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4.0473367365061952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4.0473367365061952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271.00943999999998</v>
      </c>
      <c r="CV67" s="14">
        <f t="shared" si="41"/>
        <v>65.063451383023647</v>
      </c>
      <c r="CW67" s="22">
        <f t="shared" si="13"/>
        <v>585.32695249209939</v>
      </c>
      <c r="CX67" s="62">
        <f t="shared" si="14"/>
        <v>857.42490919204988</v>
      </c>
      <c r="CY67" s="62">
        <f ca="1">AVERAGE(OFFSET($CX$3,0,0,'Données projet'!$E$13+1,1))-AVERAGE(OFFSET($H$3,0,0,'Données projet'!$E$13+1,1))</f>
        <v>490.08061065665601</v>
      </c>
      <c r="CZ67" s="62">
        <f t="shared" si="42"/>
        <v>308.02184463423112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64.208533645441051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3.55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13.016666666666666</v>
      </c>
      <c r="H68" s="70">
        <f t="shared" ref="H68:H131" si="56">(B68+E68+F68)*44/12+(C68+D68)*0.475*44/12</f>
        <v>204.6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837.68330192303074</v>
      </c>
      <c r="S68" s="62">
        <f ca="1">AVERAGE(OFFSET($R$3,0,0,'Données projet'!$E$9+1,1))-AVERAGE(OFFSET($H$3,0,0,'Données projet'!$E$9+1,1))</f>
        <v>462.677457131175</v>
      </c>
      <c r="T68" s="62">
        <f t="shared" si="34"/>
        <v>291.78368401945909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293.04599999999999</v>
      </c>
      <c r="AK68" s="14">
        <f t="shared" si="35"/>
        <v>69.716654076072615</v>
      </c>
      <c r="AL68" s="22">
        <f t="shared" ref="AL68:AL131" si="58">(AJ68+AK68)*0.475*44/12</f>
        <v>631.81162251582646</v>
      </c>
      <c r="AM68" s="62">
        <f t="shared" ref="AM68:AM131" si="59">AL68+(AD68+AE68)*44/12</f>
        <v>904.27796552517634</v>
      </c>
      <c r="AN68" s="62">
        <f ca="1">AVERAGE(OFFSET($AM$3,0,0,'Données projet'!$E$10+1,1))-AVERAGE(OFFSET($H$3,0,0,'Données projet'!$E$10+1,1))</f>
        <v>510.6089681065061</v>
      </c>
      <c r="AO68" s="62">
        <f t="shared" si="36"/>
        <v>320.18520436392646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-2.2737367544323206E-13</v>
      </c>
      <c r="BE68" s="14">
        <f>BD68*VLOOKUP('Données projet'!$B$11,Paramètres!$A$1:$I$89,3,0)*VLOOKUP('Données projet'!$B$11,Paramètres!$A$1:$I$89,5,0)</f>
        <v>-1.2710188457276673E-13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455.44531340185631</v>
      </c>
      <c r="BJ68" s="62">
        <f t="shared" si="38"/>
        <v>560.14861617544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4.1563419053275759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4.1563419053275759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-5.6843418860808015E-14</v>
      </c>
      <c r="BZ68" s="14">
        <f>BY68*VLOOKUP('Données projet'!$B$12,Paramètres!$A$1:$I$89,3,0)*VLOOKUP('Données projet'!$B$12,Paramètres!$A$1:$I$89,5,0)</f>
        <v>-3.1036506698001178E-14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302.37244372118971</v>
      </c>
      <c r="CE68" s="62">
        <f t="shared" si="40"/>
        <v>439.56450354660171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3.9366621006062448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3.9366621006062448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279.52080000000001</v>
      </c>
      <c r="CV68" s="14">
        <f t="shared" si="41"/>
        <v>66.865730052421583</v>
      </c>
      <c r="CW68" s="22">
        <f t="shared" ref="CW68:CW131" si="67">(CU68+CV68)*0.475*44/12</f>
        <v>603.28987317463418</v>
      </c>
      <c r="CX68" s="62">
        <f t="shared" ref="CX68:CX131" si="68">CW68+(CO68+CP68)*44/12</f>
        <v>875.75621618398395</v>
      </c>
      <c r="CY68" s="62">
        <f ca="1">AVERAGE(OFFSET($CX$3,0,0,'Données projet'!$E$13+1,1))-AVERAGE(OFFSET($H$3,0,0,'Données projet'!$E$13+1,1))</f>
        <v>490.08061065665601</v>
      </c>
      <c r="CZ68" s="62">
        <f t="shared" si="42"/>
        <v>308.02184463423112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64.309002638913597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3.55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13.016666666666666</v>
      </c>
      <c r="H69" s="70">
        <f t="shared" si="56"/>
        <v>204.6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800.16946833227985</v>
      </c>
      <c r="S69" s="62">
        <f ca="1">AVERAGE(OFFSET($R$3,0,0,'Données projet'!$E$9+1,1))-AVERAGE(OFFSET($H$3,0,0,'Données projet'!$E$9+1,1))</f>
        <v>462.677457131175</v>
      </c>
      <c r="T69" s="62">
        <f t="shared" ref="T69:T132" si="88">$T$3</f>
        <v>291.78368401945909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862.29145448757072</v>
      </c>
      <c r="AN69" s="62">
        <f ca="1">AVERAGE(OFFSET($AM$3,0,0,'Données projet'!$E$10+1,1))-AVERAGE(OFFSET($H$3,0,0,'Données projet'!$E$10+1,1))</f>
        <v>510.6089681065061</v>
      </c>
      <c r="AO69" s="62">
        <f t="shared" ref="AO69:AO132" si="90">$AO$3</f>
        <v>320.18520436392646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-2.2737367544323206E-13</v>
      </c>
      <c r="BE69" s="14">
        <f>BD69*VLOOKUP('Données projet'!$B$11,Paramètres!$A$1:$I$89,3,0)*VLOOKUP('Données projet'!$B$11,Paramètres!$A$1:$I$89,5,0)</f>
        <v>-1.2710188457276673E-13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455.44531340185631</v>
      </c>
      <c r="BJ69" s="62">
        <f t="shared" ref="BJ69:BJ132" si="92">$BJ$3</f>
        <v>560.14861617544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4.0426865173538715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4.0426865173538715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-5.6843418860808015E-14</v>
      </c>
      <c r="BZ69" s="14">
        <f>BY69*VLOOKUP('Données projet'!$B$12,Paramètres!$A$1:$I$89,3,0)*VLOOKUP('Données projet'!$B$12,Paramètres!$A$1:$I$89,5,0)</f>
        <v>-3.1036506698001178E-14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302.37244372118971</v>
      </c>
      <c r="CE69" s="62">
        <f t="shared" ref="CE69:CE132" si="94">$CE$3</f>
        <v>439.56450354660171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3.8290138684451045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3.8290138684451045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260.37024000000002</v>
      </c>
      <c r="CV69" s="14">
        <f t="shared" ref="CV69:CV132" si="95">EXP(-1.0587+0.8836*LN(CU69)+0.284)</f>
        <v>62.801291625234725</v>
      </c>
      <c r="CW69" s="22">
        <f t="shared" si="67"/>
        <v>562.85708424728386</v>
      </c>
      <c r="CX69" s="62">
        <f t="shared" si="68"/>
        <v>835.68542288715344</v>
      </c>
      <c r="CY69" s="62">
        <f ca="1">AVERAGE(OFFSET($CX$3,0,0,'Données projet'!$E$13+1,1))-AVERAGE(OFFSET($H$3,0,0,'Données projet'!$E$13+1,1))</f>
        <v>490.08061065665601</v>
      </c>
      <c r="CZ69" s="62">
        <f t="shared" ref="CZ69:CZ132" si="96">$CZ$3</f>
        <v>308.02184463423112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64.40772871996441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3.55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13.016666666666666</v>
      </c>
      <c r="H70" s="70">
        <f t="shared" si="56"/>
        <v>204.6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816.21783594850717</v>
      </c>
      <c r="S70" s="62">
        <f ca="1">AVERAGE(OFFSET($R$3,0,0,'Données projet'!$E$9+1,1))-AVERAGE(OFFSET($H$3,0,0,'Données projet'!$E$9+1,1))</f>
        <v>462.677457131175</v>
      </c>
      <c r="T70" s="62">
        <f t="shared" si="88"/>
        <v>291.78368401945909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880.19285300344836</v>
      </c>
      <c r="AN70" s="62">
        <f ca="1">AVERAGE(OFFSET($AM$3,0,0,'Données projet'!$E$10+1,1))-AVERAGE(OFFSET($H$3,0,0,'Données projet'!$E$10+1,1))</f>
        <v>510.6089681065061</v>
      </c>
      <c r="AO70" s="62">
        <f t="shared" si="90"/>
        <v>320.18520436392646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-2.2737367544323206E-13</v>
      </c>
      <c r="BE70" s="14">
        <f>BD70*VLOOKUP('Données projet'!$B$11,Paramètres!$A$1:$I$89,3,0)*VLOOKUP('Données projet'!$B$11,Paramètres!$A$1:$I$89,5,0)</f>
        <v>-1.2710188457276673E-13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455.44531340185631</v>
      </c>
      <c r="BJ70" s="62">
        <f t="shared" si="92"/>
        <v>560.14861617544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3.9321390419411855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3.9321390419411855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-5.6843418860808015E-14</v>
      </c>
      <c r="BZ70" s="14">
        <f>BY70*VLOOKUP('Données projet'!$B$12,Paramètres!$A$1:$I$89,3,0)*VLOOKUP('Données projet'!$B$12,Paramètres!$A$1:$I$89,5,0)</f>
        <v>-3.1036506698001178E-14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302.37244372118971</v>
      </c>
      <c r="CE70" s="62">
        <f t="shared" si="94"/>
        <v>439.56450354660171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3.724309282853385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3.724309282853385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268.30127999999996</v>
      </c>
      <c r="CV70" s="14">
        <f t="shared" si="95"/>
        <v>64.488625713042012</v>
      </c>
      <c r="CW70" s="22">
        <f t="shared" si="67"/>
        <v>579.60908578354815</v>
      </c>
      <c r="CX70" s="62">
        <f t="shared" si="68"/>
        <v>852.79314023904885</v>
      </c>
      <c r="CY70" s="62">
        <f ca="1">AVERAGE(OFFSET($CX$3,0,0,'Données projet'!$E$13+1,1))-AVERAGE(OFFSET($H$3,0,0,'Données projet'!$E$13+1,1))</f>
        <v>490.08061065665601</v>
      </c>
      <c r="CZ70" s="62">
        <f t="shared" si="96"/>
        <v>308.02184463423112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64.504742124227448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3.55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13.016666666666666</v>
      </c>
      <c r="H71" s="70">
        <f t="shared" si="56"/>
        <v>204.6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832.25051450737692</v>
      </c>
      <c r="S71" s="62">
        <f ca="1">AVERAGE(OFFSET($R$3,0,0,'Données projet'!$E$9+1,1))-AVERAGE(OFFSET($H$3,0,0,'Données projet'!$E$9+1,1))</f>
        <v>462.677457131175</v>
      </c>
      <c r="T71" s="62">
        <f t="shared" si="88"/>
        <v>291.78368401945909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898.07755425831897</v>
      </c>
      <c r="AN71" s="62">
        <f ca="1">AVERAGE(OFFSET($AM$3,0,0,'Données projet'!$E$10+1,1))-AVERAGE(OFFSET($H$3,0,0,'Données projet'!$E$10+1,1))</f>
        <v>510.6089681065061</v>
      </c>
      <c r="AO71" s="62">
        <f t="shared" si="90"/>
        <v>320.18520436392646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-2.2737367544323206E-13</v>
      </c>
      <c r="BE71" s="14">
        <f>BD71*VLOOKUP('Données projet'!$B$11,Paramètres!$A$1:$I$89,3,0)*VLOOKUP('Données projet'!$B$11,Paramètres!$A$1:$I$89,5,0)</f>
        <v>-1.2710188457276673E-13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455.44531340185631</v>
      </c>
      <c r="BJ71" s="62">
        <f t="shared" si="92"/>
        <v>560.14861617544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3.8246144930570987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3.8246144930570987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-5.6843418860808015E-14</v>
      </c>
      <c r="BZ71" s="14">
        <f>BY71*VLOOKUP('Données projet'!$B$12,Paramètres!$A$1:$I$89,3,0)*VLOOKUP('Données projet'!$B$12,Paramètres!$A$1:$I$89,5,0)</f>
        <v>-3.1036506698001178E-14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302.37244372118971</v>
      </c>
      <c r="CE71" s="62">
        <f t="shared" si="94"/>
        <v>439.56450354660171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3.622467849660846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3.622467849660846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276.23231999999996</v>
      </c>
      <c r="CV71" s="14">
        <f t="shared" si="95"/>
        <v>66.170163093943458</v>
      </c>
      <c r="CW71" s="22">
        <f t="shared" si="67"/>
        <v>596.35099138861813</v>
      </c>
      <c r="CX71" s="62">
        <f t="shared" si="68"/>
        <v>869.88459078561004</v>
      </c>
      <c r="CY71" s="62">
        <f ca="1">AVERAGE(OFFSET($CX$3,0,0,'Données projet'!$E$13+1,1))-AVERAGE(OFFSET($H$3,0,0,'Données projet'!$E$13+1,1))</f>
        <v>490.08061065665601</v>
      </c>
      <c r="CZ71" s="62">
        <f t="shared" si="96"/>
        <v>308.02184463423112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64.600072562815996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3.55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13.016666666666666</v>
      </c>
      <c r="H72" s="70">
        <f t="shared" si="56"/>
        <v>204.6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848.26791572644743</v>
      </c>
      <c r="S72" s="62">
        <f ca="1">AVERAGE(OFFSET($R$3,0,0,'Données projet'!$E$9+1,1))-AVERAGE(OFFSET($H$3,0,0,'Données projet'!$E$9+1,1))</f>
        <v>462.677457131175</v>
      </c>
      <c r="T72" s="62">
        <f t="shared" si="88"/>
        <v>291.78368401945909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915.9460022412436</v>
      </c>
      <c r="AN72" s="62">
        <f ca="1">AVERAGE(OFFSET($AM$3,0,0,'Données projet'!$E$10+1,1))-AVERAGE(OFFSET($H$3,0,0,'Données projet'!$E$10+1,1))</f>
        <v>510.6089681065061</v>
      </c>
      <c r="AO72" s="62">
        <f t="shared" si="90"/>
        <v>320.18520436392646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-2.2737367544323206E-13</v>
      </c>
      <c r="BE72" s="14">
        <f>BD72*VLOOKUP('Données projet'!$B$11,Paramètres!$A$1:$I$89,3,0)*VLOOKUP('Données projet'!$B$11,Paramètres!$A$1:$I$89,5,0)</f>
        <v>-1.2710188457276673E-13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455.44531340185631</v>
      </c>
      <c r="BJ72" s="62">
        <f t="shared" si="92"/>
        <v>560.14861617544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3.7200302086167172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3.7200302086167172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-5.6843418860808015E-14</v>
      </c>
      <c r="BZ72" s="14">
        <f>BY72*VLOOKUP('Données projet'!$B$12,Paramètres!$A$1:$I$89,3,0)*VLOOKUP('Données projet'!$B$12,Paramètres!$A$1:$I$89,5,0)</f>
        <v>-3.1036506698001178E-14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302.37244372118971</v>
      </c>
      <c r="CE72" s="62">
        <f t="shared" si="94"/>
        <v>439.56450354660171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3.5234112758145653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3.5234112758145653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284.16335999999995</v>
      </c>
      <c r="CV72" s="14">
        <f t="shared" si="95"/>
        <v>67.846089314219739</v>
      </c>
      <c r="CW72" s="22">
        <f t="shared" si="67"/>
        <v>613.08312422226595</v>
      </c>
      <c r="CX72" s="62">
        <f t="shared" si="68"/>
        <v>886.9602047374799</v>
      </c>
      <c r="CY72" s="62">
        <f ca="1">AVERAGE(OFFSET($CX$3,0,0,'Données projet'!$E$13+1,1))-AVERAGE(OFFSET($H$3,0,0,'Données projet'!$E$13+1,1))</f>
        <v>490.08061065665601</v>
      </c>
      <c r="CZ72" s="62">
        <f t="shared" si="96"/>
        <v>308.02184463423112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64.693749231421975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3.55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13.016666666666666</v>
      </c>
      <c r="H73" s="70">
        <f t="shared" si="56"/>
        <v>204.6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864.27043149196402</v>
      </c>
      <c r="S73" s="62">
        <f ca="1">AVERAGE(OFFSET($R$3,0,0,'Données projet'!$E$9+1,1))-AVERAGE(OFFSET($H$3,0,0,'Données projet'!$E$9+1,1))</f>
        <v>462.677457131175</v>
      </c>
      <c r="T73" s="62">
        <f t="shared" si="88"/>
        <v>291.78368401945909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933.79861920606891</v>
      </c>
      <c r="AN73" s="62">
        <f ca="1">AVERAGE(OFFSET($AM$3,0,0,'Données projet'!$E$10+1,1))-AVERAGE(OFFSET($H$3,0,0,'Données projet'!$E$10+1,1))</f>
        <v>510.6089681065061</v>
      </c>
      <c r="AO73" s="62">
        <f t="shared" si="90"/>
        <v>320.18520436392646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-2.2737367544323206E-13</v>
      </c>
      <c r="BE73" s="14">
        <f>BD73*VLOOKUP('Données projet'!$B$11,Paramètres!$A$1:$I$89,3,0)*VLOOKUP('Données projet'!$B$11,Paramètres!$A$1:$I$89,5,0)</f>
        <v>-1.2710188457276673E-13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455.44531340185631</v>
      </c>
      <c r="BJ73" s="62">
        <f t="shared" si="92"/>
        <v>560.14861617544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3.6183057869342066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3.6183057869342066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-5.6843418860808015E-14</v>
      </c>
      <c r="BZ73" s="14">
        <f>BY73*VLOOKUP('Données projet'!$B$12,Paramètres!$A$1:$I$89,3,0)*VLOOKUP('Données projet'!$B$12,Paramètres!$A$1:$I$89,5,0)</f>
        <v>-3.1036506698001178E-14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302.37244372118971</v>
      </c>
      <c r="CE73" s="62">
        <f t="shared" si="94"/>
        <v>439.56450354660171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3.42706340918927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3.42706340918927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292.09439999999995</v>
      </c>
      <c r="CV73" s="14">
        <f t="shared" si="95"/>
        <v>69.516578973599849</v>
      </c>
      <c r="CW73" s="22">
        <f t="shared" si="67"/>
        <v>629.80578837901965</v>
      </c>
      <c r="CX73" s="62">
        <f t="shared" si="68"/>
        <v>904.020391382963</v>
      </c>
      <c r="CY73" s="62">
        <f ca="1">AVERAGE(OFFSET($CX$3,0,0,'Données projet'!$E$13+1,1))-AVERAGE(OFFSET($H$3,0,0,'Données projet'!$E$13+1,1))</f>
        <v>490.08061065665601</v>
      </c>
      <c r="CZ73" s="62">
        <f t="shared" si="96"/>
        <v>308.02184463423112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64.78580081925729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3.55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13.016666666666666</v>
      </c>
      <c r="H74" s="70">
        <f t="shared" si="56"/>
        <v>204.6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825.6140457009617</v>
      </c>
      <c r="S74" s="62">
        <f ca="1">AVERAGE(OFFSET($R$3,0,0,'Données projet'!$E$9+1,1))-AVERAGE(OFFSET($H$3,0,0,'Données projet'!$E$9+1,1))</f>
        <v>462.677457131175</v>
      </c>
      <c r="T74" s="62">
        <f t="shared" si="88"/>
        <v>291.78368401945909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285.54239999999999</v>
      </c>
      <c r="AK74" s="14">
        <f t="shared" si="89"/>
        <v>68.136937829389524</v>
      </c>
      <c r="AL74" s="22">
        <f t="shared" si="58"/>
        <v>615.99151338618674</v>
      </c>
      <c r="AM74" s="62">
        <f t="shared" si="59"/>
        <v>890.53778361826744</v>
      </c>
      <c r="AN74" s="62">
        <f ca="1">AVERAGE(OFFSET($AM$3,0,0,'Données projet'!$E$10+1,1))-AVERAGE(OFFSET($H$3,0,0,'Données projet'!$E$10+1,1))</f>
        <v>510.6089681065061</v>
      </c>
      <c r="AO74" s="62">
        <f t="shared" si="90"/>
        <v>320.18520436392646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-2.2737367544323206E-13</v>
      </c>
      <c r="BE74" s="14">
        <f>BD74*VLOOKUP('Données projet'!$B$11,Paramètres!$A$1:$I$89,3,0)*VLOOKUP('Données projet'!$B$11,Paramètres!$A$1:$I$89,5,0)</f>
        <v>-1.2710188457276673E-13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455.44531340185631</v>
      </c>
      <c r="BJ74" s="62">
        <f t="shared" si="92"/>
        <v>560.14861617544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3.5193630249120593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3.5193630249120593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-5.6843418860808015E-14</v>
      </c>
      <c r="BZ74" s="14">
        <f>BY74*VLOOKUP('Données projet'!$B$12,Paramètres!$A$1:$I$89,3,0)*VLOOKUP('Données projet'!$B$12,Paramètres!$A$1:$I$89,5,0)</f>
        <v>-3.1036506698001178E-14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302.37244372118971</v>
      </c>
      <c r="CE74" s="62">
        <f t="shared" si="94"/>
        <v>439.56450354660171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3.3333501800435572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3.3333501800435572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272.36351999999999</v>
      </c>
      <c r="CV74" s="14">
        <f t="shared" si="95"/>
        <v>65.350613162347059</v>
      </c>
      <c r="CW74" s="22">
        <f t="shared" si="67"/>
        <v>588.18544859108772</v>
      </c>
      <c r="CX74" s="62">
        <f t="shared" si="68"/>
        <v>862.73171882316842</v>
      </c>
      <c r="CY74" s="62">
        <f ca="1">AVERAGE(OFFSET($CX$3,0,0,'Données projet'!$E$13+1,1))-AVERAGE(OFFSET($H$3,0,0,'Données projet'!$E$13+1,1))</f>
        <v>490.08061065665601</v>
      </c>
      <c r="CZ74" s="62">
        <f t="shared" si="96"/>
        <v>308.02184463423112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64.876255517840178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3.55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13.016666666666666</v>
      </c>
      <c r="H75" s="70">
        <f t="shared" si="56"/>
        <v>204.6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840.47144933159257</v>
      </c>
      <c r="S75" s="62">
        <f ca="1">AVERAGE(OFFSET($R$3,0,0,'Données projet'!$E$9+1,1))-AVERAGE(OFFSET($H$3,0,0,'Données projet'!$E$9+1,1))</f>
        <v>462.677457131175</v>
      </c>
      <c r="T75" s="62">
        <f t="shared" si="88"/>
        <v>291.78368401945909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293.24880000000002</v>
      </c>
      <c r="AK75" s="14">
        <f t="shared" si="89"/>
        <v>69.759283249126327</v>
      </c>
      <c r="AL75" s="22">
        <f t="shared" si="58"/>
        <v>632.23907832556176</v>
      </c>
      <c r="AM75" s="62">
        <f t="shared" si="59"/>
        <v>907.11126210086832</v>
      </c>
      <c r="AN75" s="62">
        <f ca="1">AVERAGE(OFFSET($AM$3,0,0,'Données projet'!$E$10+1,1))-AVERAGE(OFFSET($H$3,0,0,'Données projet'!$E$10+1,1))</f>
        <v>510.6089681065061</v>
      </c>
      <c r="AO75" s="62">
        <f t="shared" si="90"/>
        <v>320.18520436392646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-2.2737367544323206E-13</v>
      </c>
      <c r="BE75" s="14">
        <f>BD75*VLOOKUP('Données projet'!$B$11,Paramètres!$A$1:$I$89,3,0)*VLOOKUP('Données projet'!$B$11,Paramètres!$A$1:$I$89,5,0)</f>
        <v>-1.2710188457276673E-13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455.44531340185631</v>
      </c>
      <c r="BJ75" s="62">
        <f t="shared" si="92"/>
        <v>560.14861617544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3.423125857920581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3.423125857920581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-5.6843418860808015E-14</v>
      </c>
      <c r="BZ75" s="14">
        <f>BY75*VLOOKUP('Données projet'!$B$12,Paramètres!$A$1:$I$89,3,0)*VLOOKUP('Données projet'!$B$12,Paramètres!$A$1:$I$89,5,0)</f>
        <v>-3.1036506698001178E-14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302.37244372118971</v>
      </c>
      <c r="CE75" s="62">
        <f t="shared" si="94"/>
        <v>439.56450354660171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3.2421995440769988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3.2421995440769988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279.71424000000002</v>
      </c>
      <c r="CV75" s="14">
        <f t="shared" si="95"/>
        <v>66.906615990158315</v>
      </c>
      <c r="CW75" s="22">
        <f t="shared" si="67"/>
        <v>603.69799084952581</v>
      </c>
      <c r="CX75" s="62">
        <f t="shared" si="68"/>
        <v>878.57017462483236</v>
      </c>
      <c r="CY75" s="62">
        <f ca="1">AVERAGE(OFFSET($CX$3,0,0,'Données projet'!$E$13+1,1))-AVERAGE(OFFSET($H$3,0,0,'Données projet'!$E$13+1,1))</f>
        <v>490.08061065665601</v>
      </c>
      <c r="CZ75" s="62">
        <f t="shared" si="96"/>
        <v>308.02184463423112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64.965141029629081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3.55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13.016666666666666</v>
      </c>
      <c r="H76" s="70">
        <f t="shared" si="56"/>
        <v>204.6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855.31539467964581</v>
      </c>
      <c r="S76" s="62">
        <f ca="1">AVERAGE(OFFSET($R$3,0,0,'Données projet'!$E$9+1,1))-AVERAGE(OFFSET($H$3,0,0,'Données projet'!$E$9+1,1))</f>
        <v>462.677457131175</v>
      </c>
      <c r="T76" s="62">
        <f t="shared" si="88"/>
        <v>291.78368401945909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300.95520000000005</v>
      </c>
      <c r="AK76" s="14">
        <f t="shared" si="89"/>
        <v>71.376673021759785</v>
      </c>
      <c r="AL76" s="22">
        <f t="shared" si="58"/>
        <v>648.4780121795651</v>
      </c>
      <c r="AM76" s="62">
        <f t="shared" si="59"/>
        <v>923.67045562675617</v>
      </c>
      <c r="AN76" s="62">
        <f ca="1">AVERAGE(OFFSET($AM$3,0,0,'Données projet'!$E$10+1,1))-AVERAGE(OFFSET($H$3,0,0,'Données projet'!$E$10+1,1))</f>
        <v>510.6089681065061</v>
      </c>
      <c r="AO76" s="62">
        <f t="shared" si="90"/>
        <v>320.18520436392646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-2.2737367544323206E-13</v>
      </c>
      <c r="BE76" s="14">
        <f>BD76*VLOOKUP('Données projet'!$B$11,Paramètres!$A$1:$I$89,3,0)*VLOOKUP('Données projet'!$B$11,Paramètres!$A$1:$I$89,5,0)</f>
        <v>-1.2710188457276673E-13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455.44531340185631</v>
      </c>
      <c r="BJ76" s="62">
        <f t="shared" si="92"/>
        <v>560.14861617544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3.3295203013213777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3.3295203013213777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-5.6843418860808015E-14</v>
      </c>
      <c r="BZ76" s="14">
        <f>BY76*VLOOKUP('Données projet'!$B$12,Paramètres!$A$1:$I$89,3,0)*VLOOKUP('Données projet'!$B$12,Paramètres!$A$1:$I$89,5,0)</f>
        <v>-3.1036506698001178E-14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302.37244372118971</v>
      </c>
      <c r="CE76" s="62">
        <f t="shared" si="94"/>
        <v>439.56450354660171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3.1535414270443494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3.1535414270443494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287.06496000000004</v>
      </c>
      <c r="CV76" s="14">
        <f t="shared" si="95"/>
        <v>68.457865822206315</v>
      </c>
      <c r="CW76" s="22">
        <f t="shared" si="67"/>
        <v>619.20225497367608</v>
      </c>
      <c r="CX76" s="62">
        <f t="shared" si="68"/>
        <v>894.39469842086714</v>
      </c>
      <c r="CY76" s="62">
        <f ca="1">AVERAGE(OFFSET($CX$3,0,0,'Données projet'!$E$13+1,1))-AVERAGE(OFFSET($H$3,0,0,'Données projet'!$E$13+1,1))</f>
        <v>490.08061065665601</v>
      </c>
      <c r="CZ76" s="62">
        <f t="shared" si="96"/>
        <v>308.02184463423112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65.052484576506657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3.55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13.016666666666666</v>
      </c>
      <c r="H77" s="70">
        <f t="shared" si="56"/>
        <v>204.6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870.14620264945029</v>
      </c>
      <c r="S77" s="62">
        <f ca="1">AVERAGE(OFFSET($R$3,0,0,'Données projet'!$E$9+1,1))-AVERAGE(OFFSET($H$3,0,0,'Données projet'!$E$9+1,1))</f>
        <v>462.677457131175</v>
      </c>
      <c r="T77" s="62">
        <f t="shared" si="88"/>
        <v>291.78368401945909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308.66160000000008</v>
      </c>
      <c r="AK77" s="14">
        <f t="shared" si="89"/>
        <v>72.98924863505313</v>
      </c>
      <c r="AL77" s="22">
        <f t="shared" si="58"/>
        <v>664.70856137271755</v>
      </c>
      <c r="AM77" s="62">
        <f t="shared" si="59"/>
        <v>940.21570870247933</v>
      </c>
      <c r="AN77" s="62">
        <f ca="1">AVERAGE(OFFSET($AM$3,0,0,'Données projet'!$E$10+1,1))-AVERAGE(OFFSET($H$3,0,0,'Données projet'!$E$10+1,1))</f>
        <v>510.6089681065061</v>
      </c>
      <c r="AO77" s="62">
        <f t="shared" si="90"/>
        <v>320.18520436392646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-2.2737367544323206E-13</v>
      </c>
      <c r="BE77" s="14">
        <f>BD77*VLOOKUP('Données projet'!$B$11,Paramètres!$A$1:$I$89,3,0)*VLOOKUP('Données projet'!$B$11,Paramètres!$A$1:$I$89,5,0)</f>
        <v>-1.2710188457276673E-13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455.44531340185631</v>
      </c>
      <c r="BJ77" s="62">
        <f t="shared" si="92"/>
        <v>560.14861617544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3.2384743935898817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3.2384743935898817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-5.6843418860808015E-14</v>
      </c>
      <c r="BZ77" s="14">
        <f>BY77*VLOOKUP('Données projet'!$B$12,Paramètres!$A$1:$I$89,3,0)*VLOOKUP('Données projet'!$B$12,Paramètres!$A$1:$I$89,5,0)</f>
        <v>-3.1036506698001178E-14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302.37244372118971</v>
      </c>
      <c r="CE77" s="62">
        <f t="shared" si="94"/>
        <v>439.56450354660171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3.0673076708842855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3.0673076708842855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294.41568000000001</v>
      </c>
      <c r="CV77" s="14">
        <f t="shared" si="95"/>
        <v>70.004498360393455</v>
      </c>
      <c r="CW77" s="22">
        <f t="shared" si="67"/>
        <v>634.69847731101868</v>
      </c>
      <c r="CX77" s="62">
        <f t="shared" si="68"/>
        <v>910.20562464078034</v>
      </c>
      <c r="CY77" s="62">
        <f ca="1">AVERAGE(OFFSET($CX$3,0,0,'Données projet'!$E$13+1,1))-AVERAGE(OFFSET($H$3,0,0,'Données projet'!$E$13+1,1))</f>
        <v>490.08061065665601</v>
      </c>
      <c r="CZ77" s="62">
        <f t="shared" si="96"/>
        <v>308.02184463423112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65.138312908116831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3.55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13.016666666666666</v>
      </c>
      <c r="H78" s="70">
        <f t="shared" si="56"/>
        <v>204.6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884.96418068320281</v>
      </c>
      <c r="S78" s="62">
        <f ca="1">AVERAGE(OFFSET($R$3,0,0,'Données projet'!$E$9+1,1))-AVERAGE(OFFSET($H$3,0,0,'Données projet'!$E$9+1,1))</f>
        <v>462.677457131175</v>
      </c>
      <c r="T78" s="62">
        <f t="shared" si="88"/>
        <v>291.78368401945909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316.36800000000005</v>
      </c>
      <c r="AK78" s="14">
        <f t="shared" si="89"/>
        <v>74.597144109003438</v>
      </c>
      <c r="AL78" s="22">
        <f t="shared" si="58"/>
        <v>680.93095932318113</v>
      </c>
      <c r="AM78" s="62">
        <f t="shared" si="59"/>
        <v>956.7473511267234</v>
      </c>
      <c r="AN78" s="62">
        <f ca="1">AVERAGE(OFFSET($AM$3,0,0,'Données projet'!$E$10+1,1))-AVERAGE(OFFSET($H$3,0,0,'Données projet'!$E$10+1,1))</f>
        <v>510.6089681065061</v>
      </c>
      <c r="AO78" s="62">
        <f t="shared" si="90"/>
        <v>320.18520436392646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-2.2737367544323206E-13</v>
      </c>
      <c r="BE78" s="14">
        <f>BD78*VLOOKUP('Données projet'!$B$11,Paramètres!$A$1:$I$89,3,0)*VLOOKUP('Données projet'!$B$11,Paramètres!$A$1:$I$89,5,0)</f>
        <v>-1.2710188457276673E-13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455.44531340185631</v>
      </c>
      <c r="BJ78" s="62">
        <f t="shared" si="92"/>
        <v>560.14861617544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3.1499181409931998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3.1499181409931998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-5.6843418860808015E-14</v>
      </c>
      <c r="BZ78" s="14">
        <f>BY78*VLOOKUP('Données projet'!$B$12,Paramètres!$A$1:$I$89,3,0)*VLOOKUP('Données projet'!$B$12,Paramètres!$A$1:$I$89,5,0)</f>
        <v>-3.1036506698001178E-14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302.37244372118971</v>
      </c>
      <c r="CE78" s="62">
        <f t="shared" si="94"/>
        <v>439.56450354660171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2.9834319813212549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2.9834319813212549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301.76640000000003</v>
      </c>
      <c r="CV78" s="14">
        <f t="shared" si="95"/>
        <v>71.546642144235364</v>
      </c>
      <c r="CW78" s="22">
        <f t="shared" si="67"/>
        <v>650.18688173454336</v>
      </c>
      <c r="CX78" s="62">
        <f t="shared" si="68"/>
        <v>926.00327353808564</v>
      </c>
      <c r="CY78" s="62">
        <f ca="1">AVERAGE(OFFSET($CX$3,0,0,'Données projet'!$E$13+1,1))-AVERAGE(OFFSET($H$3,0,0,'Données projet'!$E$13+1,1))</f>
        <v>490.08061065665601</v>
      </c>
      <c r="CZ78" s="62">
        <f t="shared" si="96"/>
        <v>308.02184463423112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65.222652310056986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3.55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13.016666666666666</v>
      </c>
      <c r="H79" s="70">
        <f t="shared" si="56"/>
        <v>204.6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845.54230702628138</v>
      </c>
      <c r="S79" s="62">
        <f ca="1">AVERAGE(OFFSET($R$3,0,0,'Données projet'!$E$9+1,1))-AVERAGE(OFFSET($H$3,0,0,'Données projet'!$E$9+1,1))</f>
        <v>462.677457131175</v>
      </c>
      <c r="T79" s="62">
        <f t="shared" si="88"/>
        <v>291.78368401945909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912.63358005689417</v>
      </c>
      <c r="AN79" s="62">
        <f ca="1">AVERAGE(OFFSET($AM$3,0,0,'Données projet'!$E$10+1,1))-AVERAGE(OFFSET($H$3,0,0,'Données projet'!$E$10+1,1))</f>
        <v>510.6089681065061</v>
      </c>
      <c r="AO79" s="62">
        <f t="shared" si="90"/>
        <v>320.18520436392646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-2.2737367544323206E-13</v>
      </c>
      <c r="BE79" s="14">
        <f>BD79*VLOOKUP('Données projet'!$B$11,Paramètres!$A$1:$I$89,3,0)*VLOOKUP('Données projet'!$B$11,Paramètres!$A$1:$I$89,5,0)</f>
        <v>-1.2710188457276673E-13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455.44531340185631</v>
      </c>
      <c r="BJ79" s="62">
        <f t="shared" si="92"/>
        <v>560.14861617544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3.0637834637807448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3.0637834637807448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-5.6843418860808015E-14</v>
      </c>
      <c r="BZ79" s="14">
        <f>BY79*VLOOKUP('Données projet'!$B$12,Paramètres!$A$1:$I$89,3,0)*VLOOKUP('Données projet'!$B$12,Paramètres!$A$1:$I$89,5,0)</f>
        <v>-3.1036506698001178E-14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302.37244372118971</v>
      </c>
      <c r="CE79" s="62">
        <f t="shared" si="94"/>
        <v>439.56450354660171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2.9018498769001559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2.9018498769001559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281.64864000000006</v>
      </c>
      <c r="CV79" s="14">
        <f t="shared" si="95"/>
        <v>67.315294774697747</v>
      </c>
      <c r="CW79" s="22">
        <f t="shared" si="67"/>
        <v>607.77885306593191</v>
      </c>
      <c r="CX79" s="62">
        <f t="shared" si="68"/>
        <v>883.89912464300164</v>
      </c>
      <c r="CY79" s="62">
        <f ca="1">AVERAGE(OFFSET($CX$3,0,0,'Données projet'!$E$13+1,1))-AVERAGE(OFFSET($H$3,0,0,'Données projet'!$E$13+1,1))</f>
        <v>490.08061065665601</v>
      </c>
      <c r="CZ79" s="62">
        <f t="shared" si="96"/>
        <v>308.02184463423112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65.305528611928111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3.55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13.016666666666666</v>
      </c>
      <c r="H80" s="70">
        <f t="shared" si="56"/>
        <v>204.6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859.5984756627322</v>
      </c>
      <c r="S80" s="62">
        <f ca="1">AVERAGE(OFFSET($R$3,0,0,'Données projet'!$E$9+1,1))-AVERAGE(OFFSET($H$3,0,0,'Données projet'!$E$9+1,1))</f>
        <v>462.677457131175</v>
      </c>
      <c r="T80" s="62">
        <f t="shared" si="88"/>
        <v>291.78368401945909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928.31453839119126</v>
      </c>
      <c r="AN80" s="62">
        <f ca="1">AVERAGE(OFFSET($AM$3,0,0,'Données projet'!$E$10+1,1))-AVERAGE(OFFSET($H$3,0,0,'Données projet'!$E$10+1,1))</f>
        <v>510.6089681065061</v>
      </c>
      <c r="AO80" s="62">
        <f t="shared" si="90"/>
        <v>320.18520436392646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-2.2737367544323206E-13</v>
      </c>
      <c r="BE80" s="14">
        <f>BD80*VLOOKUP('Données projet'!$B$11,Paramètres!$A$1:$I$89,3,0)*VLOOKUP('Données projet'!$B$11,Paramètres!$A$1:$I$89,5,0)</f>
        <v>-1.2710188457276673E-13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455.44531340185631</v>
      </c>
      <c r="BJ80" s="62">
        <f t="shared" si="92"/>
        <v>560.14861617544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2.9800041438462905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2.9800041438462905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-5.6843418860808015E-14</v>
      </c>
      <c r="BZ80" s="14">
        <f>BY80*VLOOKUP('Données projet'!$B$12,Paramètres!$A$1:$I$89,3,0)*VLOOKUP('Données projet'!$B$12,Paramètres!$A$1:$I$89,5,0)</f>
        <v>-3.1036506698001178E-14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302.37244372118971</v>
      </c>
      <c r="CE80" s="62">
        <f t="shared" si="94"/>
        <v>439.56450354660171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2.8224986394146683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2.8224986394146683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288.61248000000001</v>
      </c>
      <c r="CV80" s="14">
        <f t="shared" si="95"/>
        <v>68.783851967051476</v>
      </c>
      <c r="CW80" s="22">
        <f t="shared" si="67"/>
        <v>622.4652781759479</v>
      </c>
      <c r="CX80" s="62">
        <f t="shared" si="68"/>
        <v>898.88415789184796</v>
      </c>
      <c r="CY80" s="62">
        <f ca="1">AVERAGE(OFFSET($CX$3,0,0,'Données projet'!$E$13+1,1))-AVERAGE(OFFSET($H$3,0,0,'Données projet'!$E$13+1,1))</f>
        <v>490.08061065665601</v>
      </c>
      <c r="CZ80" s="62">
        <f t="shared" si="96"/>
        <v>308.02184463423112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65.386967195245447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3.55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13.016666666666666</v>
      </c>
      <c r="H81" s="70">
        <f t="shared" si="56"/>
        <v>204.6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873.64270040448719</v>
      </c>
      <c r="S81" s="62">
        <f ca="1">AVERAGE(OFFSET($R$3,0,0,'Données projet'!$E$9+1,1))-AVERAGE(OFFSET($H$3,0,0,'Données projet'!$E$9+1,1))</f>
        <v>462.677457131175</v>
      </c>
      <c r="T81" s="62">
        <f t="shared" si="88"/>
        <v>291.78368401945909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943.98283639173837</v>
      </c>
      <c r="AN81" s="62">
        <f ca="1">AVERAGE(OFFSET($AM$3,0,0,'Données projet'!$E$10+1,1))-AVERAGE(OFFSET($H$3,0,0,'Données projet'!$E$10+1,1))</f>
        <v>510.6089681065061</v>
      </c>
      <c r="AO81" s="62">
        <f t="shared" si="90"/>
        <v>320.18520436392646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-2.2737367544323206E-13</v>
      </c>
      <c r="BE81" s="14">
        <f>BD81*VLOOKUP('Données projet'!$B$11,Paramètres!$A$1:$I$89,3,0)*VLOOKUP('Données projet'!$B$11,Paramètres!$A$1:$I$89,5,0)</f>
        <v>-1.2710188457276673E-13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455.44531340185631</v>
      </c>
      <c r="BJ81" s="62">
        <f t="shared" si="92"/>
        <v>560.14861617544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2.8985157738212068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2.8985157738212068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-5.6843418860808015E-14</v>
      </c>
      <c r="BZ81" s="14">
        <f>BY81*VLOOKUP('Données projet'!$B$12,Paramètres!$A$1:$I$89,3,0)*VLOOKUP('Données projet'!$B$12,Paramètres!$A$1:$I$89,5,0)</f>
        <v>-3.1036506698001178E-14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302.37244372118971</v>
      </c>
      <c r="CE81" s="62">
        <f t="shared" si="94"/>
        <v>439.56450354660171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2.7453172656911216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2.7453172656911216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295.57632000000001</v>
      </c>
      <c r="CV81" s="14">
        <f t="shared" si="95"/>
        <v>70.24828996461811</v>
      </c>
      <c r="CW81" s="22">
        <f t="shared" si="67"/>
        <v>637.1445290217099</v>
      </c>
      <c r="CX81" s="62">
        <f t="shared" si="68"/>
        <v>913.85683669281912</v>
      </c>
      <c r="CY81" s="62">
        <f ca="1">AVERAGE(OFFSET($CX$3,0,0,'Données projet'!$E$13+1,1))-AVERAGE(OFFSET($H$3,0,0,'Données projet'!$E$13+1,1))</f>
        <v>490.08061065665601</v>
      </c>
      <c r="CZ81" s="62">
        <f t="shared" si="96"/>
        <v>308.02184463423112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65.46699300121162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3.55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13.016666666666666</v>
      </c>
      <c r="H82" s="70">
        <f t="shared" si="56"/>
        <v>204.6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887.67524880897395</v>
      </c>
      <c r="S82" s="62">
        <f ca="1">AVERAGE(OFFSET($R$3,0,0,'Données projet'!$E$9+1,1))-AVERAGE(OFFSET($H$3,0,0,'Données projet'!$E$9+1,1))</f>
        <v>462.677457131175</v>
      </c>
      <c r="T82" s="62">
        <f t="shared" si="88"/>
        <v>291.78368401945909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959.63876043788991</v>
      </c>
      <c r="AN82" s="62">
        <f ca="1">AVERAGE(OFFSET($AM$3,0,0,'Données projet'!$E$10+1,1))-AVERAGE(OFFSET($H$3,0,0,'Données projet'!$E$10+1,1))</f>
        <v>510.6089681065061</v>
      </c>
      <c r="AO82" s="62">
        <f t="shared" si="90"/>
        <v>320.18520436392646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-2.2737367544323206E-13</v>
      </c>
      <c r="BE82" s="14">
        <f>BD82*VLOOKUP('Données projet'!$B$11,Paramètres!$A$1:$I$89,3,0)*VLOOKUP('Données projet'!$B$11,Paramètres!$A$1:$I$89,5,0)</f>
        <v>-1.2710188457276673E-13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455.44531340185631</v>
      </c>
      <c r="BJ82" s="62">
        <f t="shared" si="92"/>
        <v>560.14861617544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2.819255707559746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2.819255707559746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-5.6843418860808015E-14</v>
      </c>
      <c r="BZ82" s="14">
        <f>BY82*VLOOKUP('Données projet'!$B$12,Paramètres!$A$1:$I$89,3,0)*VLOOKUP('Données projet'!$B$12,Paramètres!$A$1:$I$89,5,0)</f>
        <v>-3.1036506698001178E-14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302.37244372118971</v>
      </c>
      <c r="CE82" s="62">
        <f t="shared" si="94"/>
        <v>439.56450354660171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2.6702464206908374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2.6702464206908374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302.54016000000001</v>
      </c>
      <c r="CV82" s="14">
        <f t="shared" si="95"/>
        <v>71.708716984815311</v>
      </c>
      <c r="CW82" s="22">
        <f t="shared" si="67"/>
        <v>651.81679408188654</v>
      </c>
      <c r="CX82" s="62">
        <f t="shared" si="68"/>
        <v>928.81743938918885</v>
      </c>
      <c r="CY82" s="62">
        <f ca="1">AVERAGE(OFFSET($CX$3,0,0,'Données projet'!$E$13+1,1))-AVERAGE(OFFSET($H$3,0,0,'Données projet'!$E$13+1,1))</f>
        <v>490.08061065665601</v>
      </c>
      <c r="CZ82" s="62">
        <f t="shared" si="96"/>
        <v>308.02184463423112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65.545630538355169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3.55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13.016666666666666</v>
      </c>
      <c r="H83" s="70">
        <f t="shared" si="56"/>
        <v>204.6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901.69637822763593</v>
      </c>
      <c r="S83" s="62">
        <f ca="1">AVERAGE(OFFSET($R$3,0,0,'Données projet'!$E$9+1,1))-AVERAGE(OFFSET($H$3,0,0,'Données projet'!$E$9+1,1))</f>
        <v>462.677457131175</v>
      </c>
      <c r="T83" s="62">
        <f t="shared" si="88"/>
        <v>291.78368401945909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975.28258578708869</v>
      </c>
      <c r="AN83" s="62">
        <f ca="1">AVERAGE(OFFSET($AM$3,0,0,'Données projet'!$E$10+1,1))-AVERAGE(OFFSET($H$3,0,0,'Données projet'!$E$10+1,1))</f>
        <v>510.6089681065061</v>
      </c>
      <c r="AO83" s="62">
        <f t="shared" si="90"/>
        <v>320.18520436392646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-2.2737367544323206E-13</v>
      </c>
      <c r="BE83" s="14">
        <f>BD83*VLOOKUP('Données projet'!$B$11,Paramètres!$A$1:$I$89,3,0)*VLOOKUP('Données projet'!$B$11,Paramètres!$A$1:$I$89,5,0)</f>
        <v>-1.2710188457276673E-13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455.44531340185631</v>
      </c>
      <c r="BJ83" s="62">
        <f t="shared" si="92"/>
        <v>560.14861617544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2.7421630119783105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2.7421630119783105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-5.6843418860808015E-14</v>
      </c>
      <c r="BZ83" s="14">
        <f>BY83*VLOOKUP('Données projet'!$B$12,Paramètres!$A$1:$I$89,3,0)*VLOOKUP('Données projet'!$B$12,Paramètres!$A$1:$I$89,5,0)</f>
        <v>-3.1036506698001178E-14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302.37244372118971</v>
      </c>
      <c r="CE83" s="62">
        <f t="shared" si="94"/>
        <v>439.56450354660171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2.5972283918948902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2.5972283918948902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309.50400000000002</v>
      </c>
      <c r="CV83" s="14">
        <f t="shared" si="95"/>
        <v>73.165235978896504</v>
      </c>
      <c r="CW83" s="22">
        <f t="shared" si="67"/>
        <v>666.48225266324471</v>
      </c>
      <c r="CX83" s="62">
        <f t="shared" si="68"/>
        <v>943.7662335933785</v>
      </c>
      <c r="CY83" s="62">
        <f ca="1">AVERAGE(OFFSET($CX$3,0,0,'Données projet'!$E$13+1,1))-AVERAGE(OFFSET($H$3,0,0,'Données projet'!$E$13+1,1))</f>
        <v>490.08061065665601</v>
      </c>
      <c r="CZ83" s="62">
        <f t="shared" si="96"/>
        <v>308.02184463423112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65.622903890036483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3.55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13.016666666666666</v>
      </c>
      <c r="H84" s="70">
        <f t="shared" si="56"/>
        <v>204.6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861.50610617730001</v>
      </c>
      <c r="S84" s="62">
        <f ca="1">AVERAGE(OFFSET($R$3,0,0,'Données projet'!$E$9+1,1))-AVERAGE(OFFSET($H$3,0,0,'Données projet'!$E$9+1,1))</f>
        <v>462.677457131175</v>
      </c>
      <c r="T84" s="62">
        <f t="shared" si="88"/>
        <v>291.78368401945909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302.98320000000007</v>
      </c>
      <c r="AK84" s="14">
        <f t="shared" si="89"/>
        <v>71.801496173397709</v>
      </c>
      <c r="AL84" s="22">
        <f t="shared" si="58"/>
        <v>652.75001250200114</v>
      </c>
      <c r="AM84" s="62">
        <f t="shared" si="59"/>
        <v>930.31241381535381</v>
      </c>
      <c r="AN84" s="62">
        <f ca="1">AVERAGE(OFFSET($AM$3,0,0,'Données projet'!$E$10+1,1))-AVERAGE(OFFSET($H$3,0,0,'Données projet'!$E$10+1,1))</f>
        <v>510.6089681065061</v>
      </c>
      <c r="AO84" s="62">
        <f t="shared" si="90"/>
        <v>320.18520436392646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-1.2710188457276673E-13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455.44531340185631</v>
      </c>
      <c r="BJ84" s="62">
        <f t="shared" si="92"/>
        <v>560.14861617544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2.6671784202116782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2.6671784202116782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-3.1036506698001178E-14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302.37244372118971</v>
      </c>
      <c r="CE84" s="62">
        <f t="shared" si="94"/>
        <v>439.56450354660171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2.5262070449362195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2.5262070449362195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288.99936000000002</v>
      </c>
      <c r="CV84" s="14">
        <f t="shared" si="95"/>
        <v>68.86531667529006</v>
      </c>
      <c r="CW84" s="22">
        <f t="shared" si="67"/>
        <v>623.2809785427969</v>
      </c>
      <c r="CX84" s="62">
        <f t="shared" si="68"/>
        <v>900.84337985614957</v>
      </c>
      <c r="CY84" s="62">
        <f ca="1">AVERAGE(OFFSET($CX$3,0,0,'Données projet'!$E$13+1,1))-AVERAGE(OFFSET($H$3,0,0,'Données projet'!$E$13+1,1))</f>
        <v>490.08061065665601</v>
      </c>
      <c r="CZ84" s="62">
        <f t="shared" si="96"/>
        <v>308.02184463423112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65.698836721823454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3.55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13.016666666666666</v>
      </c>
      <c r="H85" s="70">
        <f t="shared" si="56"/>
        <v>204.6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874.7663844587554</v>
      </c>
      <c r="S85" s="62">
        <f ca="1">AVERAGE(OFFSET($R$3,0,0,'Données projet'!$E$9+1,1))-AVERAGE(OFFSET($H$3,0,0,'Données projet'!$E$9+1,1))</f>
        <v>462.677457131175</v>
      </c>
      <c r="T85" s="62">
        <f t="shared" si="88"/>
        <v>291.78368401945909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309.87840000000006</v>
      </c>
      <c r="AK85" s="14">
        <f t="shared" si="89"/>
        <v>73.243434672131556</v>
      </c>
      <c r="AL85" s="22">
        <f t="shared" si="58"/>
        <v>667.27052872062916</v>
      </c>
      <c r="AM85" s="62">
        <f t="shared" si="59"/>
        <v>945.10652044600658</v>
      </c>
      <c r="AN85" s="62">
        <f ca="1">AVERAGE(OFFSET($AM$3,0,0,'Données projet'!$E$10+1,1))-AVERAGE(OFFSET($H$3,0,0,'Données projet'!$E$10+1,1))</f>
        <v>510.6089681065061</v>
      </c>
      <c r="AO85" s="62">
        <f t="shared" si="90"/>
        <v>320.18520436392646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-1.2710188457276673E-13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455.44531340185631</v>
      </c>
      <c r="BJ85" s="62">
        <f t="shared" si="92"/>
        <v>560.14861617544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2.5942442860501727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2.5942442860501727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-3.1036506698001178E-14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302.37244372118971</v>
      </c>
      <c r="CE85" s="62">
        <f t="shared" si="94"/>
        <v>439.56450354660171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2.457127780444984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2.457127780444984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295.57632000000001</v>
      </c>
      <c r="CV85" s="14">
        <f t="shared" si="95"/>
        <v>70.24828996461811</v>
      </c>
      <c r="CW85" s="22">
        <f t="shared" si="67"/>
        <v>637.1445290217099</v>
      </c>
      <c r="CX85" s="62">
        <f t="shared" si="68"/>
        <v>914.98052074708733</v>
      </c>
      <c r="CY85" s="62">
        <f ca="1">AVERAGE(OFFSET($CX$3,0,0,'Données projet'!$E$13+1,1))-AVERAGE(OFFSET($H$3,0,0,'Données projet'!$E$13+1,1))</f>
        <v>490.08061065665601</v>
      </c>
      <c r="CZ85" s="62">
        <f t="shared" si="96"/>
        <v>308.02184463423112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65.773452288739293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3.55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13.016666666666666</v>
      </c>
      <c r="H86" s="70">
        <f t="shared" si="56"/>
        <v>204.6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888.01604206193656</v>
      </c>
      <c r="S86" s="62">
        <f ca="1">AVERAGE(OFFSET($R$3,0,0,'Données projet'!$E$9+1,1))-AVERAGE(OFFSET($H$3,0,0,'Données projet'!$E$9+1,1))</f>
        <v>462.677457131175</v>
      </c>
      <c r="T86" s="62">
        <f t="shared" si="88"/>
        <v>291.78368401945909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316.77360000000004</v>
      </c>
      <c r="AK86" s="14">
        <f t="shared" si="89"/>
        <v>74.681642981668006</v>
      </c>
      <c r="AL86" s="22">
        <f t="shared" si="58"/>
        <v>681.78454819307183</v>
      </c>
      <c r="AM86" s="62">
        <f t="shared" si="59"/>
        <v>959.88938414848189</v>
      </c>
      <c r="AN86" s="62">
        <f ca="1">AVERAGE(OFFSET($AM$3,0,0,'Données projet'!$E$10+1,1))-AVERAGE(OFFSET($H$3,0,0,'Données projet'!$E$10+1,1))</f>
        <v>510.6089681065061</v>
      </c>
      <c r="AO86" s="62">
        <f t="shared" si="90"/>
        <v>320.18520436392646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-1.2710188457276673E-13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455.44531340185631</v>
      </c>
      <c r="BJ86" s="62">
        <f t="shared" si="92"/>
        <v>560.14861617544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2.5233045396227527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2.5233045396227527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-3.1036506698001178E-14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302.37244372118971</v>
      </c>
      <c r="CE86" s="62">
        <f t="shared" si="94"/>
        <v>439.56450354660171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2.3899374920739818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2.3899374920739818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302.15328000000005</v>
      </c>
      <c r="CV86" s="14">
        <f t="shared" si="95"/>
        <v>71.627685603423203</v>
      </c>
      <c r="CW86" s="22">
        <f t="shared" si="67"/>
        <v>651.00184842596218</v>
      </c>
      <c r="CX86" s="62">
        <f t="shared" si="68"/>
        <v>929.10668438137236</v>
      </c>
      <c r="CY86" s="62">
        <f ca="1">AVERAGE(OFFSET($CX$3,0,0,'Données projet'!$E$13+1,1))-AVERAGE(OFFSET($H$3,0,0,'Données projet'!$E$13+1,1))</f>
        <v>490.08061065665601</v>
      </c>
      <c r="CZ86" s="62">
        <f t="shared" si="96"/>
        <v>308.02184463423112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65.846773442384574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3.55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13.016666666666666</v>
      </c>
      <c r="H87" s="70">
        <f t="shared" si="56"/>
        <v>204.6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901.25530391856228</v>
      </c>
      <c r="S87" s="62">
        <f ca="1">AVERAGE(OFFSET($R$3,0,0,'Données projet'!$E$9+1,1))-AVERAGE(OFFSET($H$3,0,0,'Données projet'!$E$9+1,1))</f>
        <v>462.677457131175</v>
      </c>
      <c r="T87" s="62">
        <f t="shared" si="88"/>
        <v>291.78368401945909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323.66880000000009</v>
      </c>
      <c r="AK87" s="14">
        <f t="shared" si="89"/>
        <v>76.11621164769852</v>
      </c>
      <c r="AL87" s="22">
        <f t="shared" si="58"/>
        <v>696.29222861974176</v>
      </c>
      <c r="AM87" s="62">
        <f t="shared" si="59"/>
        <v>974.66124495883923</v>
      </c>
      <c r="AN87" s="62">
        <f ca="1">AVERAGE(OFFSET($AM$3,0,0,'Données projet'!$E$10+1,1))-AVERAGE(OFFSET($H$3,0,0,'Données projet'!$E$10+1,1))</f>
        <v>510.6089681065061</v>
      </c>
      <c r="AO87" s="62">
        <f t="shared" si="90"/>
        <v>320.18520436392646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-1.2710188457276673E-13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455.44531340185631</v>
      </c>
      <c r="BJ87" s="62">
        <f t="shared" si="92"/>
        <v>560.14861617544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2.4543046442919501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2.4543046442919501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-3.1036506698001178E-14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302.37244372118971</v>
      </c>
      <c r="CE87" s="62">
        <f t="shared" si="94"/>
        <v>439.56450354660171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2.3245845256718685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2.3245845256718685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308.73024000000004</v>
      </c>
      <c r="CV87" s="14">
        <f t="shared" si="95"/>
        <v>73.003590434710574</v>
      </c>
      <c r="CW87" s="22">
        <f t="shared" si="67"/>
        <v>664.85308800712107</v>
      </c>
      <c r="CX87" s="62">
        <f t="shared" si="68"/>
        <v>943.22210434621843</v>
      </c>
      <c r="CY87" s="62">
        <f ca="1">AVERAGE(OFFSET($CX$3,0,0,'Données projet'!$E$13+1,1))-AVERAGE(OFFSET($H$3,0,0,'Données projet'!$E$13+1,1))</f>
        <v>490.08061065665601</v>
      </c>
      <c r="CZ87" s="62">
        <f t="shared" si="96"/>
        <v>308.02184463423112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65.918822637935648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3.55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13.016666666666666</v>
      </c>
      <c r="H88" s="70">
        <f t="shared" si="56"/>
        <v>204.6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914.4843871093999</v>
      </c>
      <c r="S88" s="62">
        <f ca="1">AVERAGE(OFFSET($R$3,0,0,'Données projet'!$E$9+1,1))-AVERAGE(OFFSET($H$3,0,0,'Données projet'!$E$9+1,1))</f>
        <v>462.677457131175</v>
      </c>
      <c r="T88" s="62">
        <f t="shared" si="88"/>
        <v>291.78368401945909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330.56400000000008</v>
      </c>
      <c r="AK88" s="14">
        <f t="shared" si="89"/>
        <v>77.547227137682853</v>
      </c>
      <c r="AL88" s="22">
        <f t="shared" si="58"/>
        <v>710.79372059813113</v>
      </c>
      <c r="AM88" s="62">
        <f t="shared" si="59"/>
        <v>989.42233438187759</v>
      </c>
      <c r="AN88" s="62">
        <f ca="1">AVERAGE(OFFSET($AM$3,0,0,'Données projet'!$E$10+1,1))-AVERAGE(OFFSET($H$3,0,0,'Données projet'!$E$10+1,1))</f>
        <v>510.6089681065061</v>
      </c>
      <c r="AO88" s="62">
        <f t="shared" si="90"/>
        <v>320.18520436392646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-1.2710188457276673E-13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455.44531340185631</v>
      </c>
      <c r="BJ88" s="62">
        <f t="shared" si="92"/>
        <v>560.14861617544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2.3871915547275147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2.3871915547275147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-3.1036506698001178E-14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302.37244372118971</v>
      </c>
      <c r="CE88" s="62">
        <f t="shared" si="94"/>
        <v>439.56450354660171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2.261018639572784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2.261018639572784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315.30720000000008</v>
      </c>
      <c r="CV88" s="14">
        <f t="shared" si="95"/>
        <v>74.376087390025049</v>
      </c>
      <c r="CW88" s="22">
        <f t="shared" si="67"/>
        <v>678.69839220429378</v>
      </c>
      <c r="CX88" s="62">
        <f t="shared" si="68"/>
        <v>957.32700598804036</v>
      </c>
      <c r="CY88" s="62">
        <f ca="1">AVERAGE(OFFSET($CX$3,0,0,'Données projet'!$E$13+1,1))-AVERAGE(OFFSET($H$3,0,0,'Données projet'!$E$13+1,1))</f>
        <v>490.08061065665601</v>
      </c>
      <c r="CZ88" s="62">
        <f t="shared" si="96"/>
        <v>308.02184463423112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65.989621941021781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3.55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13.016666666666666</v>
      </c>
      <c r="H89" s="70">
        <f t="shared" si="56"/>
        <v>204.6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873.52276311279252</v>
      </c>
      <c r="S89" s="62">
        <f ca="1">AVERAGE(OFFSET($R$3,0,0,'Données projet'!$E$9+1,1))-AVERAGE(OFFSET($H$3,0,0,'Données projet'!$E$9+1,1))</f>
        <v>462.677457131175</v>
      </c>
      <c r="T89" s="62">
        <f t="shared" si="88"/>
        <v>291.78368401945909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308.66160000000008</v>
      </c>
      <c r="AK89" s="14">
        <f t="shared" si="89"/>
        <v>72.98924863505313</v>
      </c>
      <c r="AL89" s="22">
        <f t="shared" si="58"/>
        <v>664.70856137271755</v>
      </c>
      <c r="AM89" s="62">
        <f t="shared" si="59"/>
        <v>943.59226916582156</v>
      </c>
      <c r="AN89" s="62">
        <f ca="1">AVERAGE(OFFSET($AM$3,0,0,'Données projet'!$E$10+1,1))-AVERAGE(OFFSET($H$3,0,0,'Données projet'!$E$10+1,1))</f>
        <v>510.6089681065061</v>
      </c>
      <c r="AO89" s="62">
        <f t="shared" si="90"/>
        <v>320.18520436392646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-1.2710188457276673E-13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455.44531340185631</v>
      </c>
      <c r="BJ89" s="62">
        <f t="shared" si="92"/>
        <v>560.14861617544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2.3219136761265431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2.3219136761265431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-3.1036506698001178E-14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302.37244372118971</v>
      </c>
      <c r="CE89" s="62">
        <f t="shared" si="94"/>
        <v>439.56450354660171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2.1991909659718636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2.1991909659718636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294.41568000000001</v>
      </c>
      <c r="CV89" s="14">
        <f t="shared" si="95"/>
        <v>70.004498360393455</v>
      </c>
      <c r="CW89" s="22">
        <f t="shared" si="67"/>
        <v>634.69847731101868</v>
      </c>
      <c r="CX89" s="62">
        <f t="shared" si="68"/>
        <v>913.58218510412257</v>
      </c>
      <c r="CY89" s="62">
        <f ca="1">AVERAGE(OFFSET($CX$3,0,0,'Données projet'!$E$13+1,1))-AVERAGE(OFFSET($H$3,0,0,'Données projet'!$E$13+1,1))</f>
        <v>490.08061065665601</v>
      </c>
      <c r="CZ89" s="62">
        <f t="shared" si="96"/>
        <v>308.02184463423112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66.059193034482902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3.55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13.016666666666666</v>
      </c>
      <c r="H90" s="70">
        <f t="shared" si="56"/>
        <v>204.6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885.9917944161873</v>
      </c>
      <c r="S90" s="62">
        <f ca="1">AVERAGE(OFFSET($R$3,0,0,'Données projet'!$E$9+1,1))-AVERAGE(OFFSET($H$3,0,0,'Données projet'!$E$9+1,1))</f>
        <v>462.677457131175</v>
      </c>
      <c r="T90" s="62">
        <f t="shared" si="88"/>
        <v>291.78368401945909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315.15120000000002</v>
      </c>
      <c r="AK90" s="14">
        <f t="shared" si="89"/>
        <v>74.343571754005879</v>
      </c>
      <c r="AL90" s="22">
        <f t="shared" si="58"/>
        <v>678.37006080489357</v>
      </c>
      <c r="AM90" s="62">
        <f t="shared" si="59"/>
        <v>957.50443729659742</v>
      </c>
      <c r="AN90" s="62">
        <f ca="1">AVERAGE(OFFSET($AM$3,0,0,'Données projet'!$E$10+1,1))-AVERAGE(OFFSET($H$3,0,0,'Données projet'!$E$10+1,1))</f>
        <v>510.6089681065061</v>
      </c>
      <c r="AO90" s="62">
        <f t="shared" si="90"/>
        <v>320.18520436392646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-1.2710188457276673E-13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455.44531340185631</v>
      </c>
      <c r="BJ90" s="62">
        <f t="shared" si="92"/>
        <v>560.14861617544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2.2584208245487294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2.2584208245487294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-3.1036506698001178E-14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302.37244372118971</v>
      </c>
      <c r="CE90" s="62">
        <f t="shared" si="94"/>
        <v>439.56450354660171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2.1390539733569365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2.1390539733569365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300.60576000000003</v>
      </c>
      <c r="CV90" s="14">
        <f t="shared" si="95"/>
        <v>71.303439126782422</v>
      </c>
      <c r="CW90" s="22">
        <f t="shared" si="67"/>
        <v>647.74185514581279</v>
      </c>
      <c r="CX90" s="62">
        <f t="shared" si="68"/>
        <v>926.87623163751664</v>
      </c>
      <c r="CY90" s="62">
        <f ca="1">AVERAGE(OFFSET($CX$3,0,0,'Données projet'!$E$13+1,1))-AVERAGE(OFFSET($H$3,0,0,'Données projet'!$E$13+1,1))</f>
        <v>490.08061065665601</v>
      </c>
      <c r="CZ90" s="62">
        <f t="shared" si="96"/>
        <v>308.02184463423112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66.127557225010122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3.55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13.016666666666666</v>
      </c>
      <c r="H91" s="70">
        <f t="shared" si="56"/>
        <v>204.6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898.45137064586709</v>
      </c>
      <c r="S91" s="62">
        <f ca="1">AVERAGE(OFFSET($R$3,0,0,'Données projet'!$E$9+1,1))-AVERAGE(OFFSET($H$3,0,0,'Données projet'!$E$9+1,1))</f>
        <v>462.677457131175</v>
      </c>
      <c r="T91" s="62">
        <f t="shared" si="88"/>
        <v>291.78368401945909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321.64080000000001</v>
      </c>
      <c r="AK91" s="14">
        <f t="shared" si="89"/>
        <v>75.694652325793228</v>
      </c>
      <c r="AL91" s="22">
        <f t="shared" si="58"/>
        <v>692.0259128007566</v>
      </c>
      <c r="AM91" s="62">
        <f t="shared" si="59"/>
        <v>971.40660944955073</v>
      </c>
      <c r="AN91" s="62">
        <f ca="1">AVERAGE(OFFSET($AM$3,0,0,'Données projet'!$E$10+1,1))-AVERAGE(OFFSET($H$3,0,0,'Données projet'!$E$10+1,1))</f>
        <v>510.6089681065061</v>
      </c>
      <c r="AO91" s="62">
        <f t="shared" si="90"/>
        <v>320.18520436392646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-1.2710188457276673E-13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455.44531340185631</v>
      </c>
      <c r="BJ91" s="62">
        <f t="shared" si="92"/>
        <v>560.14861617544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2.1966641883362548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2.1966641883362548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-3.1036506698001178E-14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302.37244372118971</v>
      </c>
      <c r="CE91" s="62">
        <f t="shared" si="94"/>
        <v>439.56450354660171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2.0805614299675317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2.0805614299675317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306.79584</v>
      </c>
      <c r="CV91" s="14">
        <f t="shared" si="95"/>
        <v>72.599269943528554</v>
      </c>
      <c r="CW91" s="22">
        <f t="shared" si="67"/>
        <v>660.77981648497882</v>
      </c>
      <c r="CX91" s="62">
        <f t="shared" si="68"/>
        <v>940.16051313377295</v>
      </c>
      <c r="CY91" s="62">
        <f ca="1">AVERAGE(OFFSET($CX$3,0,0,'Données projet'!$E$13+1,1))-AVERAGE(OFFSET($H$3,0,0,'Données projet'!$E$13+1,1))</f>
        <v>490.08061065665601</v>
      </c>
      <c r="CZ91" s="62">
        <f t="shared" si="96"/>
        <v>308.02184463423112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66.194735449671128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3.55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13.016666666666666</v>
      </c>
      <c r="H92" s="70">
        <f t="shared" si="56"/>
        <v>204.6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910.90168214519713</v>
      </c>
      <c r="S92" s="62">
        <f ca="1">AVERAGE(OFFSET($R$3,0,0,'Données projet'!$E$9+1,1))-AVERAGE(OFFSET($H$3,0,0,'Données projet'!$E$9+1,1))</f>
        <v>462.677457131175</v>
      </c>
      <c r="T92" s="62">
        <f t="shared" si="88"/>
        <v>291.78368401945909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328.13039999999995</v>
      </c>
      <c r="AK92" s="14">
        <f t="shared" si="89"/>
        <v>77.042563313388285</v>
      </c>
      <c r="AL92" s="22">
        <f t="shared" si="58"/>
        <v>705.67624443748446</v>
      </c>
      <c r="AM92" s="62">
        <f t="shared" si="59"/>
        <v>985.29898813933289</v>
      </c>
      <c r="AN92" s="62">
        <f ca="1">AVERAGE(OFFSET($AM$3,0,0,'Données projet'!$E$10+1,1))-AVERAGE(OFFSET($H$3,0,0,'Données projet'!$E$10+1,1))</f>
        <v>510.6089681065061</v>
      </c>
      <c r="AO92" s="62">
        <f t="shared" si="90"/>
        <v>320.18520436392646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-1.2710188457276673E-13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455.44531340185631</v>
      </c>
      <c r="BJ92" s="62">
        <f t="shared" si="92"/>
        <v>560.14861617544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2.1365962905886509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2.1365962905886509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-3.1036506698001178E-14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302.37244372118971</v>
      </c>
      <c r="CE92" s="62">
        <f t="shared" si="94"/>
        <v>439.56450354660171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2.0236683682530989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2.0236683682530989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312.98591999999996</v>
      </c>
      <c r="CV92" s="14">
        <f t="shared" si="95"/>
        <v>73.892060789929147</v>
      </c>
      <c r="CW92" s="22">
        <f t="shared" si="67"/>
        <v>673.81248320912653</v>
      </c>
      <c r="CX92" s="62">
        <f t="shared" si="68"/>
        <v>953.43522691097496</v>
      </c>
      <c r="CY92" s="62">
        <f ca="1">AVERAGE(OFFSET($CX$3,0,0,'Données projet'!$E$13+1,1))-AVERAGE(OFFSET($H$3,0,0,'Données projet'!$E$13+1,1))</f>
        <v>490.08061065665601</v>
      </c>
      <c r="CZ92" s="62">
        <f t="shared" si="96"/>
        <v>308.02184463423112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66.260748282322297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3.55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13.016666666666666</v>
      </c>
      <c r="H93" s="70">
        <f t="shared" si="56"/>
        <v>204.6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923.34291314383483</v>
      </c>
      <c r="S93" s="62">
        <f ca="1">AVERAGE(OFFSET($R$3,0,0,'Données projet'!$E$9+1,1))-AVERAGE(OFFSET($H$3,0,0,'Données projet'!$E$9+1,1))</f>
        <v>462.677457131175</v>
      </c>
      <c r="T93" s="62">
        <f t="shared" si="88"/>
        <v>291.78368401945909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334.61999999999995</v>
      </c>
      <c r="AK93" s="14">
        <f t="shared" si="89"/>
        <v>78.387374628661505</v>
      </c>
      <c r="AL93" s="22">
        <f t="shared" si="58"/>
        <v>719.32117747825203</v>
      </c>
      <c r="AM93" s="62">
        <f t="shared" si="59"/>
        <v>999.18176925792034</v>
      </c>
      <c r="AN93" s="62">
        <f ca="1">AVERAGE(OFFSET($AM$3,0,0,'Données projet'!$E$10+1,1))-AVERAGE(OFFSET($H$3,0,0,'Données projet'!$E$10+1,1))</f>
        <v>510.6089681065061</v>
      </c>
      <c r="AO93" s="62">
        <f t="shared" si="90"/>
        <v>320.18520436392646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-1.2710188457276673E-13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455.44531340185631</v>
      </c>
      <c r="BJ93" s="62">
        <f t="shared" si="92"/>
        <v>560.14861617544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2.0781709526637884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2.0781709526637884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-3.1036506698001178E-14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302.37244372118971</v>
      </c>
      <c r="CE93" s="62">
        <f t="shared" si="94"/>
        <v>439.56450354660171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1.9683310503031235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1.9683310503031235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319.17599999999993</v>
      </c>
      <c r="CV93" s="14">
        <f t="shared" si="95"/>
        <v>75.181878718947672</v>
      </c>
      <c r="CW93" s="22">
        <f t="shared" si="67"/>
        <v>686.83997210216705</v>
      </c>
      <c r="CX93" s="62">
        <f t="shared" si="68"/>
        <v>966.70056388183536</v>
      </c>
      <c r="CY93" s="62">
        <f ca="1">AVERAGE(OFFSET($CX$3,0,0,'Données projet'!$E$13+1,1))-AVERAGE(OFFSET($H$3,0,0,'Données projet'!$E$13+1,1))</f>
        <v>490.08061065665601</v>
      </c>
      <c r="CZ93" s="62">
        <f t="shared" si="96"/>
        <v>308.02184463423112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66.32561593990954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3.55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13.016666666666666</v>
      </c>
      <c r="H94" s="70">
        <f t="shared" si="56"/>
        <v>204.6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881.98864438370333</v>
      </c>
      <c r="S94" s="62">
        <f ca="1">AVERAGE(OFFSET($R$3,0,0,'Données projet'!$E$9+1,1))-AVERAGE(OFFSET($H$3,0,0,'Données projet'!$E$9+1,1))</f>
        <v>462.677457131175</v>
      </c>
      <c r="T94" s="62">
        <f t="shared" si="88"/>
        <v>291.78368401945909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312.51479999999992</v>
      </c>
      <c r="AK94" s="14">
        <f t="shared" si="89"/>
        <v>73.793773289024969</v>
      </c>
      <c r="AL94" s="22">
        <f t="shared" si="58"/>
        <v>672.82076514505172</v>
      </c>
      <c r="AM94" s="62">
        <f t="shared" si="59"/>
        <v>952.91507887013836</v>
      </c>
      <c r="AN94" s="62">
        <f ca="1">AVERAGE(OFFSET($AM$3,0,0,'Données projet'!$E$10+1,1))-AVERAGE(OFFSET($H$3,0,0,'Données projet'!$E$10+1,1))</f>
        <v>510.6089681065061</v>
      </c>
      <c r="AO94" s="62">
        <f t="shared" si="90"/>
        <v>320.18520436392646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-1.2710188457276673E-13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455.44531340185631</v>
      </c>
      <c r="BJ94" s="62">
        <f t="shared" si="92"/>
        <v>560.14861617544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2.0213432586769362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2.0213432586769362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-3.1036506698001178E-14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302.37244372118971</v>
      </c>
      <c r="CE94" s="62">
        <f t="shared" si="94"/>
        <v>439.56450354660171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1.9145069342225534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1.9145069342225534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6.2</v>
      </c>
      <c r="CT94" s="13">
        <f>IF('Données projet'!$A$140&gt;35,CT93+CS94-DB93,IF(A94&lt;'Données projet'!$A$140,$CQ$205^A94,IF(A94='Données projet'!$A$140,'Données projet'!$B$140,CT93+CS94-DB93)))</f>
        <v>308.19999999999993</v>
      </c>
      <c r="CU94" s="18">
        <f>CT94*VLOOKUP('Données projet'!$B$13,Paramètres!$A$1:$I$89,3,0)*VLOOKUP('Données projet'!$B$13,Paramètres!$A$1:$I$89,5,0)</f>
        <v>298.09103999999991</v>
      </c>
      <c r="CV94" s="14">
        <f t="shared" si="95"/>
        <v>70.776123577436934</v>
      </c>
      <c r="CW94" s="22">
        <f t="shared" si="67"/>
        <v>642.44364323070249</v>
      </c>
      <c r="CX94" s="62">
        <f t="shared" si="68"/>
        <v>922.53795695578913</v>
      </c>
      <c r="CY94" s="62">
        <f ca="1">AVERAGE(OFFSET($CX$3,0,0,'Données projet'!$E$13+1,1))-AVERAGE(OFFSET($H$3,0,0,'Données projet'!$E$13+1,1))</f>
        <v>490.08061065665601</v>
      </c>
      <c r="CZ94" s="62">
        <f t="shared" si="96"/>
        <v>308.02184463423112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66.389358288659992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3.55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13.016666666666666</v>
      </c>
      <c r="H95" s="70">
        <f t="shared" si="56"/>
        <v>204.6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894.05197644737768</v>
      </c>
      <c r="S95" s="62">
        <f ca="1">AVERAGE(OFFSET($R$3,0,0,'Données projet'!$E$9+1,1))-AVERAGE(OFFSET($H$3,0,0,'Données projet'!$E$9+1,1))</f>
        <v>462.677457131175</v>
      </c>
      <c r="T95" s="62">
        <f t="shared" si="88"/>
        <v>291.78368401945909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318.80159999999995</v>
      </c>
      <c r="AK95" s="14">
        <f t="shared" si="89"/>
        <v>75.103948812522063</v>
      </c>
      <c r="AL95" s="22">
        <f t="shared" si="58"/>
        <v>686.05216418180908</v>
      </c>
      <c r="AM95" s="62">
        <f t="shared" si="59"/>
        <v>966.37614529908501</v>
      </c>
      <c r="AN95" s="62">
        <f ca="1">AVERAGE(OFFSET($AM$3,0,0,'Données projet'!$E$10+1,1))-AVERAGE(OFFSET($H$3,0,0,'Données projet'!$E$10+1,1))</f>
        <v>510.6089681065061</v>
      </c>
      <c r="AO95" s="62">
        <f t="shared" si="90"/>
        <v>320.18520436392646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-1.2710188457276673E-13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455.44531340185631</v>
      </c>
      <c r="BJ95" s="62">
        <f t="shared" si="92"/>
        <v>560.14861617544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1.9660695209705932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1.9660695209705932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-3.1036506698001178E-14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302.37244372118971</v>
      </c>
      <c r="CE95" s="62">
        <f t="shared" si="94"/>
        <v>439.56450354660171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1.8621546414266936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1.8621546414266936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6.2</v>
      </c>
      <c r="CT95" s="13">
        <f>IF('Données projet'!$A$140&gt;35,CT94+CS95-DB94,IF(A95&lt;'Données projet'!$A$140,$CQ$205^A95,IF(A95='Données projet'!$A$140,'Données projet'!$B$140,CT94+CS95-DB94)))</f>
        <v>314.39999999999992</v>
      </c>
      <c r="CU95" s="18">
        <f>CT95*VLOOKUP('Données projet'!$B$13,Paramètres!$A$1:$I$89,3,0)*VLOOKUP('Données projet'!$B$13,Paramètres!$A$1:$I$89,5,0)</f>
        <v>304.08767999999992</v>
      </c>
      <c r="CV95" s="14">
        <f t="shared" si="95"/>
        <v>72.032722076553981</v>
      </c>
      <c r="CW95" s="22">
        <f t="shared" si="67"/>
        <v>655.07636694999792</v>
      </c>
      <c r="CX95" s="62">
        <f t="shared" si="68"/>
        <v>935.40034806727385</v>
      </c>
      <c r="CY95" s="62">
        <f ca="1">AVERAGE(OFFSET($CX$3,0,0,'Données projet'!$E$13+1,1))-AVERAGE(OFFSET($H$3,0,0,'Données projet'!$E$13+1,1))</f>
        <v>490.08061065665601</v>
      </c>
      <c r="CZ95" s="62">
        <f t="shared" si="96"/>
        <v>308.02184463423112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66.451994850166187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3.55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13.016666666666666</v>
      </c>
      <c r="H96" s="70">
        <f t="shared" si="56"/>
        <v>204.6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906.10659318798935</v>
      </c>
      <c r="S96" s="62">
        <f ca="1">AVERAGE(OFFSET($R$3,0,0,'Données projet'!$E$9+1,1))-AVERAGE(OFFSET($H$3,0,0,'Données projet'!$E$9+1,1))</f>
        <v>462.677457131175</v>
      </c>
      <c r="T96" s="62">
        <f t="shared" si="88"/>
        <v>291.78368401945909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325.08839999999992</v>
      </c>
      <c r="AK96" s="14">
        <f t="shared" si="89"/>
        <v>76.411120176279823</v>
      </c>
      <c r="AL96" s="22">
        <f t="shared" si="58"/>
        <v>699.27833097368728</v>
      </c>
      <c r="AM96" s="62">
        <f t="shared" si="59"/>
        <v>979.82799526735744</v>
      </c>
      <c r="AN96" s="62">
        <f ca="1">AVERAGE(OFFSET($AM$3,0,0,'Données projet'!$E$10+1,1))-AVERAGE(OFFSET($H$3,0,0,'Données projet'!$E$10+1,1))</f>
        <v>510.6089681065061</v>
      </c>
      <c r="AO96" s="62">
        <f t="shared" si="90"/>
        <v>320.18520436392646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-1.2710188457276673E-13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455.44531340185631</v>
      </c>
      <c r="BJ96" s="62">
        <f t="shared" si="92"/>
        <v>560.14861617544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1.9123072465285498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1.9123072465285498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-3.1036506698001178E-14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302.37244372118971</v>
      </c>
      <c r="CE96" s="62">
        <f t="shared" si="94"/>
        <v>439.56450354660171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1.8112339248304241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1.8112339248304241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6.2</v>
      </c>
      <c r="CT96" s="13">
        <f>IF('Données projet'!$A$140&gt;35,CT95+CS96-DB95,IF(A96&lt;'Données projet'!$A$140,$CQ$205^A96,IF(A96='Données projet'!$A$140,'Données projet'!$B$140,CT95+CS96-DB95)))</f>
        <v>320.59999999999991</v>
      </c>
      <c r="CU96" s="18">
        <f>CT96*VLOOKUP('Données projet'!$B$13,Paramètres!$A$1:$I$89,3,0)*VLOOKUP('Données projet'!$B$13,Paramètres!$A$1:$I$89,5,0)</f>
        <v>310.08431999999993</v>
      </c>
      <c r="CV96" s="14">
        <f t="shared" si="95"/>
        <v>73.286439265073966</v>
      </c>
      <c r="CW96" s="22">
        <f t="shared" si="67"/>
        <v>667.70407238667042</v>
      </c>
      <c r="CX96" s="62">
        <f t="shared" si="68"/>
        <v>948.25373668034058</v>
      </c>
      <c r="CY96" s="62">
        <f ca="1">AVERAGE(OFFSET($CX$3,0,0,'Données projet'!$E$13+1,1))-AVERAGE(OFFSET($H$3,0,0,'Données projet'!$E$13+1,1))</f>
        <v>490.08061065665601</v>
      </c>
      <c r="CZ96" s="62">
        <f t="shared" si="96"/>
        <v>308.02184463423112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66.513544807364596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3.55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13.016666666666666</v>
      </c>
      <c r="H97" s="70">
        <f t="shared" si="56"/>
        <v>204.6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918.15266576424438</v>
      </c>
      <c r="S97" s="62">
        <f ca="1">AVERAGE(OFFSET($R$3,0,0,'Données projet'!$E$9+1,1))-AVERAGE(OFFSET($H$3,0,0,'Données projet'!$E$9+1,1))</f>
        <v>462.677457131175</v>
      </c>
      <c r="T97" s="62">
        <f t="shared" si="88"/>
        <v>291.78368401945909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331.37519999999989</v>
      </c>
      <c r="AK97" s="14">
        <f t="shared" si="89"/>
        <v>77.715352174616896</v>
      </c>
      <c r="AL97" s="22">
        <f t="shared" si="58"/>
        <v>712.49937837079085</v>
      </c>
      <c r="AM97" s="62">
        <f t="shared" si="59"/>
        <v>993.27081074229682</v>
      </c>
      <c r="AN97" s="62">
        <f ca="1">AVERAGE(OFFSET($AM$3,0,0,'Données projet'!$E$10+1,1))-AVERAGE(OFFSET($H$3,0,0,'Données projet'!$E$10+1,1))</f>
        <v>510.6089681065061</v>
      </c>
      <c r="AO97" s="62">
        <f t="shared" si="90"/>
        <v>320.18520436392646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-1.2710188457276673E-13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455.44531340185631</v>
      </c>
      <c r="BJ97" s="62">
        <f t="shared" si="92"/>
        <v>560.14861617544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1.860015104308359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1.860015104308359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-3.1036506698001178E-14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302.37244372118971</v>
      </c>
      <c r="CE97" s="62">
        <f t="shared" si="94"/>
        <v>439.56450354660171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1.7617056379072837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1.7617056379072837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6.2</v>
      </c>
      <c r="CT97" s="13">
        <f>IF('Données projet'!$A$140&gt;35,CT96+CS97-DB96,IF(A97&lt;'Données projet'!$A$140,$CQ$205^A97,IF(A97='Données projet'!$A$140,'Données projet'!$B$140,CT96+CS97-DB96)))</f>
        <v>326.7999999999999</v>
      </c>
      <c r="CU97" s="18">
        <f>CT97*VLOOKUP('Données projet'!$B$13,Paramètres!$A$1:$I$89,3,0)*VLOOKUP('Données projet'!$B$13,Paramètres!$A$1:$I$89,5,0)</f>
        <v>316.08095999999989</v>
      </c>
      <c r="CV97" s="14">
        <f t="shared" si="95"/>
        <v>74.537337287681041</v>
      </c>
      <c r="CW97" s="22">
        <f t="shared" si="67"/>
        <v>680.32686777604431</v>
      </c>
      <c r="CX97" s="62">
        <f t="shared" si="68"/>
        <v>961.09830014755039</v>
      </c>
      <c r="CY97" s="62">
        <f ca="1">AVERAGE(OFFSET($CX$3,0,0,'Données projet'!$E$13+1,1))-AVERAGE(OFFSET($H$3,0,0,'Données projet'!$E$13+1,1))</f>
        <v>490.08061065665601</v>
      </c>
      <c r="CZ97" s="62">
        <f t="shared" si="96"/>
        <v>308.02184463423112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66.574027010410731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3.55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13.016666666666666</v>
      </c>
      <c r="H98" s="70">
        <f t="shared" si="56"/>
        <v>204.6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930.19036004243208</v>
      </c>
      <c r="S98" s="62">
        <f ca="1">AVERAGE(OFFSET($R$3,0,0,'Données projet'!$E$9+1,1))-AVERAGE(OFFSET($H$3,0,0,'Données projet'!$E$9+1,1))</f>
        <v>462.677457131175</v>
      </c>
      <c r="T98" s="62">
        <f t="shared" si="88"/>
        <v>291.78368401945909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337.66199999999992</v>
      </c>
      <c r="AK98" s="14">
        <f t="shared" si="89"/>
        <v>79.016707002632685</v>
      </c>
      <c r="AL98" s="22">
        <f t="shared" si="58"/>
        <v>725.71541469625174</v>
      </c>
      <c r="AM98" s="62">
        <f t="shared" si="59"/>
        <v>1006.7047679652421</v>
      </c>
      <c r="AN98" s="62">
        <f ca="1">AVERAGE(OFFSET($AM$3,0,0,'Données projet'!$E$10+1,1))-AVERAGE(OFFSET($H$3,0,0,'Données projet'!$E$10+1,1))</f>
        <v>510.6089681065061</v>
      </c>
      <c r="AO98" s="62">
        <f t="shared" si="90"/>
        <v>320.18520436392646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-1.2710188457276673E-13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455.44531340185631</v>
      </c>
      <c r="BJ98" s="62">
        <f t="shared" si="92"/>
        <v>560.14861617544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1.8091528934671037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1.8091528934671037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-3.1036506698001178E-14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302.37244372118971</v>
      </c>
      <c r="CE98" s="62">
        <f t="shared" si="94"/>
        <v>439.56450354660171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1.7135317045946361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1.7135317045946361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333</v>
      </c>
      <c r="CR98" s="13">
        <f>VLOOKUP(A98,'Données projet'!$A$139:$I$159,9,0)</f>
        <v>6.2</v>
      </c>
      <c r="CS98" s="13">
        <f t="array" ref="CS98">INDEX(CR:CR,MIN(IF(ISNUMBER(CR98:CR294),ROW(CR98:CR294),"")))</f>
        <v>6.2</v>
      </c>
      <c r="CT98" s="13">
        <f>IF('Données projet'!$A$140&gt;35,CT97+CS98-DB97,IF(A98&lt;'Données projet'!$A$140,$CQ$205^A98,IF(A98='Données projet'!$A$140,'Données projet'!$B$140,CT97+CS98-DB97)))</f>
        <v>332.99999999999989</v>
      </c>
      <c r="CU98" s="18">
        <f>CT98*VLOOKUP('Données projet'!$B$13,Paramètres!$A$1:$I$89,3,0)*VLOOKUP('Données projet'!$B$13,Paramètres!$A$1:$I$89,5,0)</f>
        <v>322.0775999999999</v>
      </c>
      <c r="CV98" s="14">
        <f t="shared" si="95"/>
        <v>75.785475796129404</v>
      </c>
      <c r="CW98" s="22">
        <f t="shared" si="67"/>
        <v>692.94485701159181</v>
      </c>
      <c r="CX98" s="62">
        <f t="shared" si="68"/>
        <v>973.93421028058219</v>
      </c>
      <c r="CY98" s="62">
        <f ca="1">AVERAGE(OFFSET($CX$3,0,0,'Données projet'!$E$13+1,1))-AVERAGE(OFFSET($H$3,0,0,'Données projet'!$E$13+1,1))</f>
        <v>490.08061065665601</v>
      </c>
      <c r="CZ98" s="62">
        <f t="shared" si="96"/>
        <v>308.02184463423112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66.633459982451939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3.55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13.016666666666666</v>
      </c>
      <c r="H99" s="70">
        <f t="shared" si="56"/>
        <v>204.6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887.67916572639797</v>
      </c>
      <c r="S99" s="62">
        <f ca="1">AVERAGE(OFFSET($R$3,0,0,'Données projet'!$E$9+1,1))-AVERAGE(OFFSET($H$3,0,0,'Données projet'!$E$9+1,1))</f>
        <v>462.677457131175</v>
      </c>
      <c r="T99" s="62">
        <f t="shared" si="88"/>
        <v>291.78368401945909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314.94839999999994</v>
      </c>
      <c r="AK99" s="14">
        <f t="shared" si="89"/>
        <v>74.301298626081149</v>
      </c>
      <c r="AL99" s="22">
        <f t="shared" si="58"/>
        <v>677.94322510709128</v>
      </c>
      <c r="AM99" s="62">
        <f t="shared" si="59"/>
        <v>959.14671883319295</v>
      </c>
      <c r="AN99" s="62">
        <f ca="1">AVERAGE(OFFSET($AM$3,0,0,'Données projet'!$E$10+1,1))-AVERAGE(OFFSET($H$3,0,0,'Données projet'!$E$10+1,1))</f>
        <v>510.6089681065061</v>
      </c>
      <c r="AO99" s="62">
        <f t="shared" si="90"/>
        <v>320.18520436392646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-1.2710188457276673E-13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455.44531340185631</v>
      </c>
      <c r="BJ99" s="62">
        <f t="shared" si="92"/>
        <v>560.14861617544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1.7596815124560299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1.7596815124560299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-3.1036506698001178E-14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302.37244372118971</v>
      </c>
      <c r="CE99" s="62">
        <f t="shared" si="94"/>
        <v>439.56450354660171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1.6666750900217797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1.6666750900217797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5.6</v>
      </c>
      <c r="CT99" s="13">
        <f>IF('Données projet'!$A$140&gt;35,CT98+CS99-DB98,IF(A99&lt;'Données projet'!$A$140,$CQ$205^A99,IF(A99='Données projet'!$A$140,'Données projet'!$B$140,CT98+CS99-DB98)))</f>
        <v>310.59999999999991</v>
      </c>
      <c r="CU99" s="18">
        <f>CT99*VLOOKUP('Données projet'!$B$13,Paramètres!$A$1:$I$89,3,0)*VLOOKUP('Données projet'!$B$13,Paramètres!$A$1:$I$89,5,0)</f>
        <v>300.41231999999991</v>
      </c>
      <c r="CV99" s="14">
        <f t="shared" si="95"/>
        <v>71.262894674416671</v>
      </c>
      <c r="CW99" s="22">
        <f t="shared" si="67"/>
        <v>647.33433222460883</v>
      </c>
      <c r="CX99" s="62">
        <f t="shared" si="68"/>
        <v>928.5378259507105</v>
      </c>
      <c r="CY99" s="62">
        <f ca="1">AVERAGE(OFFSET($CX$3,0,0,'Données projet'!$E$13+1,1))-AVERAGE(OFFSET($H$3,0,0,'Données projet'!$E$13+1,1))</f>
        <v>490.08061065665601</v>
      </c>
      <c r="CZ99" s="62">
        <f t="shared" si="96"/>
        <v>308.02184463423112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66.691861925300458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3.55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13.016666666666666</v>
      </c>
      <c r="H100" s="70">
        <f t="shared" si="56"/>
        <v>204.6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898.57660396011374</v>
      </c>
      <c r="S100" s="62">
        <f ca="1">AVERAGE(OFFSET($R$3,0,0,'Données projet'!$E$9+1,1))-AVERAGE(OFFSET($H$3,0,0,'Données projet'!$E$9+1,1))</f>
        <v>462.677457131175</v>
      </c>
      <c r="T100" s="62">
        <f t="shared" si="88"/>
        <v>291.78368401945909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320.62679999999995</v>
      </c>
      <c r="AK100" s="14">
        <f t="shared" si="89"/>
        <v>75.483756735990909</v>
      </c>
      <c r="AL100" s="22">
        <f t="shared" si="58"/>
        <v>689.89255298185071</v>
      </c>
      <c r="AM100" s="62">
        <f t="shared" si="59"/>
        <v>971.30647230687919</v>
      </c>
      <c r="AN100" s="62">
        <f ca="1">AVERAGE(OFFSET($AM$3,0,0,'Données projet'!$E$10+1,1))-AVERAGE(OFFSET($H$3,0,0,'Données projet'!$E$10+1,1))</f>
        <v>510.6089681065061</v>
      </c>
      <c r="AO100" s="62">
        <f t="shared" si="90"/>
        <v>320.18520436392646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-1.2710188457276673E-13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455.44531340185631</v>
      </c>
      <c r="BJ100" s="62">
        <f t="shared" si="92"/>
        <v>560.14861617544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1.7115629289602907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1.7115629289602907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-3.1036506698001178E-14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302.37244372118971</v>
      </c>
      <c r="CE100" s="62">
        <f t="shared" si="94"/>
        <v>439.56450354660171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1.6210997720385003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1.6210997720385003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5.6</v>
      </c>
      <c r="CT100" s="13">
        <f>IF('Données projet'!$A$140&gt;35,CT99+CS100-DB99,IF(A100&lt;'Données projet'!$A$140,$CQ$205^A100,IF(A100='Données projet'!$A$140,'Données projet'!$B$140,CT99+CS100-DB99)))</f>
        <v>316.19999999999993</v>
      </c>
      <c r="CU100" s="18">
        <f>CT100*VLOOKUP('Données projet'!$B$13,Paramètres!$A$1:$I$89,3,0)*VLOOKUP('Données projet'!$B$13,Paramètres!$A$1:$I$89,5,0)</f>
        <v>305.82863999999995</v>
      </c>
      <c r="CV100" s="14">
        <f t="shared" si="95"/>
        <v>72.396998509767741</v>
      </c>
      <c r="CW100" s="22">
        <f t="shared" si="67"/>
        <v>658.74298707117862</v>
      </c>
      <c r="CX100" s="62">
        <f t="shared" si="68"/>
        <v>940.15690639620698</v>
      </c>
      <c r="CY100" s="62">
        <f ca="1">AVERAGE(OFFSET($CX$3,0,0,'Données projet'!$E$13+1,1))-AVERAGE(OFFSET($H$3,0,0,'Données projet'!$E$13+1,1))</f>
        <v>490.08061065665601</v>
      </c>
      <c r="CZ100" s="62">
        <f t="shared" si="96"/>
        <v>308.02184463423112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66.749250725007755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3.55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13.016666666666666</v>
      </c>
      <c r="H101" s="70">
        <f t="shared" si="56"/>
        <v>204.6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909.46655664108903</v>
      </c>
      <c r="S101" s="62">
        <f ca="1">AVERAGE(OFFSET($R$3,0,0,'Données projet'!$E$9+1,1))-AVERAGE(OFFSET($H$3,0,0,'Données projet'!$E$9+1,1))</f>
        <v>462.677457131175</v>
      </c>
      <c r="T101" s="62">
        <f t="shared" si="88"/>
        <v>291.78368401945909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326.30520000000001</v>
      </c>
      <c r="AK101" s="14">
        <f t="shared" si="89"/>
        <v>76.663779608302349</v>
      </c>
      <c r="AL101" s="22">
        <f t="shared" si="58"/>
        <v>701.83763948445983</v>
      </c>
      <c r="AM101" s="62">
        <f t="shared" si="59"/>
        <v>983.45833399471485</v>
      </c>
      <c r="AN101" s="62">
        <f ca="1">AVERAGE(OFFSET($AM$3,0,0,'Données projet'!$E$10+1,1))-AVERAGE(OFFSET($H$3,0,0,'Données projet'!$E$10+1,1))</f>
        <v>510.6089681065061</v>
      </c>
      <c r="AO101" s="62">
        <f t="shared" si="90"/>
        <v>320.18520436392646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-1.2710188457276673E-13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455.44531340185631</v>
      </c>
      <c r="BJ101" s="62">
        <f t="shared" si="92"/>
        <v>560.14861617544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1.6647601506606891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1.6647601506606891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-3.1036506698001178E-14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302.37244372118971</v>
      </c>
      <c r="CE101" s="62">
        <f t="shared" si="94"/>
        <v>439.56450354660171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1.5767707135221756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1.5767707135221756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5.6</v>
      </c>
      <c r="CT101" s="13">
        <f>IF('Données projet'!$A$140&gt;35,CT100+CS101-DB100,IF(A101&lt;'Données projet'!$A$140,$CQ$205^A101,IF(A101='Données projet'!$A$140,'Données projet'!$B$140,CT100+CS101-DB100)))</f>
        <v>321.79999999999995</v>
      </c>
      <c r="CU101" s="18">
        <f>CT101*VLOOKUP('Données projet'!$B$13,Paramètres!$A$1:$I$89,3,0)*VLOOKUP('Données projet'!$B$13,Paramètres!$A$1:$I$89,5,0)</f>
        <v>311.24495999999994</v>
      </c>
      <c r="CV101" s="14">
        <f t="shared" si="95"/>
        <v>73.528766691722723</v>
      </c>
      <c r="CW101" s="22">
        <f t="shared" si="67"/>
        <v>670.14757398808365</v>
      </c>
      <c r="CX101" s="62">
        <f t="shared" si="68"/>
        <v>951.76826849833856</v>
      </c>
      <c r="CY101" s="62">
        <f ca="1">AVERAGE(OFFSET($CX$3,0,0,'Données projet'!$E$13+1,1))-AVERAGE(OFFSET($H$3,0,0,'Données projet'!$E$13+1,1))</f>
        <v>490.08061065665601</v>
      </c>
      <c r="CZ101" s="62">
        <f t="shared" si="96"/>
        <v>308.02184463423112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66.805643957342255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3.55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13.016666666666666</v>
      </c>
      <c r="H102" s="70">
        <f t="shared" si="56"/>
        <v>204.6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920.34916153600739</v>
      </c>
      <c r="S102" s="62">
        <f ca="1">AVERAGE(OFFSET($R$3,0,0,'Données projet'!$E$9+1,1))-AVERAGE(OFFSET($H$3,0,0,'Données projet'!$E$9+1,1))</f>
        <v>462.677457131175</v>
      </c>
      <c r="T102" s="62">
        <f t="shared" si="88"/>
        <v>291.78368401945909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331.98360000000002</v>
      </c>
      <c r="AK102" s="14">
        <f t="shared" si="89"/>
        <v>77.841414511052207</v>
      </c>
      <c r="AL102" s="22">
        <f t="shared" si="58"/>
        <v>713.77856694008267</v>
      </c>
      <c r="AM102" s="62">
        <f t="shared" si="59"/>
        <v>995.60244954838049</v>
      </c>
      <c r="AN102" s="62">
        <f ca="1">AVERAGE(OFFSET($AM$3,0,0,'Données projet'!$E$10+1,1))-AVERAGE(OFFSET($H$3,0,0,'Données projet'!$E$10+1,1))</f>
        <v>510.6089681065061</v>
      </c>
      <c r="AO102" s="62">
        <f t="shared" si="90"/>
        <v>320.18520436392646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-1.2710188457276673E-13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455.44531340185631</v>
      </c>
      <c r="BJ102" s="62">
        <f t="shared" si="92"/>
        <v>560.14861617544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1.619237196794941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1.619237196794941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-3.1036506698001178E-14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302.37244372118971</v>
      </c>
      <c r="CE102" s="62">
        <f t="shared" si="94"/>
        <v>439.56450354660171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1.5336538354421436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1.5336538354421436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5.6</v>
      </c>
      <c r="CT102" s="13">
        <f>IF('Données projet'!$A$140&gt;35,CT101+CS102-DB101,IF(A102&lt;'Données projet'!$A$140,$CQ$205^A102,IF(A102='Données projet'!$A$140,'Données projet'!$B$140,CT101+CS102-DB101)))</f>
        <v>327.39999999999998</v>
      </c>
      <c r="CU102" s="18">
        <f>CT102*VLOOKUP('Données projet'!$B$13,Paramètres!$A$1:$I$89,3,0)*VLOOKUP('Données projet'!$B$13,Paramètres!$A$1:$I$89,5,0)</f>
        <v>316.66127999999998</v>
      </c>
      <c r="CV102" s="14">
        <f t="shared" si="95"/>
        <v>74.658244555385821</v>
      </c>
      <c r="CW102" s="22">
        <f t="shared" si="67"/>
        <v>681.54817193396354</v>
      </c>
      <c r="CX102" s="62">
        <f t="shared" si="68"/>
        <v>963.37205454226137</v>
      </c>
      <c r="CY102" s="62">
        <f ca="1">AVERAGE(OFFSET($CX$3,0,0,'Données projet'!$E$13+1,1))-AVERAGE(OFFSET($H$3,0,0,'Données projet'!$E$13+1,1))</f>
        <v>490.08061065665601</v>
      </c>
      <c r="CZ102" s="62">
        <f t="shared" si="96"/>
        <v>308.02184463423112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66.861058893172128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3.55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13.016666666666666</v>
      </c>
      <c r="H103" s="70">
        <f t="shared" si="56"/>
        <v>204.6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931.224552620542</v>
      </c>
      <c r="S103" s="62">
        <f ca="1">AVERAGE(OFFSET($R$3,0,0,'Données projet'!$E$9+1,1))-AVERAGE(OFFSET($H$3,0,0,'Données projet'!$E$9+1,1))</f>
        <v>462.677457131175</v>
      </c>
      <c r="T103" s="62">
        <f t="shared" si="88"/>
        <v>291.78368401945909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337.66200000000003</v>
      </c>
      <c r="AK103" s="14">
        <f t="shared" si="89"/>
        <v>79.016707002632685</v>
      </c>
      <c r="AL103" s="22">
        <f t="shared" si="58"/>
        <v>725.71541469625208</v>
      </c>
      <c r="AM103" s="62">
        <f t="shared" si="59"/>
        <v>1007.7389605433523</v>
      </c>
      <c r="AN103" s="62">
        <f ca="1">AVERAGE(OFFSET($AM$3,0,0,'Données projet'!$E$10+1,1))-AVERAGE(OFFSET($H$3,0,0,'Données projet'!$E$10+1,1))</f>
        <v>510.6089681065061</v>
      </c>
      <c r="AO103" s="62">
        <f t="shared" si="90"/>
        <v>320.18520436392646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-1.2710188457276673E-13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455.44531340185631</v>
      </c>
      <c r="BJ103" s="62">
        <f t="shared" si="92"/>
        <v>560.14861617544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1.5749590704966001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1.5749590704966001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-3.1036506698001178E-14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302.37244372118971</v>
      </c>
      <c r="CE103" s="62">
        <f t="shared" si="94"/>
        <v>439.56450354660171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1.4917159906606283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1.4917159906606283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5.6</v>
      </c>
      <c r="CS103" s="13">
        <f t="array" ref="CS103">INDEX(CR:CR,MIN(IF(ISNUMBER(CR103:CR299),ROW(CR103:CR299),"")))</f>
        <v>5.6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322.07760000000002</v>
      </c>
      <c r="CV103" s="14">
        <f t="shared" si="95"/>
        <v>75.785475796129461</v>
      </c>
      <c r="CW103" s="22">
        <f t="shared" si="67"/>
        <v>692.94485701159203</v>
      </c>
      <c r="CX103" s="62">
        <f t="shared" si="68"/>
        <v>974.96840285869223</v>
      </c>
      <c r="CY103" s="62">
        <f ca="1">AVERAGE(OFFSET($CX$3,0,0,'Données projet'!$E$13+1,1))-AVERAGE(OFFSET($H$3,0,0,'Données projet'!$E$13+1,1))</f>
        <v>490.08061065665601</v>
      </c>
      <c r="CZ103" s="62">
        <f t="shared" si="96"/>
        <v>308.02184463423112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66.915512503754599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3.55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13.016666666666666</v>
      </c>
      <c r="H104" s="70">
        <f t="shared" si="56"/>
        <v>204.6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890.22237116785709</v>
      </c>
      <c r="S104" s="62">
        <f ca="1">AVERAGE(OFFSET($R$3,0,0,'Données projet'!$E$9+1,1))-AVERAGE(OFFSET($H$3,0,0,'Données projet'!$E$9+1,1))</f>
        <v>462.677457131175</v>
      </c>
      <c r="T104" s="62">
        <f t="shared" si="88"/>
        <v>291.78368401945909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315.75959999999998</v>
      </c>
      <c r="AK104" s="14">
        <f t="shared" si="89"/>
        <v>74.470372149154613</v>
      </c>
      <c r="AL104" s="22">
        <f t="shared" si="58"/>
        <v>679.6505348264443</v>
      </c>
      <c r="AM104" s="62">
        <f t="shared" si="59"/>
        <v>961.87028020153366</v>
      </c>
      <c r="AN104" s="62">
        <f ca="1">AVERAGE(OFFSET($AM$3,0,0,'Données projet'!$E$10+1,1))-AVERAGE(OFFSET($H$3,0,0,'Données projet'!$E$10+1,1))</f>
        <v>510.6089681065061</v>
      </c>
      <c r="AO104" s="62">
        <f t="shared" si="90"/>
        <v>320.18520436392646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-1.2710188457276673E-13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455.44531340185631</v>
      </c>
      <c r="BJ104" s="62">
        <f t="shared" si="92"/>
        <v>560.14861617544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1.5318917318903726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1.5318917318903726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-3.1036506698001178E-14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302.37244372118971</v>
      </c>
      <c r="CE104" s="62">
        <f t="shared" si="94"/>
        <v>439.56450354660171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1.4509249384500789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1.4509249384500789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301.18608</v>
      </c>
      <c r="CV104" s="14">
        <f t="shared" si="95"/>
        <v>71.425054271756295</v>
      </c>
      <c r="CW104" s="22">
        <f t="shared" si="67"/>
        <v>648.96439218997557</v>
      </c>
      <c r="CX104" s="62">
        <f t="shared" si="68"/>
        <v>931.18413756506493</v>
      </c>
      <c r="CY104" s="62">
        <f ca="1">AVERAGE(OFFSET($CX$3,0,0,'Données projet'!$E$13+1,1))-AVERAGE(OFFSET($H$3,0,0,'Données projet'!$E$13+1,1))</f>
        <v>490.08061065665601</v>
      </c>
      <c r="CZ104" s="62">
        <f t="shared" si="96"/>
        <v>308.02184463423112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66.96902146593348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3.55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13.016666666666666</v>
      </c>
      <c r="H105" s="70">
        <f t="shared" si="56"/>
        <v>204.6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900.72003417897736</v>
      </c>
      <c r="S105" s="62">
        <f ca="1">AVERAGE(OFFSET($R$3,0,0,'Données projet'!$E$9+1,1))-AVERAGE(OFFSET($H$3,0,0,'Données projet'!$E$9+1,1))</f>
        <v>462.677457131175</v>
      </c>
      <c r="T105" s="62">
        <f t="shared" si="88"/>
        <v>291.78368401945909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321.23519999999996</v>
      </c>
      <c r="AK105" s="14">
        <f t="shared" si="89"/>
        <v>75.610303390297929</v>
      </c>
      <c r="AL105" s="22">
        <f t="shared" si="58"/>
        <v>691.17258507143549</v>
      </c>
      <c r="AM105" s="62">
        <f t="shared" si="59"/>
        <v>973.58512635134002</v>
      </c>
      <c r="AN105" s="62">
        <f ca="1">AVERAGE(OFFSET($AM$3,0,0,'Données projet'!$E$10+1,1))-AVERAGE(OFFSET($H$3,0,0,'Données projet'!$E$10+1,1))</f>
        <v>510.6089681065061</v>
      </c>
      <c r="AO105" s="62">
        <f t="shared" si="90"/>
        <v>320.18520436392646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-1.2710188457276673E-13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455.44531340185631</v>
      </c>
      <c r="BJ105" s="62">
        <f t="shared" si="92"/>
        <v>560.14861617544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1.4900020719231455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1.4900020719231455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-3.1036506698001178E-14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302.37244372118971</v>
      </c>
      <c r="CE105" s="62">
        <f t="shared" si="94"/>
        <v>439.56450354660171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1.411249319707335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1.411249319707335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306.40895999999998</v>
      </c>
      <c r="CV105" s="14">
        <f t="shared" si="95"/>
        <v>72.518370290127464</v>
      </c>
      <c r="CW105" s="22">
        <f t="shared" si="67"/>
        <v>659.96510025530517</v>
      </c>
      <c r="CX105" s="62">
        <f t="shared" si="68"/>
        <v>942.3776415352097</v>
      </c>
      <c r="CY105" s="62">
        <f ca="1">AVERAGE(OFFSET($CX$3,0,0,'Données projet'!$E$13+1,1))-AVERAGE(OFFSET($H$3,0,0,'Données projet'!$E$13+1,1))</f>
        <v>490.08061065665601</v>
      </c>
      <c r="CZ105" s="62">
        <f t="shared" si="96"/>
        <v>308.02184463423112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67.021602167246698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3.55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13.016666666666666</v>
      </c>
      <c r="H106" s="70">
        <f t="shared" si="56"/>
        <v>204.6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911.21079407536592</v>
      </c>
      <c r="S106" s="62">
        <f ca="1">AVERAGE(OFFSET($R$3,0,0,'Données projet'!$E$9+1,1))-AVERAGE(OFFSET($H$3,0,0,'Données projet'!$E$9+1,1))</f>
        <v>462.677457131175</v>
      </c>
      <c r="T106" s="62">
        <f t="shared" si="88"/>
        <v>291.78368401945909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326.71079999999995</v>
      </c>
      <c r="AK106" s="14">
        <f t="shared" si="89"/>
        <v>76.747975030799893</v>
      </c>
      <c r="AL106" s="22">
        <f t="shared" si="58"/>
        <v>702.69069984530972</v>
      </c>
      <c r="AM106" s="62">
        <f t="shared" si="59"/>
        <v>985.29269245210787</v>
      </c>
      <c r="AN106" s="62">
        <f ca="1">AVERAGE(OFFSET($AM$3,0,0,'Données projet'!$E$10+1,1))-AVERAGE(OFFSET($H$3,0,0,'Données projet'!$E$10+1,1))</f>
        <v>510.6089681065061</v>
      </c>
      <c r="AO106" s="62">
        <f t="shared" si="90"/>
        <v>320.18520436392646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-1.2710188457276673E-13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455.44531340185631</v>
      </c>
      <c r="BJ106" s="62">
        <f t="shared" si="92"/>
        <v>560.14861617544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1.4492578869106036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1.4492578869106036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-3.1036506698001178E-14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302.37244372118971</v>
      </c>
      <c r="CE106" s="62">
        <f t="shared" si="94"/>
        <v>439.56450354660171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1.3726586328455617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1.3726586328455617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311.63183999999995</v>
      </c>
      <c r="CV106" s="14">
        <f t="shared" si="95"/>
        <v>73.609519109735089</v>
      </c>
      <c r="CW106" s="22">
        <f t="shared" si="67"/>
        <v>670.96203378278858</v>
      </c>
      <c r="CX106" s="62">
        <f t="shared" si="68"/>
        <v>953.56402638958673</v>
      </c>
      <c r="CY106" s="62">
        <f ca="1">AVERAGE(OFFSET($CX$3,0,0,'Données projet'!$E$13+1,1))-AVERAGE(OFFSET($H$3,0,0,'Données projet'!$E$13+1,1))</f>
        <v>490.08061065665601</v>
      </c>
      <c r="CZ106" s="62">
        <f t="shared" si="96"/>
        <v>308.02184463423112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67.073270710944954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3.55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13.016666666666666</v>
      </c>
      <c r="H107" s="70">
        <f t="shared" si="56"/>
        <v>204.6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921.69477540175592</v>
      </c>
      <c r="S107" s="62">
        <f ca="1">AVERAGE(OFFSET($R$3,0,0,'Données projet'!$E$9+1,1))-AVERAGE(OFFSET($H$3,0,0,'Données projet'!$E$9+1,1))</f>
        <v>462.677457131175</v>
      </c>
      <c r="T107" s="62">
        <f t="shared" si="88"/>
        <v>291.78368401945909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332.18639999999994</v>
      </c>
      <c r="AK107" s="14">
        <f t="shared" si="89"/>
        <v>77.88342931194974</v>
      </c>
      <c r="AL107" s="22">
        <f t="shared" si="58"/>
        <v>714.20495271831226</v>
      </c>
      <c r="AM107" s="62">
        <f t="shared" si="59"/>
        <v>996.99311009503219</v>
      </c>
      <c r="AN107" s="62">
        <f ca="1">AVERAGE(OFFSET($AM$3,0,0,'Données projet'!$E$10+1,1))-AVERAGE(OFFSET($H$3,0,0,'Données projet'!$E$10+1,1))</f>
        <v>510.6089681065061</v>
      </c>
      <c r="AO107" s="62">
        <f t="shared" si="90"/>
        <v>320.18520436392646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-1.2710188457276673E-13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455.44531340185631</v>
      </c>
      <c r="BJ107" s="62">
        <f t="shared" si="92"/>
        <v>560.14861617544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1.4096278537798732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1.4096278537798732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-3.1036506698001178E-14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302.37244372118971</v>
      </c>
      <c r="CE107" s="62">
        <f t="shared" si="94"/>
        <v>439.56450354660171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1.3351232103454196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1.3351232103454196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316.85471999999993</v>
      </c>
      <c r="CV107" s="14">
        <f t="shared" si="95"/>
        <v>74.698541244494848</v>
      </c>
      <c r="CW107" s="22">
        <f t="shared" si="67"/>
        <v>681.95526333416171</v>
      </c>
      <c r="CX107" s="62">
        <f t="shared" si="68"/>
        <v>964.74342071088165</v>
      </c>
      <c r="CY107" s="62">
        <f ca="1">AVERAGE(OFFSET($CX$3,0,0,'Données projet'!$E$13+1,1))-AVERAGE(OFFSET($H$3,0,0,'Données projet'!$E$13+1,1))</f>
        <v>490.08061065665601</v>
      </c>
      <c r="CZ107" s="62">
        <f t="shared" si="96"/>
        <v>308.02184463423112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67.124042920923614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3.55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13.016666666666666</v>
      </c>
      <c r="H108" s="70">
        <f t="shared" si="56"/>
        <v>204.6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932.17209937752716</v>
      </c>
      <c r="S108" s="62">
        <f ca="1">AVERAGE(OFFSET($R$3,0,0,'Données projet'!$E$9+1,1))-AVERAGE(OFFSET($H$3,0,0,'Données projet'!$E$9+1,1))</f>
        <v>462.677457131175</v>
      </c>
      <c r="T108" s="62">
        <f t="shared" si="88"/>
        <v>291.78368401945909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337.66199999999992</v>
      </c>
      <c r="AK108" s="14">
        <f t="shared" si="89"/>
        <v>79.016707002632685</v>
      </c>
      <c r="AL108" s="22">
        <f t="shared" si="58"/>
        <v>725.71541469625174</v>
      </c>
      <c r="AM108" s="62">
        <f t="shared" si="59"/>
        <v>1008.6865073003373</v>
      </c>
      <c r="AN108" s="62">
        <f ca="1">AVERAGE(OFFSET($AM$3,0,0,'Données projet'!$E$10+1,1))-AVERAGE(OFFSET($H$3,0,0,'Données projet'!$E$10+1,1))</f>
        <v>510.6089681065061</v>
      </c>
      <c r="AO108" s="62">
        <f t="shared" si="90"/>
        <v>320.18520436392646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-1.2710188457276673E-13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455.44531340185631</v>
      </c>
      <c r="BJ108" s="62">
        <f t="shared" si="92"/>
        <v>560.14861617544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1.3710815059891555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1.3710815059891555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-3.1036506698001178E-14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302.37244372118971</v>
      </c>
      <c r="CE108" s="62">
        <f t="shared" si="94"/>
        <v>439.56450354660171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1.298614195947446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1.298614195947446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322.0775999999999</v>
      </c>
      <c r="CV108" s="14">
        <f t="shared" si="95"/>
        <v>75.785475796129404</v>
      </c>
      <c r="CW108" s="22">
        <f t="shared" si="67"/>
        <v>692.94485701159181</v>
      </c>
      <c r="CX108" s="62">
        <f t="shared" si="68"/>
        <v>975.91594961567739</v>
      </c>
      <c r="CY108" s="62">
        <f ca="1">AVERAGE(OFFSET($CX$3,0,0,'Données projet'!$E$13+1,1))-AVERAGE(OFFSET($H$3,0,0,'Données projet'!$E$13+1,1))</f>
        <v>490.08061065665601</v>
      </c>
      <c r="CZ108" s="62">
        <f t="shared" si="96"/>
        <v>308.02184463423112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67.173934346568799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3.55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13.016666666666666</v>
      </c>
      <c r="H109" s="70">
        <f t="shared" si="56"/>
        <v>204.6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892.29864319389867</v>
      </c>
      <c r="S109" s="62">
        <f ca="1">AVERAGE(OFFSET($R$3,0,0,'Données projet'!$E$9+1,1))-AVERAGE(OFFSET($H$3,0,0,'Données projet'!$E$9+1,1))</f>
        <v>462.677457131175</v>
      </c>
      <c r="T109" s="62">
        <f t="shared" si="88"/>
        <v>291.78368401945909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316.36799999999988</v>
      </c>
      <c r="AK109" s="14">
        <f t="shared" si="89"/>
        <v>74.597144109003438</v>
      </c>
      <c r="AL109" s="22">
        <f t="shared" si="58"/>
        <v>680.93095932318067</v>
      </c>
      <c r="AM109" s="62">
        <f t="shared" si="59"/>
        <v>964.08181363741892</v>
      </c>
      <c r="AN109" s="62">
        <f ca="1">AVERAGE(OFFSET($AM$3,0,0,'Données projet'!$E$10+1,1))-AVERAGE(OFFSET($H$3,0,0,'Données projet'!$E$10+1,1))</f>
        <v>510.6089681065061</v>
      </c>
      <c r="AO109" s="62">
        <f t="shared" si="90"/>
        <v>320.18520436392646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-1.2710188457276673E-13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455.44531340185631</v>
      </c>
      <c r="BJ109" s="62">
        <f t="shared" si="92"/>
        <v>560.14861617544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1.3335892101058393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1.3335892101058393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-3.1036506698001178E-14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302.37244372118971</v>
      </c>
      <c r="CE109" s="62">
        <f t="shared" si="94"/>
        <v>439.56450354660171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1.2631035224681106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1.2631035224681106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301.76639999999992</v>
      </c>
      <c r="CV109" s="14">
        <f t="shared" si="95"/>
        <v>71.546642144235292</v>
      </c>
      <c r="CW109" s="22">
        <f t="shared" si="67"/>
        <v>650.18688173454302</v>
      </c>
      <c r="CX109" s="62">
        <f t="shared" si="68"/>
        <v>933.33773604878138</v>
      </c>
      <c r="CY109" s="62">
        <f ca="1">AVERAGE(OFFSET($CX$3,0,0,'Données projet'!$E$13+1,1))-AVERAGE(OFFSET($H$3,0,0,'Données projet'!$E$13+1,1))</f>
        <v>490.08061065665601</v>
      </c>
      <c r="CZ109" s="62">
        <f t="shared" si="96"/>
        <v>308.02184463423112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67.222960267519539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3.55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13.016666666666666</v>
      </c>
      <c r="H110" s="70">
        <f t="shared" si="56"/>
        <v>204.6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902.01658344751877</v>
      </c>
      <c r="S110" s="62">
        <f ca="1">AVERAGE(OFFSET($R$3,0,0,'Données projet'!$E$9+1,1))-AVERAGE(OFFSET($H$3,0,0,'Données projet'!$E$9+1,1))</f>
        <v>462.677457131175</v>
      </c>
      <c r="T110" s="62">
        <f t="shared" si="88"/>
        <v>291.78368401945909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321.43799999999987</v>
      </c>
      <c r="AK110" s="14">
        <f t="shared" si="89"/>
        <v>75.652479406660177</v>
      </c>
      <c r="AL110" s="22">
        <f t="shared" si="58"/>
        <v>691.59925163326625</v>
      </c>
      <c r="AM110" s="62">
        <f t="shared" si="59"/>
        <v>974.92674919387321</v>
      </c>
      <c r="AN110" s="62">
        <f ca="1">AVERAGE(OFFSET($AM$3,0,0,'Données projet'!$E$10+1,1))-AVERAGE(OFFSET($H$3,0,0,'Données projet'!$E$10+1,1))</f>
        <v>510.6089681065061</v>
      </c>
      <c r="AO110" s="62">
        <f t="shared" si="90"/>
        <v>320.18520436392646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-1.2710188457276673E-13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455.44531340185631</v>
      </c>
      <c r="BJ110" s="62">
        <f t="shared" si="92"/>
        <v>560.14861617544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1.2971221430250865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1.2971221430250865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-3.1036506698001178E-14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302.37244372118971</v>
      </c>
      <c r="CE110" s="62">
        <f t="shared" si="94"/>
        <v>439.56450354660171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1.2285638902224927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1.2285638902224927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306.60239999999993</v>
      </c>
      <c r="CV110" s="14">
        <f t="shared" si="95"/>
        <v>72.558821602115088</v>
      </c>
      <c r="CW110" s="22">
        <f t="shared" si="67"/>
        <v>660.37246095701687</v>
      </c>
      <c r="CX110" s="62">
        <f t="shared" si="68"/>
        <v>943.69995851762383</v>
      </c>
      <c r="CY110" s="62">
        <f ca="1">AVERAGE(OFFSET($CX$3,0,0,'Données projet'!$E$13+1,1))-AVERAGE(OFFSET($H$3,0,0,'Données projet'!$E$13+1,1))</f>
        <v>490.08061065665601</v>
      </c>
      <c r="CZ110" s="62">
        <f t="shared" si="96"/>
        <v>308.02184463423112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67.271135698347351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3.55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13.016666666666666</v>
      </c>
      <c r="H111" s="70">
        <f t="shared" si="56"/>
        <v>204.6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911.72841063786632</v>
      </c>
      <c r="S111" s="62">
        <f ca="1">AVERAGE(OFFSET($R$3,0,0,'Données projet'!$E$9+1,1))-AVERAGE(OFFSET($H$3,0,0,'Données projet'!$E$9+1,1))</f>
        <v>462.677457131175</v>
      </c>
      <c r="T111" s="62">
        <f t="shared" si="88"/>
        <v>291.78368401945909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326.50799999999987</v>
      </c>
      <c r="AK111" s="14">
        <f t="shared" si="89"/>
        <v>76.705878841344258</v>
      </c>
      <c r="AL111" s="22">
        <f t="shared" si="58"/>
        <v>702.26417231534106</v>
      </c>
      <c r="AM111" s="62">
        <f t="shared" si="59"/>
        <v>985.76524875690734</v>
      </c>
      <c r="AN111" s="62">
        <f ca="1">AVERAGE(OFFSET($AM$3,0,0,'Données projet'!$E$10+1,1))-AVERAGE(OFFSET($H$3,0,0,'Données projet'!$E$10+1,1))</f>
        <v>510.6089681065061</v>
      </c>
      <c r="AO111" s="62">
        <f t="shared" si="90"/>
        <v>320.18520436392646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-1.2710188457276673E-13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455.44531340185631</v>
      </c>
      <c r="BJ111" s="62">
        <f t="shared" si="92"/>
        <v>560.14861617544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1.2616522698113766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1.2616522698113766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-3.1036506698001178E-14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302.37244372118971</v>
      </c>
      <c r="CE111" s="62">
        <f t="shared" si="94"/>
        <v>439.56450354660171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1.1949687460369915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1.1949687460369915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311.43839999999989</v>
      </c>
      <c r="CV111" s="14">
        <f t="shared" si="95"/>
        <v>73.569144360291361</v>
      </c>
      <c r="CW111" s="22">
        <f t="shared" si="67"/>
        <v>670.55480642750729</v>
      </c>
      <c r="CX111" s="62">
        <f t="shared" si="68"/>
        <v>954.05588286907346</v>
      </c>
      <c r="CY111" s="62">
        <f ca="1">AVERAGE(OFFSET($CX$3,0,0,'Données projet'!$E$13+1,1))-AVERAGE(OFFSET($H$3,0,0,'Données projet'!$E$13+1,1))</f>
        <v>490.08061065665601</v>
      </c>
      <c r="CZ111" s="62">
        <f t="shared" si="96"/>
        <v>308.02184463423112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67.318475393154415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3.55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13.016666666666666</v>
      </c>
      <c r="H112" s="70">
        <f t="shared" si="56"/>
        <v>204.6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921.4342307317786</v>
      </c>
      <c r="S112" s="62">
        <f ca="1">AVERAGE(OFFSET($R$3,0,0,'Données projet'!$E$9+1,1))-AVERAGE(OFFSET($H$3,0,0,'Données projet'!$E$9+1,1))</f>
        <v>462.677457131175</v>
      </c>
      <c r="T112" s="62">
        <f t="shared" si="88"/>
        <v>291.78368401945909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331.57799999999992</v>
      </c>
      <c r="AK112" s="14">
        <f t="shared" si="89"/>
        <v>77.75737594442586</v>
      </c>
      <c r="AL112" s="22">
        <f t="shared" si="58"/>
        <v>712.92577976987479</v>
      </c>
      <c r="AM112" s="62">
        <f t="shared" si="59"/>
        <v>996.59742388687982</v>
      </c>
      <c r="AN112" s="62">
        <f ca="1">AVERAGE(OFFSET($AM$3,0,0,'Données projet'!$E$10+1,1))-AVERAGE(OFFSET($H$3,0,0,'Données projet'!$E$10+1,1))</f>
        <v>510.6089681065061</v>
      </c>
      <c r="AO112" s="62">
        <f t="shared" si="90"/>
        <v>320.18520436392646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-1.2710188457276673E-13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455.44531340185631</v>
      </c>
      <c r="BJ112" s="62">
        <f t="shared" si="92"/>
        <v>560.14861617544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1.2271523221459752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1.2271523221459752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-3.1036506698001178E-14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302.37244372118971</v>
      </c>
      <c r="CE112" s="62">
        <f t="shared" si="94"/>
        <v>439.56450354660171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1.1622922628359349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1.1622922628359349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316.2743999999999</v>
      </c>
      <c r="CV112" s="14">
        <f t="shared" si="95"/>
        <v>74.577642578935567</v>
      </c>
      <c r="CW112" s="22">
        <f t="shared" si="67"/>
        <v>680.73397415831266</v>
      </c>
      <c r="CX112" s="62">
        <f t="shared" si="68"/>
        <v>964.40561827531769</v>
      </c>
      <c r="CY112" s="62">
        <f ca="1">AVERAGE(OFFSET($CX$3,0,0,'Données projet'!$E$13+1,1))-AVERAGE(OFFSET($H$3,0,0,'Données projet'!$E$13+1,1))</f>
        <v>490.08061065665601</v>
      </c>
      <c r="CZ112" s="62">
        <f t="shared" si="96"/>
        <v>308.02184463423112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67.364993850092276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3.55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13.016666666666666</v>
      </c>
      <c r="H113" s="70">
        <f t="shared" si="56"/>
        <v>204.6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931.13414706633171</v>
      </c>
      <c r="S113" s="62">
        <f ca="1">AVERAGE(OFFSET($R$3,0,0,'Données projet'!$E$9+1,1))-AVERAGE(OFFSET($H$3,0,0,'Données projet'!$E$9+1,1))</f>
        <v>462.677457131175</v>
      </c>
      <c r="T113" s="62">
        <f t="shared" si="88"/>
        <v>291.78368401945909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336.64799999999991</v>
      </c>
      <c r="AK113" s="14">
        <f t="shared" si="89"/>
        <v>78.807003163010307</v>
      </c>
      <c r="AL113" s="22">
        <f t="shared" si="58"/>
        <v>723.58413050890942</v>
      </c>
      <c r="AM113" s="62">
        <f t="shared" si="59"/>
        <v>1007.4233833335165</v>
      </c>
      <c r="AN113" s="62">
        <f ca="1">AVERAGE(OFFSET($AM$3,0,0,'Données projet'!$E$10+1,1))-AVERAGE(OFFSET($H$3,0,0,'Données projet'!$E$10+1,1))</f>
        <v>510.6089681065061</v>
      </c>
      <c r="AO113" s="62">
        <f t="shared" si="90"/>
        <v>320.18520436392646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-1.2710188457276673E-13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455.44531340185631</v>
      </c>
      <c r="BJ113" s="62">
        <f t="shared" si="92"/>
        <v>560.14861617544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1.1935957773637575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1.1935957773637575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-3.1036506698001178E-14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302.37244372118971</v>
      </c>
      <c r="CE113" s="62">
        <f t="shared" si="94"/>
        <v>439.56450354660171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1.1305093197863927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1.1305093197863927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321.11039999999986</v>
      </c>
      <c r="CV113" s="14">
        <f t="shared" si="95"/>
        <v>75.584347378293316</v>
      </c>
      <c r="CW113" s="22">
        <f t="shared" si="67"/>
        <v>690.91001835052737</v>
      </c>
      <c r="CX113" s="62">
        <f t="shared" si="68"/>
        <v>974.74927117513448</v>
      </c>
      <c r="CY113" s="62">
        <f ca="1">AVERAGE(OFFSET($CX$3,0,0,'Données projet'!$E$13+1,1))-AVERAGE(OFFSET($H$3,0,0,'Données projet'!$E$13+1,1))</f>
        <v>490.08061065665601</v>
      </c>
      <c r="CZ113" s="62">
        <f t="shared" si="96"/>
        <v>308.02184463423112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67.410705315801962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3.55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13.016666666666666</v>
      </c>
      <c r="H114" s="70">
        <f t="shared" si="56"/>
        <v>204.6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309.7999999999999</v>
      </c>
      <c r="O114" s="14">
        <f>N114*VLOOKUP('Données projet'!$B$9,Paramètres!$A$1:$I$89,3,0)*VLOOKUP('Données projet'!$B$9,Paramètres!$A$1:$I$89,5,0)</f>
        <v>280.30703999999992</v>
      </c>
      <c r="P114" s="14">
        <f t="shared" si="87"/>
        <v>67.03189112007388</v>
      </c>
      <c r="Q114" s="22">
        <f t="shared" si="107"/>
        <v>604.94863836746174</v>
      </c>
      <c r="R114" s="62">
        <f t="shared" si="55"/>
        <v>888.95259226331109</v>
      </c>
      <c r="S114" s="62">
        <f ca="1">AVERAGE(OFFSET($R$3,0,0,'Données projet'!$E$9+1,1))-AVERAGE(OFFSET($H$3,0,0,'Données projet'!$E$9+1,1))</f>
        <v>462.677457131175</v>
      </c>
      <c r="T114" s="62">
        <f t="shared" si="88"/>
        <v>291.78368401945909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309.7999999999999</v>
      </c>
      <c r="AJ114" s="14">
        <f>AI114*VLOOKUP('Données projet'!$B$10,Paramètres!$A$1:$I$89,3,0)*VLOOKUP('Données projet'!$B$10,Paramètres!$A$1:$I$89,5,0)</f>
        <v>314.13719999999995</v>
      </c>
      <c r="AK114" s="14">
        <f t="shared" si="89"/>
        <v>74.132174405952824</v>
      </c>
      <c r="AL114" s="22">
        <f t="shared" si="58"/>
        <v>676.23582709036771</v>
      </c>
      <c r="AM114" s="62">
        <f t="shared" si="59"/>
        <v>960.23978098621706</v>
      </c>
      <c r="AN114" s="62">
        <f ca="1">AVERAGE(OFFSET($AM$3,0,0,'Données projet'!$E$10+1,1))-AVERAGE(OFFSET($H$3,0,0,'Données projet'!$E$10+1,1))</f>
        <v>510.6089681065061</v>
      </c>
      <c r="AO114" s="62">
        <f t="shared" si="90"/>
        <v>320.18520436392646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-1.2710188457276673E-13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455.44531340185631</v>
      </c>
      <c r="BJ114" s="62">
        <f t="shared" si="92"/>
        <v>560.14861617544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1.1609568380632718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1.1609568380632718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-3.1036506698001178E-14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302.37244372118971</v>
      </c>
      <c r="CE114" s="62">
        <f t="shared" si="94"/>
        <v>439.56450354660171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1.0995954829859325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1.0995954829859325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</v>
      </c>
      <c r="CT114" s="13">
        <f>IF('Données projet'!$A$140&gt;35,CT113+CS114-DB113,IF(A114&lt;'Données projet'!$A$140,$CQ$205^A114,IF(A114='Données projet'!$A$140,'Données projet'!$B$140,CT113+CS114-DB113)))</f>
        <v>309.7999999999999</v>
      </c>
      <c r="CU114" s="18">
        <f>CT114*VLOOKUP('Données projet'!$B$13,Paramètres!$A$1:$I$89,3,0)*VLOOKUP('Données projet'!$B$13,Paramètres!$A$1:$I$89,5,0)</f>
        <v>299.63855999999993</v>
      </c>
      <c r="CV114" s="14">
        <f t="shared" si="95"/>
        <v>71.100686453177502</v>
      </c>
      <c r="CW114" s="22">
        <f t="shared" si="67"/>
        <v>645.70418757261734</v>
      </c>
      <c r="CX114" s="62">
        <f t="shared" si="68"/>
        <v>929.70814146846669</v>
      </c>
      <c r="CY114" s="62">
        <f ca="1">AVERAGE(OFFSET($CX$3,0,0,'Données projet'!$E$13+1,1))-AVERAGE(OFFSET($H$3,0,0,'Données projet'!$E$13+1,1))</f>
        <v>490.08061065665601</v>
      </c>
      <c r="CZ114" s="62">
        <f t="shared" si="96"/>
        <v>308.02184463423112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67.455623789777107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3.55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13.016666666666666</v>
      </c>
      <c r="H115" s="70">
        <f t="shared" si="56"/>
        <v>204.6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312.59999999999991</v>
      </c>
      <c r="O115" s="14">
        <f>N115*VLOOKUP('Données projet'!$B$9,Paramètres!$A$1:$I$89,3,0)*VLOOKUP('Données projet'!$B$9,Paramètres!$A$1:$I$89,5,0)</f>
        <v>282.8404799999999</v>
      </c>
      <c r="P115" s="14">
        <f t="shared" si="87"/>
        <v>67.56693087921127</v>
      </c>
      <c r="Q115" s="22">
        <f t="shared" si="107"/>
        <v>610.29290728129274</v>
      </c>
      <c r="R115" s="62">
        <f t="shared" si="55"/>
        <v>894.45870505301468</v>
      </c>
      <c r="S115" s="62">
        <f ca="1">AVERAGE(OFFSET($R$3,0,0,'Données projet'!$E$9+1,1))-AVERAGE(OFFSET($H$3,0,0,'Données projet'!$E$9+1,1))</f>
        <v>462.677457131175</v>
      </c>
      <c r="T115" s="62">
        <f t="shared" si="88"/>
        <v>291.78368401945909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312.59999999999991</v>
      </c>
      <c r="AJ115" s="14">
        <f>AI115*VLOOKUP('Données projet'!$B$10,Paramètres!$A$1:$I$89,3,0)*VLOOKUP('Données projet'!$B$10,Paramètres!$A$1:$I$89,5,0)</f>
        <v>316.9763999999999</v>
      </c>
      <c r="AK115" s="14">
        <f t="shared" si="89"/>
        <v>74.723887694593941</v>
      </c>
      <c r="AL115" s="22">
        <f t="shared" si="58"/>
        <v>682.2113344014175</v>
      </c>
      <c r="AM115" s="62">
        <f t="shared" si="59"/>
        <v>966.37713217313944</v>
      </c>
      <c r="AN115" s="62">
        <f ca="1">AVERAGE(OFFSET($AM$3,0,0,'Données projet'!$E$10+1,1))-AVERAGE(OFFSET($H$3,0,0,'Données projet'!$E$10+1,1))</f>
        <v>510.6089681065061</v>
      </c>
      <c r="AO115" s="62">
        <f t="shared" si="90"/>
        <v>320.18520436392646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-1.2710188457276673E-13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455.44531340185631</v>
      </c>
      <c r="BJ115" s="62">
        <f t="shared" si="92"/>
        <v>560.14861617544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1.1292104122743649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1.1292104122743649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-3.1036506698001178E-14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302.37244372118971</v>
      </c>
      <c r="CE115" s="62">
        <f t="shared" si="94"/>
        <v>439.56450354660171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1.0695269866784689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1.0695269866784689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</v>
      </c>
      <c r="CT115" s="13">
        <f>IF('Données projet'!$A$140&gt;35,CT114+CS115-DB114,IF(A115&lt;'Données projet'!$A$140,$CQ$205^A115,IF(A115='Données projet'!$A$140,'Données projet'!$B$140,CT114+CS115-DB114)))</f>
        <v>312.59999999999991</v>
      </c>
      <c r="CU115" s="18">
        <f>CT115*VLOOKUP('Données projet'!$B$13,Paramètres!$A$1:$I$89,3,0)*VLOOKUP('Données projet'!$B$13,Paramètres!$A$1:$I$89,5,0)</f>
        <v>302.34671999999995</v>
      </c>
      <c r="CV115" s="14">
        <f t="shared" si="95"/>
        <v>71.668202802764995</v>
      </c>
      <c r="CW115" s="22">
        <f t="shared" si="67"/>
        <v>651.40932388148224</v>
      </c>
      <c r="CX115" s="62">
        <f t="shared" si="68"/>
        <v>935.57512165320418</v>
      </c>
      <c r="CY115" s="62">
        <f ca="1">AVERAGE(OFFSET($CX$3,0,0,'Données projet'!$E$13+1,1))-AVERAGE(OFFSET($H$3,0,0,'Données projet'!$E$13+1,1))</f>
        <v>490.08061065665601</v>
      </c>
      <c r="CZ115" s="62">
        <f t="shared" si="96"/>
        <v>308.02184463423112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67.499763028651444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3.55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13.016666666666666</v>
      </c>
      <c r="H116" s="70">
        <f t="shared" si="56"/>
        <v>204.6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315.39999999999992</v>
      </c>
      <c r="O116" s="14">
        <f>N116*VLOOKUP('Données projet'!$B$9,Paramètres!$A$1:$I$89,3,0)*VLOOKUP('Données projet'!$B$9,Paramètres!$A$1:$I$89,5,0)</f>
        <v>285.37391999999988</v>
      </c>
      <c r="P116" s="14">
        <f t="shared" si="87"/>
        <v>68.101413083167643</v>
      </c>
      <c r="Q116" s="22">
        <f t="shared" si="107"/>
        <v>615.63620511985016</v>
      </c>
      <c r="R116" s="62">
        <f t="shared" si="55"/>
        <v>899.96103913802699</v>
      </c>
      <c r="S116" s="62">
        <f ca="1">AVERAGE(OFFSET($R$3,0,0,'Données projet'!$E$9+1,1))-AVERAGE(OFFSET($H$3,0,0,'Données projet'!$E$9+1,1))</f>
        <v>462.677457131175</v>
      </c>
      <c r="T116" s="62">
        <f t="shared" si="88"/>
        <v>291.78368401945909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315.39999999999992</v>
      </c>
      <c r="AJ116" s="14">
        <f>AI116*VLOOKUP('Données projet'!$B$10,Paramètres!$A$1:$I$89,3,0)*VLOOKUP('Données projet'!$B$10,Paramètres!$A$1:$I$89,5,0)</f>
        <v>319.81559999999996</v>
      </c>
      <c r="AK116" s="14">
        <f t="shared" si="89"/>
        <v>75.314984369601916</v>
      </c>
      <c r="AL116" s="22">
        <f t="shared" si="58"/>
        <v>688.18576777705664</v>
      </c>
      <c r="AM116" s="62">
        <f t="shared" si="59"/>
        <v>972.51060179523347</v>
      </c>
      <c r="AN116" s="62">
        <f ca="1">AVERAGE(OFFSET($AM$3,0,0,'Données projet'!$E$10+1,1))-AVERAGE(OFFSET($H$3,0,0,'Données projet'!$E$10+1,1))</f>
        <v>510.6089681065061</v>
      </c>
      <c r="AO116" s="62">
        <f t="shared" si="90"/>
        <v>320.18520436392646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-1.2710188457276673E-13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455.44531340185631</v>
      </c>
      <c r="BJ116" s="62">
        <f t="shared" si="92"/>
        <v>560.14861617544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1.0983320941681276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1.0983320941681276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-3.1036506698001178E-14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302.37244372118971</v>
      </c>
      <c r="CE116" s="62">
        <f t="shared" si="94"/>
        <v>439.56450354660171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1.0402807149837663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1.0402807149837663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</v>
      </c>
      <c r="CT116" s="13">
        <f>IF('Données projet'!$A$140&gt;35,CT115+CS116-DB115,IF(A116&lt;'Données projet'!$A$140,$CQ$205^A116,IF(A116='Données projet'!$A$140,'Données projet'!$B$140,CT115+CS116-DB115)))</f>
        <v>315.39999999999992</v>
      </c>
      <c r="CU116" s="18">
        <f>CT116*VLOOKUP('Données projet'!$B$13,Paramètres!$A$1:$I$89,3,0)*VLOOKUP('Données projet'!$B$13,Paramètres!$A$1:$I$89,5,0)</f>
        <v>305.05487999999991</v>
      </c>
      <c r="CV116" s="14">
        <f t="shared" si="95"/>
        <v>72.235127753908458</v>
      </c>
      <c r="CW116" s="22">
        <f t="shared" si="67"/>
        <v>657.11343017139041</v>
      </c>
      <c r="CX116" s="62">
        <f t="shared" si="68"/>
        <v>941.43826418956724</v>
      </c>
      <c r="CY116" s="62">
        <f ca="1">AVERAGE(OFFSET($CX$3,0,0,'Données projet'!$E$13+1,1))-AVERAGE(OFFSET($H$3,0,0,'Données projet'!$E$13+1,1))</f>
        <v>490.08061065665601</v>
      </c>
      <c r="CZ116" s="62">
        <f t="shared" si="96"/>
        <v>308.02184463423112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67.543136550411873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3.55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13.016666666666666</v>
      </c>
      <c r="H117" s="70">
        <f t="shared" si="56"/>
        <v>204.6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318.19999999999993</v>
      </c>
      <c r="O117" s="14">
        <f>N117*VLOOKUP('Données projet'!$B$9,Paramètres!$A$1:$I$89,3,0)*VLOOKUP('Données projet'!$B$9,Paramètres!$A$1:$I$89,5,0)</f>
        <v>287.90735999999993</v>
      </c>
      <c r="P117" s="14">
        <f t="shared" si="87"/>
        <v>68.635343255147305</v>
      </c>
      <c r="Q117" s="22">
        <f t="shared" si="107"/>
        <v>620.97854150271473</v>
      </c>
      <c r="R117" s="62">
        <f t="shared" si="55"/>
        <v>905.45965284402223</v>
      </c>
      <c r="S117" s="62">
        <f ca="1">AVERAGE(OFFSET($R$3,0,0,'Données projet'!$E$9+1,1))-AVERAGE(OFFSET($H$3,0,0,'Données projet'!$E$9+1,1))</f>
        <v>462.677457131175</v>
      </c>
      <c r="T117" s="62">
        <f t="shared" si="88"/>
        <v>291.78368401945909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318.19999999999993</v>
      </c>
      <c r="AJ117" s="14">
        <f>AI117*VLOOKUP('Données projet'!$B$10,Paramètres!$A$1:$I$89,3,0)*VLOOKUP('Données projet'!$B$10,Paramètres!$A$1:$I$89,5,0)</f>
        <v>322.65479999999997</v>
      </c>
      <c r="AK117" s="14">
        <f t="shared" si="89"/>
        <v>75.905470539220715</v>
      </c>
      <c r="AL117" s="22">
        <f t="shared" si="58"/>
        <v>694.15913785580926</v>
      </c>
      <c r="AM117" s="62">
        <f t="shared" si="59"/>
        <v>978.64024919711676</v>
      </c>
      <c r="AN117" s="62">
        <f ca="1">AVERAGE(OFFSET($AM$3,0,0,'Données projet'!$E$10+1,1))-AVERAGE(OFFSET($H$3,0,0,'Données projet'!$E$10+1,1))</f>
        <v>510.6089681065061</v>
      </c>
      <c r="AO117" s="62">
        <f t="shared" si="90"/>
        <v>320.18520436392646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-1.2710188457276673E-13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455.44531340185631</v>
      </c>
      <c r="BJ117" s="62">
        <f t="shared" si="92"/>
        <v>560.14861617544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1.0682981452943257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1.0682981452943257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-3.1036506698001178E-14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302.37244372118971</v>
      </c>
      <c r="CE117" s="62">
        <f t="shared" si="94"/>
        <v>439.56450354660171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1.0118341841265499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1.0118341841265499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</v>
      </c>
      <c r="CT117" s="13">
        <f>IF('Données projet'!$A$140&gt;35,CT116+CS117-DB116,IF(A117&lt;'Données projet'!$A$140,$CQ$205^A117,IF(A117='Données projet'!$A$140,'Données projet'!$B$140,CT116+CS117-DB116)))</f>
        <v>318.19999999999993</v>
      </c>
      <c r="CU117" s="18">
        <f>CT117*VLOOKUP('Données projet'!$B$13,Paramètres!$A$1:$I$89,3,0)*VLOOKUP('Données projet'!$B$13,Paramètres!$A$1:$I$89,5,0)</f>
        <v>307.76303999999993</v>
      </c>
      <c r="CV117" s="14">
        <f t="shared" si="95"/>
        <v>72.801467165067521</v>
      </c>
      <c r="CW117" s="22">
        <f t="shared" si="67"/>
        <v>662.81651664582569</v>
      </c>
      <c r="CX117" s="62">
        <f t="shared" si="68"/>
        <v>947.29762798713318</v>
      </c>
      <c r="CY117" s="62">
        <f ca="1">AVERAGE(OFFSET($CX$3,0,0,'Données projet'!$E$13+1,1))-AVERAGE(OFFSET($H$3,0,0,'Données projet'!$E$13+1,1))</f>
        <v>490.08061065665601</v>
      </c>
      <c r="CZ117" s="62">
        <f t="shared" si="96"/>
        <v>308.02184463423112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67.585757638538411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3.55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13.016666666666666</v>
      </c>
      <c r="H118" s="70">
        <f t="shared" si="56"/>
        <v>204.6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321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320.99999999999994</v>
      </c>
      <c r="O118" s="14">
        <f>N118*VLOOKUP('Données projet'!$B$9,Paramètres!$A$1:$I$89,3,0)*VLOOKUP('Données projet'!$B$9,Paramètres!$A$1:$I$89,5,0)</f>
        <v>290.44079999999991</v>
      </c>
      <c r="P118" s="14">
        <f t="shared" si="87"/>
        <v>69.168726815543309</v>
      </c>
      <c r="Q118" s="22">
        <f t="shared" si="107"/>
        <v>626.31992587040452</v>
      </c>
      <c r="R118" s="62">
        <f t="shared" si="55"/>
        <v>910.95460347267021</v>
      </c>
      <c r="S118" s="62">
        <f ca="1">AVERAGE(OFFSET($R$3,0,0,'Données projet'!$E$9+1,1))-AVERAGE(OFFSET($H$3,0,0,'Données projet'!$E$9+1,1))</f>
        <v>462.677457131175</v>
      </c>
      <c r="T118" s="62">
        <f t="shared" si="88"/>
        <v>291.78368401945909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321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321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320.99999999999994</v>
      </c>
      <c r="AJ118" s="14">
        <f>AI118*VLOOKUP('Données projet'!$B$10,Paramètres!$A$1:$I$89,3,0)*VLOOKUP('Données projet'!$B$10,Paramètres!$A$1:$I$89,5,0)</f>
        <v>325.49399999999997</v>
      </c>
      <c r="AK118" s="14">
        <f t="shared" si="89"/>
        <v>76.495352197992872</v>
      </c>
      <c r="AL118" s="22">
        <f t="shared" si="58"/>
        <v>700.1314550781708</v>
      </c>
      <c r="AM118" s="62">
        <f t="shared" si="59"/>
        <v>984.76613268043639</v>
      </c>
      <c r="AN118" s="62">
        <f ca="1">AVERAGE(OFFSET($AM$3,0,0,'Données projet'!$E$10+1,1))-AVERAGE(OFFSET($H$3,0,0,'Données projet'!$E$10+1,1))</f>
        <v>510.6089681065061</v>
      </c>
      <c r="AO118" s="62">
        <f t="shared" si="90"/>
        <v>320.18520436392646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321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-1.2710188457276673E-13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455.44531340185631</v>
      </c>
      <c r="BJ118" s="62">
        <f t="shared" si="92"/>
        <v>560.14861617544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1.0390854763318944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1.0390854763318944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-3.1036506698001178E-14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302.37244372118971</v>
      </c>
      <c r="CE118" s="62">
        <f t="shared" si="94"/>
        <v>439.56450354660171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0.98416552515156219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0.98416552515156219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321</v>
      </c>
      <c r="CR118" s="13">
        <f>VLOOKUP(A118,'Données projet'!$A$139:$I$159,9,0)</f>
        <v>2.8</v>
      </c>
      <c r="CS118" s="13">
        <f t="array" ref="CS118">INDEX(CR:CR,MIN(IF(ISNUMBER(CR118:CR314),ROW(CR118:CR314),"")))</f>
        <v>2.8</v>
      </c>
      <c r="CT118" s="13">
        <f>IF('Données projet'!$A$140&gt;35,CT117+CS118-DB117,IF(A118&lt;'Données projet'!$A$140,$CQ$205^A118,IF(A118='Données projet'!$A$140,'Données projet'!$B$140,CT117+CS118-DB117)))</f>
        <v>320.99999999999994</v>
      </c>
      <c r="CU118" s="18">
        <f>CT118*VLOOKUP('Données projet'!$B$13,Paramètres!$A$1:$I$89,3,0)*VLOOKUP('Données projet'!$B$13,Paramètres!$A$1:$I$89,5,0)</f>
        <v>310.47119999999995</v>
      </c>
      <c r="CV118" s="14">
        <f t="shared" si="95"/>
        <v>73.367226785649649</v>
      </c>
      <c r="CW118" s="22">
        <f t="shared" si="67"/>
        <v>668.51859331833975</v>
      </c>
      <c r="CX118" s="62">
        <f t="shared" si="68"/>
        <v>953.15327092060534</v>
      </c>
      <c r="CY118" s="62">
        <f ca="1">AVERAGE(OFFSET($CX$3,0,0,'Données projet'!$E$13+1,1))-AVERAGE(OFFSET($H$3,0,0,'Données projet'!$E$13+1,1))</f>
        <v>490.08061065665601</v>
      </c>
      <c r="CZ118" s="62">
        <f t="shared" si="96"/>
        <v>308.02184463423112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321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67.627639346072456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3.55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13.016666666666666</v>
      </c>
      <c r="H119" s="70">
        <f t="shared" si="56"/>
        <v>204.6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462.677457131175</v>
      </c>
      <c r="T119" s="62">
        <f t="shared" si="88"/>
        <v>291.78368401945909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-5.7639226724859328E-14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510.6089681065061</v>
      </c>
      <c r="AO119" s="62">
        <f t="shared" si="90"/>
        <v>320.18520436392646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-1.2710188457276673E-13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455.44531340185631</v>
      </c>
      <c r="BJ119" s="62">
        <f t="shared" si="92"/>
        <v>560.14861617544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1.0106716293384683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1.0106716293384683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-3.1036506698001178E-14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302.37244372118971</v>
      </c>
      <c r="CE119" s="62">
        <f t="shared" si="94"/>
        <v>439.56450354660171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0.95725346711127712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0.95725346711127712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-5.4978954722173515E-14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490.08061065665601</v>
      </c>
      <c r="CZ119" s="62">
        <f t="shared" si="96"/>
        <v>308.02184463423112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67.668794499614251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3.55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13.016666666666666</v>
      </c>
      <c r="H120" s="70">
        <f t="shared" si="56"/>
        <v>204.6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462.677457131175</v>
      </c>
      <c r="T120" s="62">
        <f t="shared" si="88"/>
        <v>291.78368401945909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-5.7639226724859328E-14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510.6089681065061</v>
      </c>
      <c r="AO120" s="62">
        <f t="shared" si="90"/>
        <v>320.18520436392646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-1.2710188457276673E-13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455.44531340185631</v>
      </c>
      <c r="BJ120" s="62">
        <f t="shared" si="92"/>
        <v>560.14861617544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0.98303476048529681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0.98303476048529681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-3.1036506698001178E-14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302.37244372118971</v>
      </c>
      <c r="CE120" s="62">
        <f t="shared" si="94"/>
        <v>439.56450354660171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0.93107732071334726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0.93107732071334726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-5.4978954722173515E-14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490.08061065665601</v>
      </c>
      <c r="CZ120" s="62">
        <f t="shared" si="96"/>
        <v>308.02184463423112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67.709235703251224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3.55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13.016666666666666</v>
      </c>
      <c r="H121" s="70">
        <f t="shared" si="56"/>
        <v>204.6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462.677457131175</v>
      </c>
      <c r="T121" s="62">
        <f t="shared" si="88"/>
        <v>291.78368401945909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-5.7639226724859328E-14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510.6089681065061</v>
      </c>
      <c r="AO121" s="62">
        <f t="shared" si="90"/>
        <v>320.18520436392646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-1.2710188457276673E-13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455.44531340185631</v>
      </c>
      <c r="BJ121" s="62">
        <f t="shared" si="92"/>
        <v>560.14861617544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0.95615362326427511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0.95615362326427511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-3.1036506698001178E-14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302.37244372118971</v>
      </c>
      <c r="CE121" s="62">
        <f t="shared" si="94"/>
        <v>439.56450354660171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0.9056169624152125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0.9056169624152125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-5.4978954722173515E-14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490.08061065665601</v>
      </c>
      <c r="CZ121" s="62">
        <f t="shared" si="96"/>
        <v>308.02184463423112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67.748975342418078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3.55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13.016666666666666</v>
      </c>
      <c r="H122" s="70">
        <f t="shared" si="56"/>
        <v>204.6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462.677457131175</v>
      </c>
      <c r="T122" s="62">
        <f t="shared" si="88"/>
        <v>291.78368401945909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-5.7639226724859328E-14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510.6089681065061</v>
      </c>
      <c r="AO122" s="62">
        <f t="shared" si="90"/>
        <v>320.18520436392646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-1.2710188457276673E-13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455.44531340185631</v>
      </c>
      <c r="BJ122" s="62">
        <f t="shared" si="92"/>
        <v>560.14861617544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0.93000755215417974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0.93000755215417974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-3.1036506698001178E-14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302.37244372118971</v>
      </c>
      <c r="CE122" s="62">
        <f t="shared" si="94"/>
        <v>439.56450354660171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0.88085281895364231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0.88085281895364231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-5.4978954722173515E-14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490.08061065665601</v>
      </c>
      <c r="CZ122" s="62">
        <f t="shared" si="96"/>
        <v>308.02184463423112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67.788025587689916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3.55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13.016666666666666</v>
      </c>
      <c r="H123" s="70">
        <f t="shared" si="56"/>
        <v>204.6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462.677457131175</v>
      </c>
      <c r="T123" s="62">
        <f t="shared" si="88"/>
        <v>291.78368401945909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-5.7639226724859328E-14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510.6089681065061</v>
      </c>
      <c r="AO123" s="62">
        <f t="shared" si="90"/>
        <v>320.18520436392646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-1.2710188457276673E-13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455.44531340185631</v>
      </c>
      <c r="BJ123" s="62">
        <f t="shared" si="92"/>
        <v>560.14861617544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0.90457644673355209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0.90457644673355209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-3.1036506698001178E-14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302.37244372118971</v>
      </c>
      <c r="CE123" s="62">
        <f t="shared" si="94"/>
        <v>439.56450354660171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0.85676585229731839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0.85676585229731839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-5.4978954722173515E-14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490.08061065665601</v>
      </c>
      <c r="CZ123" s="62">
        <f t="shared" si="96"/>
        <v>308.02184463423112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67.826398398509554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3.55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13.016666666666666</v>
      </c>
      <c r="H124" s="70">
        <f t="shared" si="56"/>
        <v>204.6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462.677457131175</v>
      </c>
      <c r="T124" s="62">
        <f t="shared" si="88"/>
        <v>291.78368401945909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-5.7639226724859328E-14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510.6089681065061</v>
      </c>
      <c r="AO124" s="62">
        <f t="shared" si="90"/>
        <v>320.18520436392646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-1.2710188457276673E-13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455.44531340185631</v>
      </c>
      <c r="BJ124" s="62">
        <f t="shared" si="92"/>
        <v>560.14861617544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0.87984075622801516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0.87984075622801516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-3.1036506698001178E-14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302.37244372118971</v>
      </c>
      <c r="CE124" s="62">
        <f t="shared" si="94"/>
        <v>439.56450354660171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0.83333754501089019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0.83333754501089019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-5.4978954722173515E-14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490.08061065665601</v>
      </c>
      <c r="CZ124" s="62">
        <f t="shared" si="96"/>
        <v>308.02184463423112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67.864105526850238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3.55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13.016666666666666</v>
      </c>
      <c r="H125" s="70">
        <f t="shared" si="56"/>
        <v>204.6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462.677457131175</v>
      </c>
      <c r="T125" s="62">
        <f t="shared" si="88"/>
        <v>291.78368401945909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-5.7639226724859328E-14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510.6089681065061</v>
      </c>
      <c r="AO125" s="62">
        <f t="shared" si="90"/>
        <v>320.18520436392646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-1.2710188457276673E-13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455.44531340185631</v>
      </c>
      <c r="BJ125" s="62">
        <f t="shared" si="92"/>
        <v>560.14861617544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0.85578146448014558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0.85578146448014558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-3.1036506698001178E-14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302.37244372118971</v>
      </c>
      <c r="CE125" s="62">
        <f t="shared" si="94"/>
        <v>439.56450354660171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0.81054988601925049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0.81054988601925049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-5.4978954722173515E-14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490.08061065665601</v>
      </c>
      <c r="CZ125" s="62">
        <f t="shared" si="96"/>
        <v>308.02184463423112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67.901158520814718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3.55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13.016666666666666</v>
      </c>
      <c r="H126" s="70">
        <f t="shared" si="56"/>
        <v>204.6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462.677457131175</v>
      </c>
      <c r="T126" s="62">
        <f t="shared" si="88"/>
        <v>291.78368401945909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-5.7639226724859328E-14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510.6089681065061</v>
      </c>
      <c r="AO126" s="62">
        <f t="shared" si="90"/>
        <v>320.18520436392646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-1.2710188457276673E-13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455.44531340185631</v>
      </c>
      <c r="BJ126" s="62">
        <f t="shared" si="92"/>
        <v>560.14861617544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0.83238007533034475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0.83238007533034475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-3.1036506698001178E-14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302.37244372118971</v>
      </c>
      <c r="CE126" s="62">
        <f t="shared" si="94"/>
        <v>439.56450354660171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0.78838535676108812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0.78838535676108812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-5.4978954722173515E-14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490.08061065665601</v>
      </c>
      <c r="CZ126" s="62">
        <f t="shared" si="96"/>
        <v>308.02184463423112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67.937568728171996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3.55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13.016666666666666</v>
      </c>
      <c r="H127" s="70">
        <f t="shared" si="56"/>
        <v>204.6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462.677457131175</v>
      </c>
      <c r="T127" s="62">
        <f t="shared" si="88"/>
        <v>291.78368401945909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-5.7639226724859328E-14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510.6089681065061</v>
      </c>
      <c r="AO127" s="62">
        <f t="shared" si="90"/>
        <v>320.18520436392646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-1.2710188457276673E-13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455.44531340185631</v>
      </c>
      <c r="BJ127" s="62">
        <f t="shared" si="92"/>
        <v>560.14861617544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0.80961859839747075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0.80961859839747075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-3.1036506698001178E-14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302.37244372118971</v>
      </c>
      <c r="CE127" s="62">
        <f t="shared" si="94"/>
        <v>439.56450354660171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0.76682691772107214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0.76682691772107214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-5.4978954722173515E-14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490.08061065665601</v>
      </c>
      <c r="CZ127" s="62">
        <f t="shared" si="96"/>
        <v>308.02184463423112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67.973347299832653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3.55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13.016666666666666</v>
      </c>
      <c r="H128" s="70">
        <f t="shared" si="56"/>
        <v>204.6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462.677457131175</v>
      </c>
      <c r="T128" s="62">
        <f t="shared" si="88"/>
        <v>291.78368401945909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-5.7639226724859328E-14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510.6089681065061</v>
      </c>
      <c r="AO128" s="62">
        <f t="shared" si="90"/>
        <v>320.18520436392646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-1.2710188457276673E-13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455.44531340185631</v>
      </c>
      <c r="BJ128" s="62">
        <f t="shared" si="92"/>
        <v>560.14861617544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0.78747953524830028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0.78747953524830028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-3.1036506698001178E-14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302.37244372118971</v>
      </c>
      <c r="CE128" s="62">
        <f t="shared" si="94"/>
        <v>439.56450354660171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0.74585799533031438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0.74585799533031438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-5.4978954722173515E-14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490.08061065665601</v>
      </c>
      <c r="CZ128" s="62">
        <f t="shared" si="96"/>
        <v>308.02184463423112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68.008505193263886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3.55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13.016666666666666</v>
      </c>
      <c r="H129" s="70">
        <f t="shared" si="56"/>
        <v>204.6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462.677457131175</v>
      </c>
      <c r="T129" s="62">
        <f t="shared" si="88"/>
        <v>291.78368401945909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-5.7639226724859328E-14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510.6089681065061</v>
      </c>
      <c r="AO129" s="62">
        <f t="shared" si="90"/>
        <v>320.18520436392646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-1.2710188457276673E-13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455.44531340185631</v>
      </c>
      <c r="BJ129" s="62">
        <f t="shared" si="92"/>
        <v>560.14861617544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0.76594586594518654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0.76594586594518654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-3.1036506698001178E-14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302.37244372118971</v>
      </c>
      <c r="CE129" s="62">
        <f t="shared" si="94"/>
        <v>439.56450354660171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0.72546246922503965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0.72546246922503965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-5.4978954722173515E-14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490.08061065665601</v>
      </c>
      <c r="CZ129" s="62">
        <f t="shared" si="96"/>
        <v>308.02184463423112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68.043053175845387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3.55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13.016666666666666</v>
      </c>
      <c r="H130" s="70">
        <f t="shared" si="56"/>
        <v>204.6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462.677457131175</v>
      </c>
      <c r="T130" s="62">
        <f t="shared" si="88"/>
        <v>291.78368401945909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-5.7639226724859328E-14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510.6089681065061</v>
      </c>
      <c r="AO130" s="62">
        <f t="shared" si="90"/>
        <v>320.18520436392646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-1.2710188457276673E-13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455.44531340185631</v>
      </c>
      <c r="BJ130" s="62">
        <f t="shared" si="92"/>
        <v>560.14861617544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0.74500103596157297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0.74500103596157297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-3.1036506698001178E-14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302.37244372118971</v>
      </c>
      <c r="CE130" s="62">
        <f t="shared" si="94"/>
        <v>439.56450354660171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0.70562465985366774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0.70562465985366774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-5.4978954722173515E-14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490.08061065665601</v>
      </c>
      <c r="CZ130" s="62">
        <f t="shared" si="96"/>
        <v>308.02184463423112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68.0770018281668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3.55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13.016666666666666</v>
      </c>
      <c r="H131" s="70">
        <f t="shared" si="56"/>
        <v>204.6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462.677457131175</v>
      </c>
      <c r="T131" s="62">
        <f t="shared" si="88"/>
        <v>291.78368401945909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-5.7639226724859328E-14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510.6089681065061</v>
      </c>
      <c r="AO131" s="62">
        <f t="shared" si="90"/>
        <v>320.18520436392646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-1.2710188457276673E-13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455.44531340185631</v>
      </c>
      <c r="BJ131" s="62">
        <f t="shared" si="92"/>
        <v>560.14861617544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0.72462894345530204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0.72462894345530204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-3.1036506698001178E-14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302.37244372118971</v>
      </c>
      <c r="CE131" s="62">
        <f t="shared" si="94"/>
        <v>439.56450354660171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0.68632931642278105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0.68632931642278105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-5.4978954722173515E-14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490.08061065665601</v>
      </c>
      <c r="CZ131" s="62">
        <f t="shared" si="96"/>
        <v>308.02184463423112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68.110361547268255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3.55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13.016666666666666</v>
      </c>
      <c r="H132" s="70">
        <f t="shared" ref="H132:H195" si="110">(B132+E132+F132)*44/12+(C132+D132)*0.475*44/12</f>
        <v>204.6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462.677457131175</v>
      </c>
      <c r="T132" s="62">
        <f t="shared" si="88"/>
        <v>291.78368401945909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-5.7639226724859328E-14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510.6089681065061</v>
      </c>
      <c r="AO132" s="62">
        <f t="shared" si="90"/>
        <v>320.18520436392646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-1.2710188457276673E-13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455.44531340185631</v>
      </c>
      <c r="BJ132" s="62">
        <f t="shared" si="92"/>
        <v>560.14861617544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0.70481392688993683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0.70481392688993683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-3.1036506698001178E-14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302.37244372118971</v>
      </c>
      <c r="CE132" s="62">
        <f t="shared" si="94"/>
        <v>439.56450354660171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0.66756160517271002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0.66756160517271002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-5.4978954722173515E-14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490.08061065665601</v>
      </c>
      <c r="CZ132" s="62">
        <f t="shared" si="96"/>
        <v>308.02184463423112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68.143142549824461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3.55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13.016666666666666</v>
      </c>
      <c r="H133" s="70">
        <f t="shared" si="110"/>
        <v>204.6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462.677457131175</v>
      </c>
      <c r="T133" s="62">
        <f t="shared" ref="T133:T196" si="142">$T$3</f>
        <v>291.78368401945909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-5.7639226724859328E-14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510.6089681065061</v>
      </c>
      <c r="AO133" s="62">
        <f t="shared" ref="AO133:AO196" si="144">$AO$3</f>
        <v>320.18520436392646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-1.2710188457276673E-13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455.44531340185631</v>
      </c>
      <c r="BJ133" s="62">
        <f t="shared" ref="BJ133:BJ196" si="146">$BJ$3</f>
        <v>560.14861617544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0.68554075299457795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0.68554075299457795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-3.1036506698001178E-14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302.37244372118971</v>
      </c>
      <c r="CE133" s="62">
        <f t="shared" ref="CE133:CE196" si="148">$CE$3</f>
        <v>439.56450354660171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0.64930709797372321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0.64930709797372321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-5.4978954722173515E-14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490.08061065665601</v>
      </c>
      <c r="CZ133" s="62">
        <f t="shared" ref="CZ133:CZ196" si="150">$CZ$3</f>
        <v>308.02184463423112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68.175354875273669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3.55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13.016666666666666</v>
      </c>
      <c r="H134" s="70">
        <f t="shared" si="110"/>
        <v>204.6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462.677457131175</v>
      </c>
      <c r="T134" s="62">
        <f t="shared" si="142"/>
        <v>291.78368401945909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-5.7639226724859328E-14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510.6089681065061</v>
      </c>
      <c r="AO134" s="62">
        <f t="shared" si="144"/>
        <v>320.18520436392646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-1.2710188457276673E-13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455.44531340185631</v>
      </c>
      <c r="BJ134" s="62">
        <f t="shared" si="146"/>
        <v>560.14861617544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0.66679460505291988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0.66679460505291988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-3.1036506698001178E-14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302.37244372118971</v>
      </c>
      <c r="CE134" s="62">
        <f t="shared" si="148"/>
        <v>439.56450354660171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0.63155176123405543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0.63155176123405543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-5.4978954722173515E-14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490.08061065665601</v>
      </c>
      <c r="CZ134" s="62">
        <f t="shared" si="150"/>
        <v>308.02184463423112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68.207008388892291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3.55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13.016666666666666</v>
      </c>
      <c r="H135" s="70">
        <f t="shared" si="110"/>
        <v>204.6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462.677457131175</v>
      </c>
      <c r="T135" s="62">
        <f t="shared" si="142"/>
        <v>291.78368401945909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-5.7639226724859328E-14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510.6089681065061</v>
      </c>
      <c r="AO135" s="62">
        <f t="shared" si="144"/>
        <v>320.18520436392646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-1.2710188457276673E-13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455.44531340185631</v>
      </c>
      <c r="BJ135" s="62">
        <f t="shared" si="146"/>
        <v>560.14861617544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0.6485610715125435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0.6485610715125435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-3.1036506698001178E-14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302.37244372118971</v>
      </c>
      <c r="CE135" s="62">
        <f t="shared" si="148"/>
        <v>439.56450354660171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0.61428194511124645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0.61428194511124645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-5.4978954722173515E-14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490.08061065665601</v>
      </c>
      <c r="CZ135" s="62">
        <f t="shared" si="150"/>
        <v>308.02184463423112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68.238112784816281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3.55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13.016666666666666</v>
      </c>
      <c r="H136" s="70">
        <f t="shared" si="110"/>
        <v>204.6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462.677457131175</v>
      </c>
      <c r="T136" s="62">
        <f t="shared" si="142"/>
        <v>291.78368401945909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-5.7639226724859328E-14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510.6089681065061</v>
      </c>
      <c r="AO136" s="62">
        <f t="shared" si="144"/>
        <v>320.18520436392646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-1.2710188457276673E-13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455.44531340185631</v>
      </c>
      <c r="BJ136" s="62">
        <f t="shared" si="146"/>
        <v>560.14861617544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0.63082613490568851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0.63082613490568851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-3.1036506698001178E-14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302.37244372118971</v>
      </c>
      <c r="CE136" s="62">
        <f t="shared" si="148"/>
        <v>439.56450354660171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0.59748437301849588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0.59748437301849588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-5.4978954722173515E-14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490.08061065665601</v>
      </c>
      <c r="CZ136" s="62">
        <f t="shared" si="150"/>
        <v>308.02184463423112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68.268677589010011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3.55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13.016666666666666</v>
      </c>
      <c r="H137" s="70">
        <f t="shared" si="110"/>
        <v>204.6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462.677457131175</v>
      </c>
      <c r="T137" s="62">
        <f t="shared" si="142"/>
        <v>291.78368401945909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-5.7639226724859328E-14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510.6089681065061</v>
      </c>
      <c r="AO137" s="62">
        <f t="shared" si="144"/>
        <v>320.18520436392646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-1.2710188457276673E-13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455.44531340185631</v>
      </c>
      <c r="BJ137" s="62">
        <f t="shared" si="146"/>
        <v>560.14861617544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0.61357616107298785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0.61357616107298785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-3.1036506698001178E-14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302.37244372118971</v>
      </c>
      <c r="CE137" s="62">
        <f t="shared" si="148"/>
        <v>439.56450354660171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0.58114613141796756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0.58114613141796756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-5.4978954722173515E-14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490.08061065665601</v>
      </c>
      <c r="CZ137" s="62">
        <f t="shared" si="150"/>
        <v>308.02184463423112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68.298712162183648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3.55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13.016666666666666</v>
      </c>
      <c r="H138" s="70">
        <f t="shared" si="110"/>
        <v>204.6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462.677457131175</v>
      </c>
      <c r="T138" s="62">
        <f t="shared" si="142"/>
        <v>291.78368401945909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-5.7639226724859328E-14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510.6089681065061</v>
      </c>
      <c r="AO138" s="62">
        <f t="shared" si="144"/>
        <v>320.18520436392646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-1.2710188457276673E-13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455.44531340185631</v>
      </c>
      <c r="BJ138" s="62">
        <f t="shared" si="146"/>
        <v>560.14861617544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0.596797888681879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0.596797888681879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-3.1036506698001178E-14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302.37244372118971</v>
      </c>
      <c r="CE138" s="62">
        <f t="shared" si="148"/>
        <v>439.56450354660171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0.56525465989319645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0.56525465989319645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-5.4978954722173515E-14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490.08061065665601</v>
      </c>
      <c r="CZ138" s="62">
        <f t="shared" si="150"/>
        <v>308.02184463423112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68.32822570265995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3.55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13.016666666666666</v>
      </c>
      <c r="H139" s="70">
        <f t="shared" si="110"/>
        <v>204.6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462.677457131175</v>
      </c>
      <c r="T139" s="62">
        <f t="shared" si="142"/>
        <v>291.78368401945909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-5.7639226724859328E-14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510.6089681065061</v>
      </c>
      <c r="AO139" s="62">
        <f t="shared" si="144"/>
        <v>320.18520436392646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-1.2710188457276673E-13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455.44531340185631</v>
      </c>
      <c r="BJ139" s="62">
        <f t="shared" si="146"/>
        <v>560.14861617544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0.58047841903163599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0.58047841903163599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-3.1036506698001178E-14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302.37244372118971</v>
      </c>
      <c r="CE139" s="62">
        <f t="shared" si="148"/>
        <v>439.56450354660171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0.54979774149296634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0.54979774149296634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-5.4978954722173515E-14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490.08061065665601</v>
      </c>
      <c r="CZ139" s="62">
        <f t="shared" si="150"/>
        <v>308.02184463423112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68.357227249191396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3.55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13.016666666666666</v>
      </c>
      <c r="H140" s="70">
        <f t="shared" si="110"/>
        <v>204.6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462.677457131175</v>
      </c>
      <c r="T140" s="62">
        <f t="shared" si="142"/>
        <v>291.78368401945909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-5.7639226724859328E-14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510.6089681065061</v>
      </c>
      <c r="AO140" s="62">
        <f t="shared" si="144"/>
        <v>320.18520436392646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-1.2710188457276673E-13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455.44531340185631</v>
      </c>
      <c r="BJ140" s="62">
        <f t="shared" si="146"/>
        <v>560.14861617544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0.56460520613718257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0.56460520613718257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-3.1036506698001178E-14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302.37244372118971</v>
      </c>
      <c r="CE140" s="62">
        <f t="shared" si="148"/>
        <v>439.56450354660171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0.53476349333923456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0.53476349333923456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-5.4978954722173515E-14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490.08061065665601</v>
      </c>
      <c r="CZ140" s="62">
        <f t="shared" si="150"/>
        <v>308.02184463423112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68.385725683728268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3.55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13.016666666666666</v>
      </c>
      <c r="H141" s="70">
        <f t="shared" si="110"/>
        <v>204.6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462.677457131175</v>
      </c>
      <c r="T141" s="62">
        <f t="shared" si="142"/>
        <v>291.78368401945909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-5.7639226724859328E-14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510.6089681065061</v>
      </c>
      <c r="AO141" s="62">
        <f t="shared" si="144"/>
        <v>320.18520436392646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-1.2710188457276673E-13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455.44531340185631</v>
      </c>
      <c r="BJ141" s="62">
        <f t="shared" si="146"/>
        <v>560.14861617544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0.54916604708406391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0.54916604708406391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-3.1036506698001178E-14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302.37244372118971</v>
      </c>
      <c r="CE141" s="62">
        <f t="shared" si="148"/>
        <v>439.56450354660171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0.52014035749188325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0.52014035749188325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-5.4978954722173515E-14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490.08061065665601</v>
      </c>
      <c r="CZ141" s="62">
        <f t="shared" si="150"/>
        <v>308.02184463423112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68.413729734138883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3.55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13.016666666666666</v>
      </c>
      <c r="H142" s="70">
        <f t="shared" si="110"/>
        <v>204.6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462.677457131175</v>
      </c>
      <c r="T142" s="62">
        <f t="shared" si="142"/>
        <v>291.78368401945909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-5.7639226724859328E-14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510.6089681065061</v>
      </c>
      <c r="AO142" s="62">
        <f t="shared" si="144"/>
        <v>320.18520436392646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-1.2710188457276673E-13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455.44531340185631</v>
      </c>
      <c r="BJ142" s="62">
        <f t="shared" si="146"/>
        <v>560.14861617544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0.53414907264716294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0.53414907264716294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-3.1036506698001178E-14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302.37244372118971</v>
      </c>
      <c r="CE142" s="62">
        <f t="shared" si="148"/>
        <v>439.56450354660171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0.50591709206327506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0.50591709206327506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-5.4978954722173515E-14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490.08061065665601</v>
      </c>
      <c r="CZ142" s="62">
        <f t="shared" si="150"/>
        <v>308.02184463423112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68.441247976882536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3.55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13.016666666666666</v>
      </c>
      <c r="H143" s="70">
        <f t="shared" si="110"/>
        <v>204.6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462.677457131175</v>
      </c>
      <c r="T143" s="62">
        <f t="shared" si="142"/>
        <v>291.78368401945909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-5.7639226724859328E-14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510.6089681065061</v>
      </c>
      <c r="AO143" s="62">
        <f t="shared" si="144"/>
        <v>320.18520436392646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-1.2710188457276673E-13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455.44531340185631</v>
      </c>
      <c r="BJ143" s="62">
        <f t="shared" si="146"/>
        <v>560.14861617544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0.51954273816594732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0.51954273816594732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-3.1036506698001178E-14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302.37244372118971</v>
      </c>
      <c r="CE143" s="62">
        <f t="shared" si="148"/>
        <v>439.56450354660171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0.49208276257578121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0.49208276257578121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-5.4978954722173515E-14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490.08061065665601</v>
      </c>
      <c r="CZ143" s="62">
        <f t="shared" si="150"/>
        <v>308.02184463423112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68.468288839636159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3.55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13.016666666666666</v>
      </c>
      <c r="H144" s="70">
        <f t="shared" si="110"/>
        <v>204.6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462.677457131175</v>
      </c>
      <c r="T144" s="62">
        <f t="shared" si="142"/>
        <v>291.78368401945909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-5.7639226724859328E-14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510.6089681065061</v>
      </c>
      <c r="AO144" s="62">
        <f t="shared" si="144"/>
        <v>320.18520436392646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-1.2710188457276673E-13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455.44531340185631</v>
      </c>
      <c r="BJ144" s="62">
        <f t="shared" si="146"/>
        <v>560.14861617544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0.50533581466923427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0.50533581466923427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-3.1036506698001178E-14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302.37244372118971</v>
      </c>
      <c r="CE144" s="62">
        <f t="shared" si="148"/>
        <v>439.56450354660171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0.47862673355563867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0.47862673355563867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-5.4978954722173515E-14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490.08061065665601</v>
      </c>
      <c r="CZ144" s="62">
        <f t="shared" si="150"/>
        <v>308.02184463423112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68.494860603875338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3.55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13.016666666666666</v>
      </c>
      <c r="H145" s="70">
        <f t="shared" si="110"/>
        <v>204.6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462.677457131175</v>
      </c>
      <c r="T145" s="62">
        <f t="shared" si="142"/>
        <v>291.78368401945909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-5.7639226724859328E-14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510.6089681065061</v>
      </c>
      <c r="AO145" s="62">
        <f t="shared" si="144"/>
        <v>320.18520436392646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-1.2710188457276673E-13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455.44531340185631</v>
      </c>
      <c r="BJ145" s="62">
        <f t="shared" si="146"/>
        <v>560.14861617544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0.49151738024264852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0.49151738024264852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-3.1036506698001178E-14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302.37244372118971</v>
      </c>
      <c r="CE145" s="62">
        <f t="shared" si="148"/>
        <v>439.56450354660171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0.46553866035667374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0.46553866035667374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-5.4978954722173515E-14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490.08061065665601</v>
      </c>
      <c r="CZ145" s="62">
        <f t="shared" si="150"/>
        <v>308.02184463423112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68.520971407410514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3.55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13.016666666666666</v>
      </c>
      <c r="H146" s="70">
        <f t="shared" si="110"/>
        <v>204.6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462.677457131175</v>
      </c>
      <c r="T146" s="62">
        <f t="shared" si="142"/>
        <v>291.78368401945909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-5.7639226724859328E-14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510.6089681065061</v>
      </c>
      <c r="AO146" s="62">
        <f t="shared" si="144"/>
        <v>320.18520436392646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-1.2710188457276673E-13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455.44531340185631</v>
      </c>
      <c r="BJ146" s="62">
        <f t="shared" si="146"/>
        <v>560.14861617544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0.47807681163213767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0.47807681163213767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-3.1036506698001178E-14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302.37244372118971</v>
      </c>
      <c r="CE146" s="62">
        <f t="shared" si="148"/>
        <v>439.56450354660171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0.45280848120760636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0.45280848120760636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-5.4978954722173515E-14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490.08061065665601</v>
      </c>
      <c r="CZ146" s="62">
        <f t="shared" si="150"/>
        <v>308.02184463423112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68.546629246879377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3.55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13.016666666666666</v>
      </c>
      <c r="H147" s="70">
        <f t="shared" si="110"/>
        <v>204.6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462.677457131175</v>
      </c>
      <c r="T147" s="62">
        <f t="shared" si="142"/>
        <v>291.78368401945909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-5.7639226724859328E-14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510.6089681065061</v>
      </c>
      <c r="AO147" s="62">
        <f t="shared" si="144"/>
        <v>320.18520436392646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-1.2710188457276673E-13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455.44531340185631</v>
      </c>
      <c r="BJ147" s="62">
        <f t="shared" si="146"/>
        <v>560.14861617544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0.46500377607708998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0.46500377607708998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-3.1036506698001178E-14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302.37244372118971</v>
      </c>
      <c r="CE147" s="62">
        <f t="shared" si="148"/>
        <v>439.56450354660171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0.44042640947682127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0.44042640947682127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-5.4978954722173515E-14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490.08061065665601</v>
      </c>
      <c r="CZ147" s="62">
        <f t="shared" si="150"/>
        <v>308.02184463423112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68.571841980195799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3.55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13.016666666666666</v>
      </c>
      <c r="H148" s="70">
        <f t="shared" si="110"/>
        <v>204.6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462.677457131175</v>
      </c>
      <c r="T148" s="62">
        <f t="shared" si="142"/>
        <v>291.78368401945909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-5.7639226724859328E-14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510.6089681065061</v>
      </c>
      <c r="AO148" s="62">
        <f t="shared" si="144"/>
        <v>320.18520436392646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-1.2710188457276673E-13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455.44531340185631</v>
      </c>
      <c r="BJ148" s="62">
        <f t="shared" si="146"/>
        <v>560.14861617544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0.45228822336677615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0.45228822336677615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-3.1036506698001178E-14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302.37244372118971</v>
      </c>
      <c r="CE148" s="62">
        <f t="shared" si="148"/>
        <v>439.56450354660171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0.4283829261486593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0.4283829261486593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-5.4978954722173515E-14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490.08061065665601</v>
      </c>
      <c r="CZ148" s="62">
        <f t="shared" si="150"/>
        <v>308.02184463423112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68.596617328956398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3.55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13.016666666666666</v>
      </c>
      <c r="H149" s="70">
        <f t="shared" si="110"/>
        <v>204.6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462.677457131175</v>
      </c>
      <c r="T149" s="62">
        <f t="shared" si="142"/>
        <v>291.78368401945909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-5.7639226724859328E-14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510.6089681065061</v>
      </c>
      <c r="AO149" s="62">
        <f t="shared" si="144"/>
        <v>320.18520436392646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-1.2710188457276673E-13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455.44531340185631</v>
      </c>
      <c r="BJ149" s="62">
        <f t="shared" si="146"/>
        <v>560.14861617544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0.43992037811400769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0.43992037811400769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-3.1036506698001178E-14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302.37244372118971</v>
      </c>
      <c r="CE149" s="62">
        <f t="shared" si="148"/>
        <v>439.56450354660171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0.41666877250544521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0.41666877250544521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-5.4978954722173515E-14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490.08061065665601</v>
      </c>
      <c r="CZ149" s="62">
        <f t="shared" si="150"/>
        <v>308.02184463423112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68.620962880805394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3.55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13.016666666666666</v>
      </c>
      <c r="H150" s="70">
        <f t="shared" si="110"/>
        <v>204.6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462.677457131175</v>
      </c>
      <c r="T150" s="62">
        <f t="shared" si="142"/>
        <v>291.78368401945909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-5.7639226724859328E-14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510.6089681065061</v>
      </c>
      <c r="AO150" s="62">
        <f t="shared" si="144"/>
        <v>320.18520436392646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-1.2710188457276673E-13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455.44531340185631</v>
      </c>
      <c r="BJ150" s="62">
        <f t="shared" si="146"/>
        <v>560.14861617544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0.4278907322400729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0.4278907322400729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-3.1036506698001178E-14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302.37244372118971</v>
      </c>
      <c r="CE150" s="62">
        <f t="shared" si="148"/>
        <v>439.56450354660171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0.40527494300962535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0.40527494300962535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-5.4978954722173515E-14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490.08061065665601</v>
      </c>
      <c r="CZ150" s="62">
        <f t="shared" si="150"/>
        <v>308.02184463423112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68.644886091758281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3.55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13.016666666666666</v>
      </c>
      <c r="H151" s="70">
        <f t="shared" si="110"/>
        <v>204.6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462.677457131175</v>
      </c>
      <c r="T151" s="62">
        <f t="shared" si="142"/>
        <v>291.78368401945909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-5.7639226724859328E-14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510.6089681065061</v>
      </c>
      <c r="AO151" s="62">
        <f t="shared" si="144"/>
        <v>320.18520436392646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-1.2710188457276673E-13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455.44531340185631</v>
      </c>
      <c r="BJ151" s="62">
        <f t="shared" si="146"/>
        <v>560.14861617544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0.41619003766517243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0.41619003766517243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-3.1036506698001178E-14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302.37244372118971</v>
      </c>
      <c r="CE151" s="62">
        <f t="shared" si="148"/>
        <v>439.56450354660171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0.39419267838054417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0.39419267838054417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-5.4978954722173515E-14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490.08061065665601</v>
      </c>
      <c r="CZ151" s="62">
        <f t="shared" si="150"/>
        <v>308.02184463423112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68.668394288485445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3.55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13.016666666666666</v>
      </c>
      <c r="H152" s="70">
        <f t="shared" si="110"/>
        <v>204.6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462.677457131175</v>
      </c>
      <c r="T152" s="62">
        <f t="shared" si="142"/>
        <v>291.78368401945909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-5.7639226724859328E-14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510.6089681065061</v>
      </c>
      <c r="AO152" s="62">
        <f t="shared" si="144"/>
        <v>320.18520436392646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-1.2710188457276673E-13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455.44531340185631</v>
      </c>
      <c r="BJ152" s="62">
        <f t="shared" si="146"/>
        <v>560.14861617544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0.40480929919873543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0.40480929919873543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-3.1036506698001178E-14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302.37244372118971</v>
      </c>
      <c r="CE152" s="62">
        <f t="shared" si="148"/>
        <v>439.56450354660171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0.38341345886053618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0.38341345886053618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-5.4978954722173515E-14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490.08061065665601</v>
      </c>
      <c r="CZ152" s="62">
        <f t="shared" si="150"/>
        <v>308.02184463423112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68.691494670555841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3.55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13.016666666666666</v>
      </c>
      <c r="H153" s="70">
        <f t="shared" si="110"/>
        <v>204.6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462.677457131175</v>
      </c>
      <c r="T153" s="62">
        <f t="shared" si="142"/>
        <v>291.78368401945909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-5.7639226724859328E-14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510.6089681065061</v>
      </c>
      <c r="AO153" s="62">
        <f t="shared" si="144"/>
        <v>320.18520436392646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-1.2710188457276673E-13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455.44531340185631</v>
      </c>
      <c r="BJ153" s="62">
        <f t="shared" si="146"/>
        <v>560.14861617544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0.39373976762415019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0.39373976762415019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-3.1036506698001178E-14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302.37244372118971</v>
      </c>
      <c r="CE153" s="62">
        <f t="shared" si="148"/>
        <v>439.56450354660171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0.3729289976651573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0.3729289976651573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-5.4978954722173515E-14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490.08061065665601</v>
      </c>
      <c r="CZ153" s="62">
        <f t="shared" si="150"/>
        <v>308.02184463423112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68.714194312642036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3.55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13.016666666666666</v>
      </c>
      <c r="H154" s="70">
        <f t="shared" si="110"/>
        <v>204.6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462.677457131175</v>
      </c>
      <c r="T154" s="62">
        <f t="shared" si="142"/>
        <v>291.78368401945909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-5.7639226724859328E-14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510.6089681065061</v>
      </c>
      <c r="AO154" s="62">
        <f t="shared" si="144"/>
        <v>320.18520436392646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-1.2710188457276673E-13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455.44531340185631</v>
      </c>
      <c r="BJ154" s="62">
        <f t="shared" si="146"/>
        <v>560.14861617544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0.38297293297259333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0.38297293297259333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-3.1036506698001178E-14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302.37244372118971</v>
      </c>
      <c r="CE154" s="62">
        <f t="shared" si="148"/>
        <v>439.56450354660171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0.36273123461251994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0.36273123461251994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-5.4978954722173515E-14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490.08061065665601</v>
      </c>
      <c r="CZ154" s="62">
        <f t="shared" si="150"/>
        <v>308.02184463423112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68.736500166686824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3.55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13.016666666666666</v>
      </c>
      <c r="H155" s="70">
        <f t="shared" si="110"/>
        <v>204.6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462.677457131175</v>
      </c>
      <c r="T155" s="62">
        <f t="shared" si="142"/>
        <v>291.78368401945909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-5.7639226724859328E-14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510.6089681065061</v>
      </c>
      <c r="AO155" s="62">
        <f t="shared" si="144"/>
        <v>320.18520436392646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-1.2710188457276673E-13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455.44531340185631</v>
      </c>
      <c r="BJ155" s="62">
        <f t="shared" si="146"/>
        <v>560.14861617544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0.37250051798078654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0.37250051798078654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-3.1036506698001178E-14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302.37244372118971</v>
      </c>
      <c r="CE155" s="62">
        <f t="shared" si="148"/>
        <v>439.56450354660171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0.35281232992683398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0.35281232992683398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-5.4978954722173515E-14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490.08061065665601</v>
      </c>
      <c r="CZ155" s="62">
        <f t="shared" si="150"/>
        <v>308.02184463423112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68.758419064032367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3.55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13.016666666666666</v>
      </c>
      <c r="H156" s="70">
        <f t="shared" si="110"/>
        <v>204.6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462.677457131175</v>
      </c>
      <c r="T156" s="62">
        <f t="shared" si="142"/>
        <v>291.78368401945909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-5.7639226724859328E-14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510.6089681065061</v>
      </c>
      <c r="AO156" s="62">
        <f t="shared" si="144"/>
        <v>320.18520436392646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-1.2710188457276673E-13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455.44531340185631</v>
      </c>
      <c r="BJ156" s="62">
        <f t="shared" si="146"/>
        <v>560.14861617544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0.36231447172765108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0.36231447172765108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-3.1036506698001178E-14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302.37244372118971</v>
      </c>
      <c r="CE156" s="62">
        <f t="shared" si="148"/>
        <v>439.56450354660171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0.34316465821139064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0.34316465821139064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-5.4978954722173515E-14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490.08061065665601</v>
      </c>
      <c r="CZ156" s="62">
        <f t="shared" si="150"/>
        <v>308.02184463423112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68.779957717512275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3.55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13.016666666666666</v>
      </c>
      <c r="H157" s="70">
        <f t="shared" si="110"/>
        <v>204.6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462.677457131175</v>
      </c>
      <c r="T157" s="62">
        <f t="shared" si="142"/>
        <v>291.78368401945909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-5.7639226724859328E-14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510.6089681065061</v>
      </c>
      <c r="AO157" s="62">
        <f t="shared" si="144"/>
        <v>320.18520436392646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-1.2710188457276673E-13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455.44531340185631</v>
      </c>
      <c r="BJ157" s="62">
        <f t="shared" si="146"/>
        <v>560.14861617544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0.35240696344496847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0.35240696344496847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-3.1036506698001178E-14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302.37244372118971</v>
      </c>
      <c r="CE157" s="62">
        <f t="shared" si="148"/>
        <v>439.56450354660171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0.33378080258635512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0.33378080258635512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-5.4978954722173515E-14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490.08061065665601</v>
      </c>
      <c r="CZ157" s="62">
        <f t="shared" si="150"/>
        <v>308.02184463423112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68.801122723507518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3.55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13.016666666666666</v>
      </c>
      <c r="H158" s="70">
        <f t="shared" si="110"/>
        <v>204.6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462.677457131175</v>
      </c>
      <c r="T158" s="62">
        <f t="shared" si="142"/>
        <v>291.78368401945909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-5.7639226724859328E-14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510.6089681065061</v>
      </c>
      <c r="AO158" s="62">
        <f t="shared" si="144"/>
        <v>320.18520436392646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-1.2710188457276673E-13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455.44531340185631</v>
      </c>
      <c r="BJ158" s="62">
        <f t="shared" si="146"/>
        <v>560.14861617544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0.34277037649728903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0.34277037649728903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-3.1036506698001178E-14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302.37244372118971</v>
      </c>
      <c r="CE158" s="62">
        <f t="shared" si="148"/>
        <v>439.56450354660171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0.32465354898686172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0.32465354898686172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-5.4978954722173515E-14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490.08061065665601</v>
      </c>
      <c r="CZ158" s="62">
        <f t="shared" si="150"/>
        <v>308.02184463423112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68.8219205639666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3.55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13.016666666666666</v>
      </c>
      <c r="H159" s="70">
        <f t="shared" si="110"/>
        <v>204.6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462.677457131175</v>
      </c>
      <c r="T159" s="62">
        <f t="shared" si="142"/>
        <v>291.78368401945909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-5.7639226724859328E-14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510.6089681065061</v>
      </c>
      <c r="AO159" s="62">
        <f t="shared" si="144"/>
        <v>320.18520436392646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-1.2710188457276673E-13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455.44531340185631</v>
      </c>
      <c r="BJ159" s="62">
        <f t="shared" si="146"/>
        <v>560.14861617544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0.33339730252645999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0.33339730252645999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-3.1036506698001178E-14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302.37244372118971</v>
      </c>
      <c r="CE159" s="62">
        <f t="shared" si="148"/>
        <v>439.56450354660171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0.31577588061702783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0.31577588061702783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-5.4978954722173515E-14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490.08061065665601</v>
      </c>
      <c r="CZ159" s="62">
        <f t="shared" si="150"/>
        <v>308.02184463423112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68.842357608390728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3.55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13.016666666666666</v>
      </c>
      <c r="H160" s="70">
        <f t="shared" si="110"/>
        <v>204.6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462.677457131175</v>
      </c>
      <c r="T160" s="62">
        <f t="shared" si="142"/>
        <v>291.78368401945909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-5.7639226724859328E-14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510.6089681065061</v>
      </c>
      <c r="AO160" s="62">
        <f t="shared" si="144"/>
        <v>320.18520436392646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-1.2710188457276673E-13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455.44531340185631</v>
      </c>
      <c r="BJ160" s="62">
        <f t="shared" si="146"/>
        <v>560.14861617544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0.3242805357562718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0.3242805357562718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-3.1036506698001178E-14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302.37244372118971</v>
      </c>
      <c r="CE160" s="62">
        <f t="shared" si="148"/>
        <v>439.56450354660171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0.30714097255562334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0.30714097255562334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-5.4978954722173515E-14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490.08061065665601</v>
      </c>
      <c r="CZ160" s="62">
        <f t="shared" si="150"/>
        <v>308.02184463423112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68.862440115784494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3.55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13.016666666666666</v>
      </c>
      <c r="H161" s="70">
        <f t="shared" si="110"/>
        <v>204.6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462.677457131175</v>
      </c>
      <c r="T161" s="62">
        <f t="shared" si="142"/>
        <v>291.78368401945909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-5.7639226724859328E-14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510.6089681065061</v>
      </c>
      <c r="AO161" s="62">
        <f t="shared" si="144"/>
        <v>320.18520436392646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-1.2710188457276673E-13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455.44531340185631</v>
      </c>
      <c r="BJ161" s="62">
        <f t="shared" si="146"/>
        <v>560.14861617544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0.31541306745284431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0.31541306745284431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-3.1036506698001178E-14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302.37244372118971</v>
      </c>
      <c r="CE161" s="62">
        <f t="shared" si="148"/>
        <v>439.56450354660171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0.29874218650924805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0.29874218650924805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-5.4978954722173515E-14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490.08061065665601</v>
      </c>
      <c r="CZ161" s="62">
        <f t="shared" si="150"/>
        <v>308.02184463423112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68.882174236572723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3.55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13.016666666666666</v>
      </c>
      <c r="H162" s="70">
        <f t="shared" si="110"/>
        <v>204.6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462.677457131175</v>
      </c>
      <c r="T162" s="62">
        <f t="shared" si="142"/>
        <v>291.78368401945909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-5.7639226724859328E-14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510.6089681065061</v>
      </c>
      <c r="AO162" s="62">
        <f t="shared" si="144"/>
        <v>320.18520436392646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-1.2710188457276673E-13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455.44531340185631</v>
      </c>
      <c r="BJ162" s="62">
        <f t="shared" si="146"/>
        <v>560.14861617544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0.30678808053649392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0.30678808053649392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-3.1036506698001178E-14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302.37244372118971</v>
      </c>
      <c r="CE162" s="62">
        <f t="shared" si="148"/>
        <v>439.56450354660171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0.29057306570898384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0.29057306570898384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-5.4978954722173515E-14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490.08061065665601</v>
      </c>
      <c r="CZ162" s="62">
        <f t="shared" si="150"/>
        <v>308.02184463423112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68.901566014484175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3.55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13.016666666666666</v>
      </c>
      <c r="H163" s="70">
        <f t="shared" si="110"/>
        <v>204.6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462.677457131175</v>
      </c>
      <c r="T163" s="62">
        <f t="shared" si="142"/>
        <v>291.78368401945909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-5.7639226724859328E-14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510.6089681065061</v>
      </c>
      <c r="AO163" s="62">
        <f t="shared" si="144"/>
        <v>320.18520436392646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-1.2710188457276673E-13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455.44531340185631</v>
      </c>
      <c r="BJ163" s="62">
        <f t="shared" si="146"/>
        <v>560.14861617544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0.2983989443409395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0.2983989443409395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-3.1036506698001178E-14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302.37244372118971</v>
      </c>
      <c r="CE163" s="62">
        <f t="shared" si="148"/>
        <v>439.56450354660171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0.28262732994659828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0.28262732994659828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-5.4978954722173515E-14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490.08061065665601</v>
      </c>
      <c r="CZ163" s="62">
        <f t="shared" si="150"/>
        <v>308.02184463423112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68.920621388402381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3.55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13.016666666666666</v>
      </c>
      <c r="H164" s="70">
        <f t="shared" si="110"/>
        <v>204.6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462.677457131175</v>
      </c>
      <c r="T164" s="62">
        <f t="shared" si="142"/>
        <v>291.78368401945909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-5.7639226724859328E-14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510.6089681065061</v>
      </c>
      <c r="AO164" s="62">
        <f t="shared" si="144"/>
        <v>320.18520436392646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-1.2710188457276673E-13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455.44531340185631</v>
      </c>
      <c r="BJ164" s="62">
        <f t="shared" si="146"/>
        <v>560.14861617544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0.290239209515818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0.290239209515818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-3.1036506698001178E-14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302.37244372118971</v>
      </c>
      <c r="CE164" s="62">
        <f t="shared" si="148"/>
        <v>439.56450354660171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0.27489887074648323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0.27489887074648323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-5.4978954722173515E-14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490.08061065665601</v>
      </c>
      <c r="CZ164" s="62">
        <f t="shared" si="150"/>
        <v>308.02184463423112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68.939346194184537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3.55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13.016666666666666</v>
      </c>
      <c r="H165" s="70">
        <f t="shared" si="110"/>
        <v>204.6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462.677457131175</v>
      </c>
      <c r="T165" s="62">
        <f t="shared" si="142"/>
        <v>291.78368401945909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-5.7639226724859328E-14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510.6089681065061</v>
      </c>
      <c r="AO165" s="62">
        <f t="shared" si="144"/>
        <v>320.18520436392646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-1.2710188457276673E-13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455.44531340185631</v>
      </c>
      <c r="BJ165" s="62">
        <f t="shared" si="146"/>
        <v>560.14861617544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0.28230260306859128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0.28230260306859128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-3.1036506698001178E-14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302.37244372118971</v>
      </c>
      <c r="CE165" s="62">
        <f t="shared" si="148"/>
        <v>439.56450354660171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0.26738174666961734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0.26738174666961734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-5.4978954722173515E-14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490.08061065665601</v>
      </c>
      <c r="CZ165" s="62">
        <f t="shared" si="150"/>
        <v>308.02184463423112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68.957746166448757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3.55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13.016666666666666</v>
      </c>
      <c r="H166" s="70">
        <f t="shared" si="110"/>
        <v>204.6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462.677457131175</v>
      </c>
      <c r="T166" s="62">
        <f t="shared" si="142"/>
        <v>291.78368401945909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-5.7639226724859328E-14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510.6089681065061</v>
      </c>
      <c r="AO166" s="62">
        <f t="shared" si="144"/>
        <v>320.18520436392646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-1.2710188457276673E-13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455.44531340185631</v>
      </c>
      <c r="BJ166" s="62">
        <f t="shared" si="146"/>
        <v>560.14861617544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0.27458302354203196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0.27458302354203196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-3.1036506698001178E-14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302.37244372118971</v>
      </c>
      <c r="CE166" s="62">
        <f t="shared" si="148"/>
        <v>439.56450354660171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0.26007017874594168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0.26007017874594168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-5.4978954722173515E-14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490.08061065665601</v>
      </c>
      <c r="CZ166" s="62">
        <f t="shared" si="150"/>
        <v>308.02184463423112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68.975826940330393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3.55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13.016666666666666</v>
      </c>
      <c r="H167" s="70">
        <f t="shared" si="110"/>
        <v>204.6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462.677457131175</v>
      </c>
      <c r="T167" s="62">
        <f t="shared" si="142"/>
        <v>291.78368401945909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-5.7639226724859328E-14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510.6089681065061</v>
      </c>
      <c r="AO167" s="62">
        <f t="shared" si="144"/>
        <v>320.18520436392646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-1.2710188457276673E-13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455.44531340185631</v>
      </c>
      <c r="BJ167" s="62">
        <f t="shared" si="146"/>
        <v>560.14861617544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0.26707453632358147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0.26707453632358147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-3.1036506698001178E-14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302.37244372118971</v>
      </c>
      <c r="CE167" s="62">
        <f t="shared" si="148"/>
        <v>439.56450354660171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0.25295854603163759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0.25295854603163759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-5.4978954722173515E-14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490.08061065665601</v>
      </c>
      <c r="CZ167" s="62">
        <f t="shared" si="150"/>
        <v>308.02184463423112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68.993594053207715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3.55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13.016666666666666</v>
      </c>
      <c r="H168" s="70">
        <f t="shared" si="110"/>
        <v>204.6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462.677457131175</v>
      </c>
      <c r="T168" s="62">
        <f t="shared" si="142"/>
        <v>291.78368401945909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-5.7639226724859328E-14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510.6089681065061</v>
      </c>
      <c r="AO168" s="62">
        <f t="shared" si="144"/>
        <v>320.18520436392646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-1.2710188457276673E-13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455.44531340185631</v>
      </c>
      <c r="BJ168" s="62">
        <f t="shared" si="146"/>
        <v>560.14861617544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0.25977136908297366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0.25977136908297366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-3.1036506698001178E-14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302.37244372118971</v>
      </c>
      <c r="CE168" s="62">
        <f t="shared" si="148"/>
        <v>439.56450354660171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0.24604138128789066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0.24604138128789066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-5.4978954722173515E-14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490.08061065665601</v>
      </c>
      <c r="CZ168" s="62">
        <f t="shared" si="150"/>
        <v>308.02184463423112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69.011052946397939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3.55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13.016666666666666</v>
      </c>
      <c r="H169" s="70">
        <f t="shared" si="110"/>
        <v>204.6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462.677457131175</v>
      </c>
      <c r="T169" s="62">
        <f t="shared" si="142"/>
        <v>291.78368401945909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-5.7639226724859328E-14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510.6089681065061</v>
      </c>
      <c r="AO169" s="62">
        <f t="shared" si="144"/>
        <v>320.18520436392646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-1.2710188457276673E-13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455.44531340185631</v>
      </c>
      <c r="BJ169" s="62">
        <f t="shared" si="146"/>
        <v>560.14861617544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0.25266790733461714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0.25266790733461714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-3.1036506698001178E-14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302.37244372118971</v>
      </c>
      <c r="CE169" s="62">
        <f t="shared" si="148"/>
        <v>439.56450354660171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0.23931336677781939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0.23931336677781939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-5.4978954722173515E-14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490.08061065665601</v>
      </c>
      <c r="CZ169" s="62">
        <f t="shared" si="150"/>
        <v>308.02184463423112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69.028208966823541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3.55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13.016666666666666</v>
      </c>
      <c r="H170" s="70">
        <f t="shared" si="110"/>
        <v>204.6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462.677457131175</v>
      </c>
      <c r="T170" s="62">
        <f t="shared" si="142"/>
        <v>291.78368401945909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-5.7639226724859328E-14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510.6089681065061</v>
      </c>
      <c r="AO170" s="62">
        <f t="shared" si="144"/>
        <v>320.18520436392646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-1.2710188457276673E-13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455.44531340185631</v>
      </c>
      <c r="BJ170" s="62">
        <f t="shared" si="146"/>
        <v>560.14861617544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0.24575869012132426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0.24575869012132426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-3.1036506698001178E-14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302.37244372118971</v>
      </c>
      <c r="CE170" s="62">
        <f t="shared" si="148"/>
        <v>439.56450354660171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0.23276933017833693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0.23276933017833693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-5.4978954722173515E-14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490.08061065665601</v>
      </c>
      <c r="CZ170" s="62">
        <f t="shared" si="150"/>
        <v>308.02184463423112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69.045067368649882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3.55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13.016666666666666</v>
      </c>
      <c r="H171" s="70">
        <f t="shared" si="110"/>
        <v>204.6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462.677457131175</v>
      </c>
      <c r="T171" s="62">
        <f t="shared" si="142"/>
        <v>291.78368401945909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-5.7639226724859328E-14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510.6089681065061</v>
      </c>
      <c r="AO171" s="62">
        <f t="shared" si="144"/>
        <v>320.18520436392646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-1.2710188457276673E-13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455.44531340185631</v>
      </c>
      <c r="BJ171" s="62">
        <f t="shared" si="146"/>
        <v>560.14861617544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0.23903840581606883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0.23903840581606883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-3.1036506698001178E-14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302.37244372118971</v>
      </c>
      <c r="CE171" s="62">
        <f t="shared" si="148"/>
        <v>439.56450354660171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0.22640424060380324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0.22640424060380324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-5.4978954722173515E-14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490.08061065665601</v>
      </c>
      <c r="CZ171" s="62">
        <f t="shared" si="150"/>
        <v>308.02184463423112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69.061633314894266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3.55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13.016666666666666</v>
      </c>
      <c r="H172" s="70">
        <f t="shared" si="110"/>
        <v>204.6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462.677457131175</v>
      </c>
      <c r="T172" s="62">
        <f t="shared" si="142"/>
        <v>291.78368401945909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-5.7639226724859328E-14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510.6089681065061</v>
      </c>
      <c r="AO172" s="62">
        <f t="shared" si="144"/>
        <v>320.18520436392646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-1.2710188457276673E-13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455.44531340185631</v>
      </c>
      <c r="BJ172" s="62">
        <f t="shared" si="146"/>
        <v>560.14861617544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0.23250188803854499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0.23250188803854499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-3.1036506698001178E-14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302.37244372118971</v>
      </c>
      <c r="CE172" s="62">
        <f t="shared" si="148"/>
        <v>439.56450354660171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0.22021320473841069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0.22021320473841069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-5.4978954722173515E-14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490.08061065665601</v>
      </c>
      <c r="CZ172" s="62">
        <f t="shared" si="150"/>
        <v>308.02184463423112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69.077911879007246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3.55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13.016666666666666</v>
      </c>
      <c r="H173" s="70">
        <f t="shared" si="110"/>
        <v>204.6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462.677457131175</v>
      </c>
      <c r="T173" s="62">
        <f t="shared" si="142"/>
        <v>291.78368401945909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-5.7639226724859328E-14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510.6089681065061</v>
      </c>
      <c r="AO173" s="62">
        <f t="shared" si="144"/>
        <v>320.18520436392646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-1.2710188457276673E-13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455.44531340185631</v>
      </c>
      <c r="BJ173" s="62">
        <f t="shared" si="146"/>
        <v>560.14861617544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0.22614411168338808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0.22614411168338808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-3.1036506698001178E-14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302.37244372118971</v>
      </c>
      <c r="CE173" s="62">
        <f t="shared" si="148"/>
        <v>439.56450354660171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0.21419146307432971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0.21419146307432971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-5.4978954722173515E-14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490.08061065665601</v>
      </c>
      <c r="CZ173" s="62">
        <f t="shared" si="150"/>
        <v>308.02184463423112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69.093908046426264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3.55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13.016666666666666</v>
      </c>
      <c r="H174" s="70">
        <f t="shared" si="110"/>
        <v>204.6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462.677457131175</v>
      </c>
      <c r="T174" s="62">
        <f t="shared" si="142"/>
        <v>291.78368401945909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-5.7639226724859328E-14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510.6089681065061</v>
      </c>
      <c r="AO174" s="62">
        <f t="shared" si="144"/>
        <v>320.18520436392646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-1.2710188457276673E-13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455.44531340185631</v>
      </c>
      <c r="BJ174" s="62">
        <f t="shared" si="146"/>
        <v>560.14861617544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0.21996018905700385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0.21996018905700385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-3.1036506698001178E-14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302.37244372118971</v>
      </c>
      <c r="CE174" s="62">
        <f t="shared" si="148"/>
        <v>439.56450354660171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0.20833438625272266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0.20833438625272266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-5.4978954722173515E-14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490.08061065665601</v>
      </c>
      <c r="CZ174" s="62">
        <f t="shared" si="150"/>
        <v>308.02184463423112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69.109626716102625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3.55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13.016666666666666</v>
      </c>
      <c r="H175" s="70">
        <f t="shared" si="110"/>
        <v>204.6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462.677457131175</v>
      </c>
      <c r="T175" s="62">
        <f t="shared" si="142"/>
        <v>291.78368401945909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-5.7639226724859328E-14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510.6089681065061</v>
      </c>
      <c r="AO175" s="62">
        <f t="shared" si="144"/>
        <v>320.18520436392646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-1.2710188457276673E-13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455.44531340185631</v>
      </c>
      <c r="BJ175" s="62">
        <f t="shared" si="146"/>
        <v>560.14861617544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0.21394536612003645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0.21394536612003645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-3.1036506698001178E-14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302.37244372118971</v>
      </c>
      <c r="CE175" s="62">
        <f t="shared" si="148"/>
        <v>439.56450354660171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0.20263747150481273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0.20263747150481273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-5.4978954722173515E-14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490.08061065665601</v>
      </c>
      <c r="CZ175" s="62">
        <f t="shared" si="150"/>
        <v>308.02184463423112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69.125072702001788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3.55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13.016666666666666</v>
      </c>
      <c r="H176" s="70">
        <f t="shared" si="110"/>
        <v>204.6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462.677457131175</v>
      </c>
      <c r="T176" s="62">
        <f t="shared" si="142"/>
        <v>291.78368401945909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-5.7639226724859328E-14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510.6089681065061</v>
      </c>
      <c r="AO176" s="62">
        <f t="shared" si="144"/>
        <v>320.18520436392646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-1.2710188457276673E-13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455.44531340185631</v>
      </c>
      <c r="BJ176" s="62">
        <f t="shared" si="146"/>
        <v>560.14861617544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0.20809501883258621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0.20809501883258621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-3.1036506698001178E-14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302.37244372118971</v>
      </c>
      <c r="CE176" s="62">
        <f t="shared" si="148"/>
        <v>439.56450354660171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0.19709633919027214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0.19709633919027214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-5.4978954722173515E-14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490.08061065665601</v>
      </c>
      <c r="CZ176" s="62">
        <f t="shared" si="150"/>
        <v>308.02184463423112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69.140250734577648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3.55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13.016666666666666</v>
      </c>
      <c r="H177" s="70">
        <f t="shared" si="110"/>
        <v>204.6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462.677457131175</v>
      </c>
      <c r="T177" s="62">
        <f t="shared" si="142"/>
        <v>291.78368401945909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-5.7639226724859328E-14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510.6089681065061</v>
      </c>
      <c r="AO177" s="62">
        <f t="shared" si="144"/>
        <v>320.18520436392646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-1.2710188457276673E-13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455.44531340185631</v>
      </c>
      <c r="BJ177" s="62">
        <f t="shared" si="146"/>
        <v>560.14861617544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0.20240464959936771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0.20240464959936771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-3.1036506698001178E-14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302.37244372118971</v>
      </c>
      <c r="CE177" s="62">
        <f t="shared" si="148"/>
        <v>439.56450354660171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0.19170672943026815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0.19170672943026815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-5.4978954722173515E-14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490.08061065665601</v>
      </c>
      <c r="CZ177" s="62">
        <f t="shared" si="150"/>
        <v>308.02184463423112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69.155165462221333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3.55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13.016666666666666</v>
      </c>
      <c r="H178" s="70">
        <f t="shared" si="110"/>
        <v>204.6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462.677457131175</v>
      </c>
      <c r="T178" s="62">
        <f t="shared" si="142"/>
        <v>291.78368401945909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-5.7639226724859328E-14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510.6089681065061</v>
      </c>
      <c r="AO178" s="62">
        <f t="shared" si="144"/>
        <v>320.18520436392646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-1.2710188457276673E-13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455.44531340185631</v>
      </c>
      <c r="BJ178" s="62">
        <f t="shared" si="146"/>
        <v>560.14861617544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0.1968698838120751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0.1968698838120751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-3.1036506698001178E-14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302.37244372118971</v>
      </c>
      <c r="CE178" s="62">
        <f t="shared" si="148"/>
        <v>439.56450354660171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0.18646449883257871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0.18646449883257871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-5.4978954722173515E-14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490.08061065665601</v>
      </c>
      <c r="CZ178" s="62">
        <f t="shared" si="150"/>
        <v>308.02184463423112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69.169821452684715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3.55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13.016666666666666</v>
      </c>
      <c r="H179" s="70">
        <f t="shared" si="110"/>
        <v>204.6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462.677457131175</v>
      </c>
      <c r="T179" s="62">
        <f t="shared" si="142"/>
        <v>291.78368401945909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-5.7639226724859328E-14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510.6089681065061</v>
      </c>
      <c r="AO179" s="62">
        <f t="shared" si="144"/>
        <v>320.18520436392646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-1.2710188457276673E-13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455.44531340185631</v>
      </c>
      <c r="BJ179" s="62">
        <f t="shared" si="146"/>
        <v>560.14861617544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0.19148646648629666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0.19148646648629666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-3.1036506698001178E-14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302.37244372118971</v>
      </c>
      <c r="CE179" s="62">
        <f t="shared" si="148"/>
        <v>439.56450354660171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0.18136561730626002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0.18136561730626002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-5.4978954722173515E-14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490.08061065665601</v>
      </c>
      <c r="CZ179" s="62">
        <f t="shared" si="150"/>
        <v>308.02184463423112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69.184223194479458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3.55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13.016666666666666</v>
      </c>
      <c r="H180" s="70">
        <f t="shared" si="110"/>
        <v>204.6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462.677457131175</v>
      </c>
      <c r="T180" s="62">
        <f t="shared" si="142"/>
        <v>291.78368401945909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-5.7639226724859328E-14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510.6089681065061</v>
      </c>
      <c r="AO180" s="62">
        <f t="shared" si="144"/>
        <v>320.18520436392646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-1.2710188457276673E-13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455.44531340185631</v>
      </c>
      <c r="BJ180" s="62">
        <f t="shared" si="146"/>
        <v>560.14861617544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0.18625025899039327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0.18625025899039327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-3.1036506698001178E-14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302.37244372118971</v>
      </c>
      <c r="CE180" s="62">
        <f t="shared" si="148"/>
        <v>439.56450354660171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0.17640616496341704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0.17640616496341704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-5.4978954722173515E-14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490.08061065665601</v>
      </c>
      <c r="CZ180" s="62">
        <f t="shared" si="150"/>
        <v>308.02184463423112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69.198375098251532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3.55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13.016666666666666</v>
      </c>
      <c r="H181" s="70">
        <f t="shared" si="110"/>
        <v>204.6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462.677457131175</v>
      </c>
      <c r="T181" s="62">
        <f t="shared" si="142"/>
        <v>291.78368401945909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-5.7639226724859328E-14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510.6089681065061</v>
      </c>
      <c r="AO181" s="62">
        <f t="shared" si="144"/>
        <v>320.18520436392646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-1.2710188457276673E-13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455.44531340185631</v>
      </c>
      <c r="BJ181" s="62">
        <f t="shared" si="146"/>
        <v>560.14861617544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0.18115723586382554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0.18115723586382554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-3.1036506698001178E-14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302.37244372118971</v>
      </c>
      <c r="CE181" s="62">
        <f t="shared" si="148"/>
        <v>439.56450354660171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0.17158232910569537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0.17158232910569537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-5.4978954722173515E-14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490.08061065665601</v>
      </c>
      <c r="CZ181" s="62">
        <f t="shared" si="150"/>
        <v>308.02184463423112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69.212281498132057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3.55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13.016666666666666</v>
      </c>
      <c r="H182" s="70">
        <f t="shared" si="110"/>
        <v>204.6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462.677457131175</v>
      </c>
      <c r="T182" s="62">
        <f t="shared" si="142"/>
        <v>291.78368401945909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-5.7639226724859328E-14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510.6089681065061</v>
      </c>
      <c r="AO182" s="62">
        <f t="shared" si="144"/>
        <v>320.18520436392646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-1.2710188457276673E-13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455.44531340185631</v>
      </c>
      <c r="BJ182" s="62">
        <f t="shared" si="146"/>
        <v>560.14861617544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0.17620348172248423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0.17620348172248423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-3.1036506698001178E-14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302.37244372118971</v>
      </c>
      <c r="CE182" s="62">
        <f t="shared" si="148"/>
        <v>439.56450354660171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0.16689040129317761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0.16689040129317761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-5.4978954722173515E-14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490.08061065665601</v>
      </c>
      <c r="CZ182" s="62">
        <f t="shared" si="150"/>
        <v>308.02184463423112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69.225946653064739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3.55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13.016666666666666</v>
      </c>
      <c r="H183" s="70">
        <f t="shared" si="110"/>
        <v>204.6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462.677457131175</v>
      </c>
      <c r="T183" s="62">
        <f t="shared" si="142"/>
        <v>291.78368401945909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-5.7639226724859328E-14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510.6089681065061</v>
      </c>
      <c r="AO183" s="62">
        <f t="shared" si="144"/>
        <v>320.18520436392646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-1.2710188457276673E-13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455.44531340185631</v>
      </c>
      <c r="BJ183" s="62">
        <f t="shared" si="146"/>
        <v>560.14861617544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0.17138518824864452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0.17138518824864452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-3.1036506698001178E-14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302.37244372118971</v>
      </c>
      <c r="CE183" s="62">
        <f t="shared" si="148"/>
        <v>439.56450354660171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0.16232677449343091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0.16232677449343091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-5.4978954722173515E-14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490.08061065665601</v>
      </c>
      <c r="CZ183" s="62">
        <f t="shared" si="150"/>
        <v>308.02184463423112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69.239374748110038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3.55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13.016666666666666</v>
      </c>
      <c r="H184" s="70">
        <f t="shared" si="110"/>
        <v>204.6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462.677457131175</v>
      </c>
      <c r="T184" s="62">
        <f t="shared" si="142"/>
        <v>291.78368401945909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-5.7639226724859328E-14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510.6089681065061</v>
      </c>
      <c r="AO184" s="62">
        <f t="shared" si="144"/>
        <v>320.18520436392646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-1.2710188457276673E-13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455.44531340185631</v>
      </c>
      <c r="BJ184" s="62">
        <f t="shared" si="146"/>
        <v>560.14861617544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0.16669865126323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0.16669865126323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-3.1036506698001178E-14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302.37244372118971</v>
      </c>
      <c r="CE184" s="62">
        <f t="shared" si="148"/>
        <v>439.56450354660171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0.15788794030851397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0.15788794030851397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-5.4978954722173515E-14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490.08061065665601</v>
      </c>
      <c r="CZ184" s="62">
        <f t="shared" si="150"/>
        <v>308.02184463423112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69.252569895727007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3.55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13.016666666666666</v>
      </c>
      <c r="H185" s="70">
        <f t="shared" si="110"/>
        <v>204.6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462.677457131175</v>
      </c>
      <c r="T185" s="62">
        <f t="shared" si="142"/>
        <v>291.78368401945909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-5.7639226724859328E-14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510.6089681065061</v>
      </c>
      <c r="AO185" s="62">
        <f t="shared" si="144"/>
        <v>320.18520436392646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-1.2710188457276673E-13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455.44531340185631</v>
      </c>
      <c r="BJ185" s="62">
        <f t="shared" si="146"/>
        <v>560.14861617544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0.1621402678781359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0.1621402678781359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-3.1036506698001178E-14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302.37244372118971</v>
      </c>
      <c r="CE185" s="62">
        <f t="shared" si="148"/>
        <v>439.56450354660171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0.15357048627781172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0.15357048627781172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-5.4978954722173515E-14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490.08061065665601</v>
      </c>
      <c r="CZ185" s="62">
        <f t="shared" si="150"/>
        <v>308.02184463423112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69.265536137032768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3.55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13.016666666666666</v>
      </c>
      <c r="H186" s="70">
        <f t="shared" si="110"/>
        <v>204.6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462.677457131175</v>
      </c>
      <c r="T186" s="62">
        <f t="shared" si="142"/>
        <v>291.78368401945909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-5.7639226724859328E-14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510.6089681065061</v>
      </c>
      <c r="AO186" s="62">
        <f t="shared" si="144"/>
        <v>320.18520436392646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-1.2710188457276673E-13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455.44531340185631</v>
      </c>
      <c r="BJ186" s="62">
        <f t="shared" si="146"/>
        <v>560.14861617544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0.15770653372642215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0.15770653372642215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-3.1036506698001178E-14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302.37244372118971</v>
      </c>
      <c r="CE186" s="62">
        <f t="shared" si="148"/>
        <v>439.56450354660171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0.14937109325462408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0.14937109325462408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-5.4978954722173515E-14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490.08061065665601</v>
      </c>
      <c r="CZ186" s="62">
        <f t="shared" si="150"/>
        <v>308.02184463423112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69.278277443040054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3.55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13.016666666666666</v>
      </c>
      <c r="H187" s="70">
        <f t="shared" si="110"/>
        <v>204.6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462.677457131175</v>
      </c>
      <c r="T187" s="62">
        <f t="shared" si="142"/>
        <v>291.78368401945909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-5.7639226724859328E-14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510.6089681065061</v>
      </c>
      <c r="AO187" s="62">
        <f t="shared" si="144"/>
        <v>320.18520436392646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-1.2710188457276673E-13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455.44531340185631</v>
      </c>
      <c r="BJ187" s="62">
        <f t="shared" si="146"/>
        <v>560.14861617544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0.15339404026824696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0.15339404026824696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-3.1036506698001178E-14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302.37244372118971</v>
      </c>
      <c r="CE187" s="62">
        <f t="shared" si="148"/>
        <v>439.56450354660171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0.14528653285449197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0.14528653285449197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-5.4978954722173515E-14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490.08061065665601</v>
      </c>
      <c r="CZ187" s="62">
        <f t="shared" si="150"/>
        <v>308.02184463423112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69.290797715873396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3.55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13.016666666666666</v>
      </c>
      <c r="H188" s="70">
        <f t="shared" si="110"/>
        <v>204.6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462.677457131175</v>
      </c>
      <c r="T188" s="62">
        <f t="shared" si="142"/>
        <v>291.78368401945909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-5.7639226724859328E-14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510.6089681065061</v>
      </c>
      <c r="AO188" s="62">
        <f t="shared" si="144"/>
        <v>320.18520436392646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-1.2710188457276673E-13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455.44531340185631</v>
      </c>
      <c r="BJ188" s="62">
        <f t="shared" si="146"/>
        <v>560.14861617544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0.14919947217046975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0.14919947217046975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-3.1036506698001178E-14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302.37244372118971</v>
      </c>
      <c r="CE188" s="62">
        <f t="shared" si="148"/>
        <v>439.56450354660171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0.1413136649732992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0.1413136649732992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-5.4978954722173515E-14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490.08061065665601</v>
      </c>
      <c r="CZ188" s="62">
        <f t="shared" si="150"/>
        <v>308.02184463423112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69.303100789964219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3.55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13.016666666666666</v>
      </c>
      <c r="H189" s="70">
        <f t="shared" si="110"/>
        <v>204.6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462.677457131175</v>
      </c>
      <c r="T189" s="62">
        <f t="shared" si="142"/>
        <v>291.78368401945909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-5.7639226724859328E-14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510.6089681065061</v>
      </c>
      <c r="AO189" s="62">
        <f t="shared" si="144"/>
        <v>320.18520436392646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-1.2710188457276673E-13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455.44531340185631</v>
      </c>
      <c r="BJ189" s="62">
        <f t="shared" si="146"/>
        <v>560.14861617544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0.145119604757909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0.145119604757909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-3.1036506698001178E-14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302.37244372118971</v>
      </c>
      <c r="CE189" s="62">
        <f t="shared" si="148"/>
        <v>439.56450354660171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0.13744943537324167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0.13744943537324167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-5.4978954722173515E-14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490.08061065665601</v>
      </c>
      <c r="CZ189" s="62">
        <f t="shared" si="150"/>
        <v>308.02184463423112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69.315190433225112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3.55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13.016666666666666</v>
      </c>
      <c r="H190" s="70">
        <f t="shared" si="110"/>
        <v>204.6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462.677457131175</v>
      </c>
      <c r="T190" s="62">
        <f t="shared" si="142"/>
        <v>291.78368401945909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-5.7639226724859328E-14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510.6089681065061</v>
      </c>
      <c r="AO190" s="62">
        <f t="shared" si="144"/>
        <v>320.18520436392646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-1.2710188457276673E-13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455.44531340185631</v>
      </c>
      <c r="BJ190" s="62">
        <f t="shared" si="146"/>
        <v>560.14861617544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0.14115130153429564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0.14115130153429564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-3.1036506698001178E-14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302.37244372118971</v>
      </c>
      <c r="CE190" s="62">
        <f t="shared" si="148"/>
        <v>439.56450354660171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0.13369087333480872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0.13369087333480872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-5.4978954722173515E-14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490.08061065665601</v>
      </c>
      <c r="CZ190" s="62">
        <f t="shared" si="150"/>
        <v>308.02184463423112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69.327070348203819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3.55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13.016666666666666</v>
      </c>
      <c r="H191" s="70">
        <f t="shared" si="110"/>
        <v>204.6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462.677457131175</v>
      </c>
      <c r="T191" s="62">
        <f t="shared" si="142"/>
        <v>291.78368401945909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-5.7639226724859328E-14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510.6089681065061</v>
      </c>
      <c r="AO191" s="62">
        <f t="shared" si="144"/>
        <v>320.18520436392646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-1.2710188457276673E-13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455.44531340185631</v>
      </c>
      <c r="BJ191" s="62">
        <f t="shared" si="146"/>
        <v>560.14861617544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0.13729151177101598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0.13729151177101598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-3.1036506698001178E-14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302.37244372118971</v>
      </c>
      <c r="CE191" s="62">
        <f t="shared" si="148"/>
        <v>439.56450354660171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0.1300350893729709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0.1300350893729709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-5.4978954722173515E-14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490.08061065665601</v>
      </c>
      <c r="CZ191" s="62">
        <f t="shared" si="150"/>
        <v>308.02184463423112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69.338744173217165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3.55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13.016666666666666</v>
      </c>
      <c r="H192" s="70">
        <f t="shared" si="110"/>
        <v>204.6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462.677457131175</v>
      </c>
      <c r="T192" s="62">
        <f t="shared" si="142"/>
        <v>291.78368401945909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-5.7639226724859328E-14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510.6089681065061</v>
      </c>
      <c r="AO192" s="62">
        <f t="shared" si="144"/>
        <v>320.18520436392646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-1.2710188457276673E-13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455.44531340185631</v>
      </c>
      <c r="BJ192" s="62">
        <f t="shared" si="146"/>
        <v>560.14861617544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0.13353726816179073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0.13353726816179073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-3.1036506698001178E-14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302.37244372118971</v>
      </c>
      <c r="CE192" s="62">
        <f t="shared" si="148"/>
        <v>439.56450354660171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0.12647927301581885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0.12647927301581885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-5.4978954722173515E-14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490.08061065665601</v>
      </c>
      <c r="CZ192" s="62">
        <f t="shared" si="150"/>
        <v>308.02184463423112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69.350215483465291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3.55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13.016666666666666</v>
      </c>
      <c r="H193" s="70">
        <f t="shared" si="110"/>
        <v>204.6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462.677457131175</v>
      </c>
      <c r="T193" s="62">
        <f t="shared" si="142"/>
        <v>291.78368401945909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-5.7639226724859328E-14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510.6089681065061</v>
      </c>
      <c r="AO193" s="62">
        <f t="shared" si="144"/>
        <v>320.18520436392646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-1.2710188457276673E-13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455.44531340185631</v>
      </c>
      <c r="BJ193" s="62">
        <f t="shared" si="146"/>
        <v>560.14861617544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0.12988568454148683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0.12988568454148683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-3.1036506698001178E-14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302.37244372118971</v>
      </c>
      <c r="CE193" s="62">
        <f t="shared" si="148"/>
        <v>439.56450354660171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0.12302069064394539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0.12302069064394539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-5.4978954722173515E-14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490.08061065665601</v>
      </c>
      <c r="CZ193" s="62">
        <f t="shared" si="150"/>
        <v>308.02184463423112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69.36148779212661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3.55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13.016666666666666</v>
      </c>
      <c r="H194" s="70">
        <f t="shared" si="110"/>
        <v>204.6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462.677457131175</v>
      </c>
      <c r="T194" s="62">
        <f t="shared" si="142"/>
        <v>291.78368401945909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-5.7639226724859328E-14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510.6089681065061</v>
      </c>
      <c r="AO194" s="62">
        <f t="shared" si="144"/>
        <v>320.18520436392646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-1.2710188457276673E-13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455.44531340185631</v>
      </c>
      <c r="BJ194" s="62">
        <f t="shared" si="146"/>
        <v>560.14861617544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0.12633395366730857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0.12633395366730857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-3.1036506698001178E-14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302.37244372118971</v>
      </c>
      <c r="CE194" s="62">
        <f t="shared" si="148"/>
        <v>439.56450354660171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0.11965668338890975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0.11965668338890975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-5.4978954722173515E-14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490.08061065665601</v>
      </c>
      <c r="CZ194" s="62">
        <f t="shared" si="150"/>
        <v>308.02184463423112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69.372564551433783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3.55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13.016666666666666</v>
      </c>
      <c r="H195" s="70">
        <f t="shared" si="110"/>
        <v>204.6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462.677457131175</v>
      </c>
      <c r="T195" s="62">
        <f t="shared" si="142"/>
        <v>291.78368401945909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-5.7639226724859328E-14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510.6089681065061</v>
      </c>
      <c r="AO195" s="62">
        <f t="shared" si="144"/>
        <v>320.18520436392646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-1.2710188457276673E-13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455.44531340185631</v>
      </c>
      <c r="BJ195" s="62">
        <f t="shared" si="146"/>
        <v>560.14861617544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0.12287934506066213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0.12287934506066213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-3.1036506698001178E-14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302.37244372118971</v>
      </c>
      <c r="CE195" s="62">
        <f t="shared" si="148"/>
        <v>439.56450354660171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0.11638466508916852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0.11638466508916852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-5.4978954722173515E-14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490.08061065665601</v>
      </c>
      <c r="CZ195" s="62">
        <f t="shared" si="150"/>
        <v>308.02184463423112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69.383449153730893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3.55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13.016666666666666</v>
      </c>
      <c r="H196" s="70">
        <f t="shared" ref="H196:H203" si="192">(B196+E196+F196)*44/12+(C196+D196)*0.475*44/12</f>
        <v>204.6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462.677457131175</v>
      </c>
      <c r="T196" s="62">
        <f t="shared" si="142"/>
        <v>291.78368401945909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-5.7639226724859328E-14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510.6089681065061</v>
      </c>
      <c r="AO196" s="62">
        <f t="shared" si="144"/>
        <v>320.18520436392646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-1.2710188457276673E-13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455.44531340185631</v>
      </c>
      <c r="BJ196" s="62">
        <f t="shared" si="146"/>
        <v>560.14861617544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0.11951920290803442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0.11951920290803442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-3.1036506698001178E-14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302.37244372118971</v>
      </c>
      <c r="CE196" s="62">
        <f t="shared" si="148"/>
        <v>439.56450354660171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0.11320212030190167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0.11320212030190167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-5.4978954722173515E-14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490.08061065665601</v>
      </c>
      <c r="CZ196" s="62">
        <f t="shared" si="150"/>
        <v>308.02184463423112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69.394144932512461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3.55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13.016666666666666</v>
      </c>
      <c r="H197" s="70">
        <f t="shared" si="192"/>
        <v>204.6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462.677457131175</v>
      </c>
      <c r="T197" s="62">
        <f t="shared" ref="T197:T203" si="204">$T$3</f>
        <v>291.78368401945909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-5.7639226724859328E-14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510.6089681065061</v>
      </c>
      <c r="AO197" s="62">
        <f t="shared" ref="AO197:AO203" si="205">$AO$3</f>
        <v>320.18520436392646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-1.2710188457276673E-13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455.44531340185631</v>
      </c>
      <c r="BJ197" s="62">
        <f t="shared" ref="BJ197:BJ203" si="206">$BJ$3</f>
        <v>560.14861617544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0.1162509440192725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0.1162509440192725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-3.1036506698001178E-14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302.37244372118971</v>
      </c>
      <c r="CE197" s="62">
        <f t="shared" ref="CE197:CE203" si="207">$CE$3</f>
        <v>439.56450354660171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0.11010660236920539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0.11010660236920539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-5.4978954722173515E-14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490.08061065665601</v>
      </c>
      <c r="CZ197" s="62">
        <f t="shared" ref="CZ197:CZ203" si="208">$CZ$3</f>
        <v>308.02184463423112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69.40465516344436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3.55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13.016666666666666</v>
      </c>
      <c r="H198" s="70">
        <f t="shared" si="192"/>
        <v>204.6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462.677457131175</v>
      </c>
      <c r="T198" s="62">
        <f t="shared" si="204"/>
        <v>291.78368401945909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-5.7639226724859328E-14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510.6089681065061</v>
      </c>
      <c r="AO198" s="62">
        <f t="shared" si="205"/>
        <v>320.18520436392646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-1.2710188457276673E-13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455.44531340185631</v>
      </c>
      <c r="BJ198" s="62">
        <f t="shared" si="206"/>
        <v>560.14861617544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0.11307205584169404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0.11307205584169404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-3.1036506698001178E-14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302.37244372118971</v>
      </c>
      <c r="CE198" s="62">
        <f t="shared" si="207"/>
        <v>439.56450354660171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0.1070957315371649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0.1070957315371649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-5.4978954722173515E-14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490.08061065665601</v>
      </c>
      <c r="CZ198" s="62">
        <f t="shared" si="208"/>
        <v>308.02184463423112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69.41498306536694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3.55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13.016666666666666</v>
      </c>
      <c r="H199" s="70">
        <f t="shared" si="192"/>
        <v>204.6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462.677457131175</v>
      </c>
      <c r="T199" s="62">
        <f t="shared" si="204"/>
        <v>291.78368401945909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-5.7639226724859328E-14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510.6089681065061</v>
      </c>
      <c r="AO199" s="62">
        <f t="shared" si="205"/>
        <v>320.18520436392646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-1.2710188457276673E-13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455.44531340185631</v>
      </c>
      <c r="BJ199" s="62">
        <f t="shared" si="206"/>
        <v>560.14861617544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0.10998009452850192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0.10998009452850192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-3.1036506698001178E-14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302.37244372118971</v>
      </c>
      <c r="CE199" s="62">
        <f t="shared" si="207"/>
        <v>439.56450354660171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0.10416719312636137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0.10416719312636137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-5.4978954722173515E-14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490.08061065665601</v>
      </c>
      <c r="CZ199" s="62">
        <f t="shared" si="208"/>
        <v>308.02184463423112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69.425131801280898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3.55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13.016666666666666</v>
      </c>
      <c r="H200" s="70">
        <f t="shared" si="192"/>
        <v>204.6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462.677457131175</v>
      </c>
      <c r="T200" s="62">
        <f t="shared" si="204"/>
        <v>291.78368401945909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-5.7639226724859328E-14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510.6089681065061</v>
      </c>
      <c r="AO200" s="62">
        <f t="shared" si="205"/>
        <v>320.18520436392646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-1.2710188457276673E-13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455.44531340185631</v>
      </c>
      <c r="BJ200" s="62">
        <f t="shared" si="206"/>
        <v>560.14861617544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0.10697268306001823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0.10697268306001823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-3.1036506698001178E-14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302.37244372118971</v>
      </c>
      <c r="CE200" s="62">
        <f t="shared" si="207"/>
        <v>439.56450354660171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0.10131873575240641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0.10131873575240641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-5.4978954722173515E-14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490.08061065665601</v>
      </c>
      <c r="CZ200" s="62">
        <f t="shared" si="208"/>
        <v>308.02184463423112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69.43510447931591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3.55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13.016666666666666</v>
      </c>
      <c r="H201" s="70">
        <f t="shared" si="192"/>
        <v>204.6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462.677457131175</v>
      </c>
      <c r="T201" s="62">
        <f t="shared" si="204"/>
        <v>291.78368401945909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-5.7639226724859328E-14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510.6089681065061</v>
      </c>
      <c r="AO201" s="62">
        <f t="shared" si="205"/>
        <v>320.18520436392646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-1.2710188457276673E-13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455.44531340185631</v>
      </c>
      <c r="BJ201" s="62">
        <f t="shared" si="206"/>
        <v>560.14861617544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0.10404750941629311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0.10404750941629311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-3.1036506698001178E-14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302.37244372118971</v>
      </c>
      <c r="CE201" s="62">
        <f t="shared" si="207"/>
        <v>439.56450354660171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9.8548169595136112E-2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9.8548169595136112E-2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-5.4978954722173515E-14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490.08061065665601</v>
      </c>
      <c r="CZ201" s="62">
        <f t="shared" si="208"/>
        <v>308.02184463423112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69.444904153682614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3.55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13.016666666666666</v>
      </c>
      <c r="H202" s="70">
        <f t="shared" si="192"/>
        <v>204.6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462.677457131175</v>
      </c>
      <c r="T202" s="62">
        <f t="shared" si="204"/>
        <v>291.78368401945909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-5.7639226724859328E-14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510.6089681065061</v>
      </c>
      <c r="AO202" s="62">
        <f t="shared" si="205"/>
        <v>320.18520436392646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-1.2710188457276673E-13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455.44531340185631</v>
      </c>
      <c r="BJ202" s="62">
        <f t="shared" si="206"/>
        <v>560.14861617544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0.10120232479968386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0.10120232479968386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-3.1036506698001178E-14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302.37244372118971</v>
      </c>
      <c r="CE202" s="62">
        <f t="shared" si="207"/>
        <v>439.56450354660171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9.5853364715134115E-2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9.5853364715134115E-2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-5.4978954722173515E-14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490.08061065665601</v>
      </c>
      <c r="CZ202" s="62">
        <f t="shared" si="208"/>
        <v>308.02184463423112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69.454533825607811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3.55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52.25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13.016666666666666</v>
      </c>
      <c r="H203" s="70">
        <f t="shared" si="192"/>
        <v>204.6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462.677457131175</v>
      </c>
      <c r="T203" s="62">
        <f t="shared" si="204"/>
        <v>291.78368401945909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-5.7639226724859328E-14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510.6089681065061</v>
      </c>
      <c r="AO203" s="62">
        <f t="shared" si="205"/>
        <v>320.18520436392646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-1.2710188457276673E-13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455.44531340185631</v>
      </c>
      <c r="BJ203" s="62">
        <f t="shared" si="206"/>
        <v>560.14861617544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9.8434941906037549E-2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9.8434941906037549E-2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-3.1036506698001178E-14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302.37244372118971</v>
      </c>
      <c r="CE203" s="62">
        <f t="shared" si="207"/>
        <v>439.56450354660171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9.3232249416289395E-2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9.3232249416289395E-2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-5.4978954722173515E-14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490.08061065665601</v>
      </c>
      <c r="CZ203" s="62">
        <f t="shared" si="208"/>
        <v>308.02184463423112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69.463996444253837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1.3070441688874561</v>
      </c>
      <c r="BV205" s="88">
        <f>EXP(LN('Données projet'!B114)/'Données projet'!A114)</f>
        <v>1.5556353708263266</v>
      </c>
      <c r="CQ205" s="88">
        <f>EXP(LN('Données projet'!B140)/'Données projet'!A140)</f>
        <v>1.2392705892426346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2.6956640000000003</v>
      </c>
      <c r="C6" s="156">
        <f ca="1">IF(OR('Données projet'!B9="",'Données projet'!C9="",'Données projet'!C9=0%),0,Calculateur!S3)</f>
        <v>462.677457131175</v>
      </c>
      <c r="D6" s="156">
        <f>IF(OR('Données projet'!B9="",'Données projet'!C9="",'Données projet'!C9=0%),0,Calculateur!T3)</f>
        <v>291.78368401945909</v>
      </c>
      <c r="E6" s="156">
        <f ca="1">MIN(C6,D6)</f>
        <v>291.78368401945909</v>
      </c>
      <c r="F6" s="156">
        <f ca="1">E6*B6</f>
        <v>786.55077279863121</v>
      </c>
      <c r="G6" s="156">
        <f ca="1">F6*(100%-'Données projet'!$C$24)*(100%-'Données projet'!$C$25)*(100%-'Données projet'!$C$26)*(100%-'Données projet'!$C$27)</f>
        <v>707.89569551876809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41.782792000000008</v>
      </c>
      <c r="K6" s="160">
        <f>J6*(100%-'Données projet'!$C$24)*(100%-'Données projet'!$C$25)*(100%-'Données projet'!$C$26)*(100%-'Données projet'!$C$27)</f>
        <v>37.604512800000009</v>
      </c>
      <c r="L6" s="161">
        <f ca="1">G6+I6+K6</f>
        <v>745.50020831876805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0.33695800000000004</v>
      </c>
      <c r="C7" s="156">
        <f ca="1">IF(OR('Données projet'!B10="",'Données projet'!C10="",'Données projet'!C10=0%),0,Calculateur!AN3)</f>
        <v>510.6089681065061</v>
      </c>
      <c r="D7" s="156">
        <f>IF(OR('Données projet'!B10="",'Données projet'!C10="",'Données projet'!C10=0%),0,Calculateur!AO3)</f>
        <v>320.18520436392646</v>
      </c>
      <c r="E7" s="156">
        <f t="shared" ref="E7:E15" ca="1" si="0">MIN(C7,D7)</f>
        <v>320.18520436392646</v>
      </c>
      <c r="F7" s="156">
        <f t="shared" ref="F7:F15" ca="1" si="1">E7*B7</f>
        <v>107.88896609205995</v>
      </c>
      <c r="G7" s="156">
        <f ca="1">F7*(100%-'Données projet'!$C$24)*(100%-'Données projet'!$C$25)*(100%-'Données projet'!$C$26)*(100%-'Données projet'!$C$27)</f>
        <v>97.100069482853954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5.222849000000001</v>
      </c>
      <c r="K7" s="160">
        <f>J7*(100%-'Données projet'!$C$24)*(100%-'Données projet'!$C$25)*(100%-'Données projet'!$C$26)*(100%-'Données projet'!$C$27)</f>
        <v>4.7005641000000011</v>
      </c>
      <c r="L7" s="161">
        <f t="shared" ref="L7:L15" ca="1" si="2">G7+I7+K7</f>
        <v>101.80063358285395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2.2752940000000001</v>
      </c>
      <c r="C8" s="156">
        <f ca="1">IF(OR('Données projet'!B11="",'Données projet'!C11="",'Données projet'!C11=0%),0,Calculateur!BI3)</f>
        <v>455.44531340185631</v>
      </c>
      <c r="D8" s="156">
        <f>IF(OR('Données projet'!B11="",'Données projet'!C11="",'Données projet'!C11=0%),0,Calculateur!BJ3)</f>
        <v>560.14861617544</v>
      </c>
      <c r="E8" s="156">
        <f t="shared" ca="1" si="0"/>
        <v>455.44531340185631</v>
      </c>
      <c r="F8" s="156">
        <f t="shared" ca="1" si="1"/>
        <v>1036.2719889113632</v>
      </c>
      <c r="G8" s="156">
        <f ca="1">F8*(100%-'Données projet'!$C$24)*(100%-'Données projet'!$C$25)*(100%-'Données projet'!$C$26)*(100%-'Données projet'!$C$27)</f>
        <v>932.64479002022688</v>
      </c>
      <c r="H8" s="164">
        <f>IF(OR('Données projet'!B11="",'Données projet'!C11="",'Données projet'!C11=0%),0,AVERAGE(Calculateur!$BS$3:$BS$33)*B8)</f>
        <v>0.80506155460337703</v>
      </c>
      <c r="I8" s="158">
        <f>H8*(100%-'Données projet'!$C$24)*(100%-'Données projet'!$C$25)*(100%-'Données projet'!$C$26)*(100%-'Données projet'!$C$27)</f>
        <v>0.72455539914303935</v>
      </c>
      <c r="J8" s="159">
        <f>IF(OR('Données projet'!B11="",'Données projet'!C11="",'Données projet'!C11=0%),0,SUM(Calculateur!$BL$3:$BL$33)*VLOOKUP('Données projet'!$B$11,Paramètres!$A$1:$I$89,9,0)*B8)</f>
        <v>105.66465336</v>
      </c>
      <c r="K8" s="160">
        <f>J8*(100%-'Données projet'!$C$24)*(100%-'Données projet'!$C$25)*(100%-'Données projet'!$C$26)*(100%-'Données projet'!$C$27)</f>
        <v>95.098188024000009</v>
      </c>
      <c r="L8" s="161">
        <f t="shared" ca="1" si="2"/>
        <v>1028.4675334433698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Mélèze hybride</v>
      </c>
      <c r="B9" s="163">
        <f>'Données projet'!D12</f>
        <v>0.97512599999999994</v>
      </c>
      <c r="C9" s="156">
        <f ca="1">IF(OR('Données projet'!B12="",'Données projet'!C12="",'Données projet'!C12=0%),0,Calculateur!CD3)</f>
        <v>302.37244372118971</v>
      </c>
      <c r="D9" s="156">
        <f>IF(OR('Données projet'!B12="",'Données projet'!C12="",'Données projet'!C12=0%),0,Calculateur!CE3)</f>
        <v>439.56450354660171</v>
      </c>
      <c r="E9" s="156">
        <f t="shared" ca="1" si="0"/>
        <v>302.37244372118971</v>
      </c>
      <c r="F9" s="156">
        <f t="shared" ca="1" si="1"/>
        <v>294.8512315560688</v>
      </c>
      <c r="G9" s="156">
        <f ca="1">F9*(100%-'Données projet'!$C$24)*(100%-'Données projet'!$C$25)*(100%-'Données projet'!$C$26)*(100%-'Données projet'!$C$27)</f>
        <v>265.36610840046194</v>
      </c>
      <c r="H9" s="164">
        <f>IF(OR('Données projet'!B12="",'Données projet'!C12="",'Données projet'!C12=0%),0,AVERAGE(Calculateur!$CN$3:$CN$33)*B9)</f>
        <v>0.32679031391934116</v>
      </c>
      <c r="I9" s="158">
        <f>H9*(100%-'Données projet'!$C$24)*(100%-'Données projet'!$C$25)*(100%-'Données projet'!$C$26)*(100%-'Données projet'!$C$27)</f>
        <v>0.29411128252740704</v>
      </c>
      <c r="J9" s="159">
        <f>IF(OR('Données projet'!B12="",'Données projet'!C12="",'Données projet'!C12=0%),0,SUM(Calculateur!$CG$3:$CG$33)*VLOOKUP('Données projet'!$B$12,Paramètres!$A$1:$I$89,9,0)*B9)</f>
        <v>103.14882827999999</v>
      </c>
      <c r="K9" s="160">
        <f>J9*(100%-'Données projet'!$C$24)*(100%-'Données projet'!$C$25)*(100%-'Données projet'!$C$26)*(100%-'Données projet'!$C$27)</f>
        <v>92.833945451999995</v>
      </c>
      <c r="L9" s="161">
        <f t="shared" ca="1" si="2"/>
        <v>358.49416513498932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Alisier torminal</v>
      </c>
      <c r="B10" s="163">
        <f>'Données projet'!D13</f>
        <v>0.33695800000000004</v>
      </c>
      <c r="C10" s="156">
        <f ca="1">IF(OR('Données projet'!B13="",'Données projet'!C13="",'Données projet'!C13=0%),0,Calculateur!CY3)</f>
        <v>490.08061065665601</v>
      </c>
      <c r="D10" s="156">
        <f>IF(OR('Données projet'!B13="",'Données projet'!C13="",'Données projet'!C13=0%),0,Calculateur!CZ3)</f>
        <v>308.02184463423112</v>
      </c>
      <c r="E10" s="156">
        <f t="shared" ca="1" si="0"/>
        <v>308.02184463423112</v>
      </c>
      <c r="F10" s="156">
        <f t="shared" ca="1" si="1"/>
        <v>103.79042472426126</v>
      </c>
      <c r="G10" s="156">
        <f ca="1">F10*(100%-'Données projet'!$C$24)*(100%-'Données projet'!$C$25)*(100%-'Données projet'!$C$26)*(100%-'Données projet'!$C$27)</f>
        <v>93.411382251835136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5.222849000000001</v>
      </c>
      <c r="K10" s="160">
        <f>J10*(100%-'Données projet'!$C$24)*(100%-'Données projet'!$C$25)*(100%-'Données projet'!$C$26)*(100%-'Données projet'!$C$27)</f>
        <v>4.7005641000000011</v>
      </c>
      <c r="L10" s="161">
        <f t="shared" ca="1" si="2"/>
        <v>98.111946351835144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2329.3533840823848</v>
      </c>
      <c r="G16" s="175">
        <f t="shared" ca="1" si="3"/>
        <v>2096.418045674146</v>
      </c>
      <c r="H16" s="176">
        <f t="shared" si="3"/>
        <v>1.1318518685227181</v>
      </c>
      <c r="I16" s="176">
        <f t="shared" si="3"/>
        <v>1.0186666816704464</v>
      </c>
      <c r="J16" s="177">
        <f t="shared" si="3"/>
        <v>261.04197163999999</v>
      </c>
      <c r="K16" s="177">
        <f t="shared" si="3"/>
        <v>234.93777447600002</v>
      </c>
      <c r="L16" s="178">
        <f t="shared" ca="1" si="3"/>
        <v>2332.3744868318163</v>
      </c>
      <c r="M16" s="25">
        <f ca="1">L16/SUM(B6:B9)</f>
        <v>371.21739546414244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Mélèze hybride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Alisier torminal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7" zoomScale="90" zoomScaleNormal="90" workbookViewId="0">
      <selection activeCell="G40" sqref="G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901.56288615561471</v>
      </c>
      <c r="U10" s="190">
        <f>'Données projet'!D9</f>
        <v>2.6956640000000003</v>
      </c>
      <c r="V10" s="189">
        <f>U10*T10</f>
        <v>2430.3106159457893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827.03123249975806</v>
      </c>
      <c r="U11" s="190">
        <f>'Données projet'!D10</f>
        <v>0.33695800000000004</v>
      </c>
      <c r="V11" s="189">
        <f t="shared" ref="V11" si="0">U11*T11</f>
        <v>278.67479004065353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5746.3953916721293</v>
      </c>
      <c r="U12" s="190">
        <f>'Données projet'!D11</f>
        <v>2.2752940000000001</v>
      </c>
      <c r="V12" s="189">
        <f t="shared" ref="V12:V19" si="1">U12*T12</f>
        <v>13074.738956299247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Mélèze hybride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4348.4082999073926</v>
      </c>
      <c r="U13" s="190">
        <f>'Données projet'!D12</f>
        <v>0.97512599999999994</v>
      </c>
      <c r="V13" s="189">
        <f t="shared" si="1"/>
        <v>4240.245991855496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Alisier torminal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901.56288615561471</v>
      </c>
      <c r="U14" s="190">
        <f>'Données projet'!D13</f>
        <v>0.33695800000000004</v>
      </c>
      <c r="V14" s="189">
        <f t="shared" si="1"/>
        <v>303.78882699322367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6635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849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715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4</v>
      </c>
      <c r="D23" s="194">
        <f>B23*C23</f>
        <v>24</v>
      </c>
      <c r="E23" s="206"/>
      <c r="F23" s="261"/>
      <c r="H23" s="203">
        <v>3</v>
      </c>
      <c r="I23" s="204">
        <v>715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-45223.898126047679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715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715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-45223.898126047679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321</v>
      </c>
      <c r="C42" s="206">
        <v>150</v>
      </c>
      <c r="D42" s="194">
        <f t="shared" si="2"/>
        <v>48150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20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321</v>
      </c>
      <c r="C73" s="204">
        <v>150</v>
      </c>
      <c r="D73" s="191">
        <f t="shared" si="4"/>
        <v>48150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19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54</v>
      </c>
      <c r="C86" s="204">
        <v>15</v>
      </c>
      <c r="D86" s="191">
        <f t="shared" ref="D86:D104" si="6">B86*C86</f>
        <v>810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54</v>
      </c>
      <c r="C87" s="204">
        <v>20</v>
      </c>
      <c r="D87" s="191">
        <f t="shared" si="6"/>
        <v>1080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69</v>
      </c>
      <c r="C88" s="204">
        <v>28</v>
      </c>
      <c r="D88" s="191">
        <f t="shared" si="6"/>
        <v>1932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72</v>
      </c>
      <c r="C89" s="204">
        <v>28</v>
      </c>
      <c r="D89" s="191">
        <f t="shared" si="6"/>
        <v>2016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66</v>
      </c>
      <c r="C90" s="204">
        <v>35</v>
      </c>
      <c r="D90" s="191">
        <f t="shared" si="6"/>
        <v>2310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48</v>
      </c>
      <c r="C91" s="204">
        <v>40</v>
      </c>
      <c r="D91" s="191">
        <f t="shared" si="6"/>
        <v>1920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35</v>
      </c>
      <c r="C92" s="204">
        <v>50</v>
      </c>
      <c r="D92" s="191">
        <f t="shared" si="6"/>
        <v>1750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656</v>
      </c>
      <c r="C93" s="204">
        <v>80</v>
      </c>
      <c r="D93" s="191">
        <f t="shared" si="6"/>
        <v>52480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Mélèze hybride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26</v>
      </c>
      <c r="C116" s="204">
        <v>12</v>
      </c>
      <c r="D116" s="191">
        <f>B116*C116</f>
        <v>312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54</v>
      </c>
      <c r="C117" s="204">
        <v>12</v>
      </c>
      <c r="D117" s="191">
        <f t="shared" ref="D117:D135" si="8">B117*C117</f>
        <v>648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61</v>
      </c>
      <c r="C118" s="204">
        <v>15</v>
      </c>
      <c r="D118" s="191">
        <f t="shared" si="8"/>
        <v>915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57</v>
      </c>
      <c r="C119" s="204">
        <v>17</v>
      </c>
      <c r="D119" s="191">
        <f t="shared" si="8"/>
        <v>969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48</v>
      </c>
      <c r="C120" s="204">
        <v>17</v>
      </c>
      <c r="D120" s="191">
        <f t="shared" si="8"/>
        <v>816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38</v>
      </c>
      <c r="C121" s="204">
        <v>20</v>
      </c>
      <c r="D121" s="191">
        <f t="shared" si="8"/>
        <v>760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28</v>
      </c>
      <c r="C122" s="204">
        <v>30</v>
      </c>
      <c r="D122" s="191">
        <f t="shared" si="8"/>
        <v>840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21</v>
      </c>
      <c r="C123" s="204">
        <v>35</v>
      </c>
      <c r="D123" s="191">
        <f t="shared" si="8"/>
        <v>735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374</v>
      </c>
      <c r="C124" s="204">
        <v>60</v>
      </c>
      <c r="D124" s="191">
        <f t="shared" si="8"/>
        <v>22440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Alisier torminal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6</v>
      </c>
      <c r="C147" s="204">
        <v>4</v>
      </c>
      <c r="D147" s="194">
        <f>B147*C147</f>
        <v>24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28</v>
      </c>
      <c r="C148" s="204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28</v>
      </c>
      <c r="C149" s="204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28</v>
      </c>
      <c r="C150" s="204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28</v>
      </c>
      <c r="C151" s="204">
        <v>10</v>
      </c>
      <c r="D151" s="194">
        <f t="shared" si="10"/>
        <v>280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28</v>
      </c>
      <c r="C152" s="204">
        <v>10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28</v>
      </c>
      <c r="C153" s="204">
        <v>15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28</v>
      </c>
      <c r="C154" s="204">
        <v>15</v>
      </c>
      <c r="D154" s="194">
        <f t="shared" si="10"/>
        <v>420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28</v>
      </c>
      <c r="C155" s="204">
        <v>15</v>
      </c>
      <c r="D155" s="194">
        <f t="shared" si="10"/>
        <v>420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28</v>
      </c>
      <c r="C156" s="204">
        <v>20</v>
      </c>
      <c r="D156" s="194">
        <f t="shared" si="10"/>
        <v>560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28</v>
      </c>
      <c r="C157" s="204">
        <v>20</v>
      </c>
      <c r="D157" s="194">
        <f t="shared" si="10"/>
        <v>560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28</v>
      </c>
      <c r="C158" s="204">
        <v>20</v>
      </c>
      <c r="D158" s="194">
        <f t="shared" si="10"/>
        <v>560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28</v>
      </c>
      <c r="C159" s="204">
        <v>20</v>
      </c>
      <c r="D159" s="194">
        <f t="shared" si="10"/>
        <v>560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28</v>
      </c>
      <c r="C160" s="204">
        <v>20</v>
      </c>
      <c r="D160" s="194">
        <f t="shared" si="10"/>
        <v>560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28</v>
      </c>
      <c r="C161" s="204">
        <v>30</v>
      </c>
      <c r="D161" s="194">
        <f t="shared" si="10"/>
        <v>840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28</v>
      </c>
      <c r="C162" s="204">
        <v>30</v>
      </c>
      <c r="D162" s="194">
        <f t="shared" si="10"/>
        <v>840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27</v>
      </c>
      <c r="C163" s="204">
        <v>40</v>
      </c>
      <c r="D163" s="194">
        <f t="shared" si="10"/>
        <v>1080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7">
        <f>'Données projet'!D157</f>
        <v>26</v>
      </c>
      <c r="C164" s="204">
        <v>50</v>
      </c>
      <c r="D164" s="194">
        <f t="shared" si="10"/>
        <v>1300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25</v>
      </c>
      <c r="C165" s="204">
        <v>70</v>
      </c>
      <c r="D165" s="194">
        <f t="shared" si="10"/>
        <v>1750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115</v>
      </c>
      <c r="B166" s="187">
        <f>'Données projet'!D159</f>
        <v>321</v>
      </c>
      <c r="C166" s="204">
        <v>150</v>
      </c>
      <c r="D166" s="194">
        <f t="shared" si="10"/>
        <v>48150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2023-10-20T09:48:20Z</dcterms:modified>
</cp:coreProperties>
</file>