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1 - BOISEMENT\ST SAUD LACOUSSIERE (24) - PUYBARAUD\Dossier final\"/>
    </mc:Choice>
  </mc:AlternateContent>
  <xr:revisionPtr revIDLastSave="0" documentId="13_ncr:1_{0E5C9C27-E986-4459-B901-3B7B8D5147EB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<sst xmlns="http://schemas.openxmlformats.org/spreadsheetml/2006/main" count="1170" uniqueCount="324">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</sst>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497.84269099902531</c:v>
                </c:pt>
                <c:pt idx="77">
                  <c:v>501.29242684162426</c:v>
                </c:pt>
                <c:pt idx="78">
                  <c:v>504.74166024448397</c:v>
                </c:pt>
                <c:pt idx="79">
                  <c:v>508.19039512861644</c:v>
                </c:pt>
                <c:pt idx="80">
                  <c:v>511.63863535742718</c:v>
                </c:pt>
                <c:pt idx="81">
                  <c:v>482.50434799892838</c:v>
                </c:pt>
                <c:pt idx="82">
                  <c:v>493.6256590558267</c:v>
                </c:pt>
                <c:pt idx="83">
                  <c:v>504.74166024448414</c:v>
                </c:pt>
                <c:pt idx="84">
                  <c:v>515.85248498703129</c:v>
                </c:pt>
                <c:pt idx="85">
                  <c:v>526.95826048952063</c:v>
                </c:pt>
                <c:pt idx="86">
                  <c:v>497.07601440225949</c:v>
                </c:pt>
                <c:pt idx="87">
                  <c:v>507.42405248193245</c:v>
                </c:pt>
                <c:pt idx="88">
                  <c:v>517.76763064124975</c:v>
                </c:pt>
                <c:pt idx="89">
                  <c:v>528.10685054075043</c:v>
                </c:pt>
                <c:pt idx="90">
                  <c:v>538.44180953565819</c:v>
                </c:pt>
                <c:pt idx="91">
                  <c:v>507.80722686130594</c:v>
                </c:pt>
                <c:pt idx="92">
                  <c:v>517.38461348648957</c:v>
                </c:pt>
                <c:pt idx="93">
                  <c:v>526.95826048952051</c:v>
                </c:pt>
                <c:pt idx="94">
                  <c:v>536.52824539615108</c:v>
                </c:pt>
                <c:pt idx="95">
                  <c:v>546.09464274073559</c:v>
                </c:pt>
                <c:pt idx="96">
                  <c:v>515.08638473795293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551.83278906179714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538.05910815921266</c:v>
                </c:pt>
                <c:pt idx="104">
                  <c:v>546.85980171226174</c:v>
                </c:pt>
                <c:pt idx="105">
                  <c:v>555.65752423315951</c:v>
                </c:pt>
                <c:pt idx="106">
                  <c:v>525.42672503969129</c:v>
                </c:pt>
                <c:pt idx="107">
                  <c:v>533.46624406259468</c:v>
                </c:pt>
                <c:pt idx="108">
                  <c:v>541.50321514452025</c:v>
                </c:pt>
                <c:pt idx="109">
                  <c:v>549.53768144295771</c:v>
                </c:pt>
                <c:pt idx="110">
                  <c:v>557.56968475025803</c:v>
                </c:pt>
                <c:pt idx="111">
                  <c:v>528.48970219589705</c:v>
                </c:pt>
                <c:pt idx="112">
                  <c:v>535.76277959494905</c:v>
                </c:pt>
                <c:pt idx="113">
                  <c:v>543.0337814930067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530.02105046908684</c:v>
                </c:pt>
                <c:pt idx="117">
                  <c:v>536.91096968482691</c:v>
                </c:pt>
                <c:pt idx="118">
                  <c:v>543.79903068153817</c:v>
                </c:pt>
                <c:pt idx="119">
                  <c:v>550.68526032404054</c:v>
                </c:pt>
                <c:pt idx="120">
                  <c:v>557.56968475025826</c:v>
                </c:pt>
                <c:pt idx="121">
                  <c:v>4.107100892103012E-12</c:v>
                </c:pt>
                <c:pt idx="122">
                  <c:v>4.107100892103012E-12</c:v>
                </c:pt>
                <c:pt idx="123">
                  <c:v>4.107100892103012E-12</c:v>
                </c:pt>
                <c:pt idx="124">
                  <c:v>4.107100892103012E-12</c:v>
                </c:pt>
                <c:pt idx="125">
                  <c:v>4.107100892103012E-12</c:v>
                </c:pt>
                <c:pt idx="126">
                  <c:v>4.107100892103012E-12</c:v>
                </c:pt>
                <c:pt idx="127">
                  <c:v>4.107100892103012E-12</c:v>
                </c:pt>
                <c:pt idx="128">
                  <c:v>4.107100892103012E-12</c:v>
                </c:pt>
                <c:pt idx="129">
                  <c:v>4.107100892103012E-12</c:v>
                </c:pt>
                <c:pt idx="130">
                  <c:v>4.107100892103012E-12</c:v>
                </c:pt>
                <c:pt idx="131">
                  <c:v>4.107100892103012E-12</c:v>
                </c:pt>
                <c:pt idx="132">
                  <c:v>4.107100892103012E-12</c:v>
                </c:pt>
                <c:pt idx="133">
                  <c:v>4.107100892103012E-12</c:v>
                </c:pt>
                <c:pt idx="134">
                  <c:v>4.107100892103012E-12</c:v>
                </c:pt>
                <c:pt idx="135">
                  <c:v>4.107100892103012E-12</c:v>
                </c:pt>
                <c:pt idx="136">
                  <c:v>4.107100892103012E-12</c:v>
                </c:pt>
                <c:pt idx="137">
                  <c:v>4.107100892103012E-12</c:v>
                </c:pt>
                <c:pt idx="138">
                  <c:v>4.107100892103012E-12</c:v>
                </c:pt>
                <c:pt idx="139">
                  <c:v>4.107100892103012E-12</c:v>
                </c:pt>
                <c:pt idx="140">
                  <c:v>4.107100892103012E-12</c:v>
                </c:pt>
                <c:pt idx="141">
                  <c:v>4.107100892103012E-12</c:v>
                </c:pt>
                <c:pt idx="142">
                  <c:v>4.107100892103012E-12</c:v>
                </c:pt>
                <c:pt idx="143">
                  <c:v>4.107100892103012E-12</c:v>
                </c:pt>
                <c:pt idx="144">
                  <c:v>4.107100892103012E-12</c:v>
                </c:pt>
                <c:pt idx="145">
                  <c:v>4.107100892103012E-12</c:v>
                </c:pt>
                <c:pt idx="146">
                  <c:v>4.107100892103012E-12</c:v>
                </c:pt>
                <c:pt idx="147">
                  <c:v>4.107100892103012E-12</c:v>
                </c:pt>
                <c:pt idx="148">
                  <c:v>4.107100892103012E-12</c:v>
                </c:pt>
                <c:pt idx="149">
                  <c:v>4.107100892103012E-12</c:v>
                </c:pt>
                <c:pt idx="150">
                  <c:v>4.107100892103012E-12</c:v>
                </c:pt>
                <c:pt idx="151">
                  <c:v>4.107100892103012E-12</c:v>
                </c:pt>
                <c:pt idx="152">
                  <c:v>4.107100892103012E-12</c:v>
                </c:pt>
                <c:pt idx="153">
                  <c:v>4.107100892103012E-12</c:v>
                </c:pt>
                <c:pt idx="154">
                  <c:v>4.107100892103012E-12</c:v>
                </c:pt>
                <c:pt idx="155">
                  <c:v>4.107100892103012E-12</c:v>
                </c:pt>
                <c:pt idx="156">
                  <c:v>4.107100892103012E-12</c:v>
                </c:pt>
                <c:pt idx="157">
                  <c:v>4.107100892103012E-12</c:v>
                </c:pt>
                <c:pt idx="158">
                  <c:v>4.107100892103012E-12</c:v>
                </c:pt>
                <c:pt idx="159">
                  <c:v>4.107100892103012E-12</c:v>
                </c:pt>
                <c:pt idx="160">
                  <c:v>4.107100892103012E-12</c:v>
                </c:pt>
                <c:pt idx="161">
                  <c:v>4.107100892103012E-12</c:v>
                </c:pt>
                <c:pt idx="162">
                  <c:v>4.107100892103012E-12</c:v>
                </c:pt>
                <c:pt idx="163">
                  <c:v>4.107100892103012E-12</c:v>
                </c:pt>
                <c:pt idx="164">
                  <c:v>4.107100892103012E-12</c:v>
                </c:pt>
                <c:pt idx="165">
                  <c:v>4.107100892103012E-12</c:v>
                </c:pt>
                <c:pt idx="166">
                  <c:v>4.107100892103012E-12</c:v>
                </c:pt>
                <c:pt idx="167">
                  <c:v>4.107100892103012E-12</c:v>
                </c:pt>
                <c:pt idx="168">
                  <c:v>4.107100892103012E-12</c:v>
                </c:pt>
                <c:pt idx="169">
                  <c:v>4.107100892103012E-12</c:v>
                </c:pt>
                <c:pt idx="170">
                  <c:v>4.107100892103012E-12</c:v>
                </c:pt>
                <c:pt idx="171">
                  <c:v>4.107100892103012E-12</c:v>
                </c:pt>
                <c:pt idx="172">
                  <c:v>4.107100892103012E-12</c:v>
                </c:pt>
                <c:pt idx="173">
                  <c:v>4.107100892103012E-12</c:v>
                </c:pt>
                <c:pt idx="174">
                  <c:v>4.107100892103012E-12</c:v>
                </c:pt>
                <c:pt idx="175">
                  <c:v>4.107100892103012E-12</c:v>
                </c:pt>
                <c:pt idx="176">
                  <c:v>4.107100892103012E-12</c:v>
                </c:pt>
                <c:pt idx="177">
                  <c:v>4.107100892103012E-12</c:v>
                </c:pt>
                <c:pt idx="178">
                  <c:v>4.107100892103012E-12</c:v>
                </c:pt>
                <c:pt idx="179">
                  <c:v>4.107100892103012E-12</c:v>
                </c:pt>
                <c:pt idx="180">
                  <c:v>4.107100892103012E-12</c:v>
                </c:pt>
                <c:pt idx="181">
                  <c:v>4.107100892103012E-12</c:v>
                </c:pt>
                <c:pt idx="182">
                  <c:v>4.107100892103012E-12</c:v>
                </c:pt>
                <c:pt idx="183">
                  <c:v>4.107100892103012E-12</c:v>
                </c:pt>
                <c:pt idx="184">
                  <c:v>4.107100892103012E-12</c:v>
                </c:pt>
                <c:pt idx="185">
                  <c:v>4.107100892103012E-12</c:v>
                </c:pt>
                <c:pt idx="186">
                  <c:v>4.107100892103012E-12</c:v>
                </c:pt>
                <c:pt idx="187">
                  <c:v>4.107100892103012E-12</c:v>
                </c:pt>
                <c:pt idx="188">
                  <c:v>4.107100892103012E-12</c:v>
                </c:pt>
                <c:pt idx="189">
                  <c:v>4.107100892103012E-12</c:v>
                </c:pt>
                <c:pt idx="190">
                  <c:v>4.107100892103012E-12</c:v>
                </c:pt>
                <c:pt idx="191">
                  <c:v>4.107100892103012E-12</c:v>
                </c:pt>
                <c:pt idx="192">
                  <c:v>4.107100892103012E-12</c:v>
                </c:pt>
                <c:pt idx="193">
                  <c:v>4.107100892103012E-12</c:v>
                </c:pt>
                <c:pt idx="194">
                  <c:v>4.107100892103012E-12</c:v>
                </c:pt>
                <c:pt idx="195">
                  <c:v>4.107100892103012E-12</c:v>
                </c:pt>
                <c:pt idx="196">
                  <c:v>4.107100892103012E-12</c:v>
                </c:pt>
                <c:pt idx="197">
                  <c:v>4.107100892103012E-12</c:v>
                </c:pt>
                <c:pt idx="198">
                  <c:v>4.107100892103012E-12</c:v>
                </c:pt>
                <c:pt idx="199">
                  <c:v>4.107100892103012E-12</c:v>
                </c:pt>
                <c:pt idx="200">
                  <c:v>4.107100892103012E-12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0" zoomScale="90" zoomScaleNormal="90" workbookViewId="0">
      <selection activeCell="I27" sqref="I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1</v>
      </c>
      <c r="D9" s="36">
        <f t="shared" ref="D9:D18" si="0">C9*$C$5</f>
        <v>1.7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70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97</v>
      </c>
      <c r="C37" s="63">
        <v>2</v>
      </c>
      <c r="D37" s="63">
        <v>21</v>
      </c>
      <c r="E37" s="54"/>
      <c r="F37" s="54"/>
      <c r="G37" s="54"/>
      <c r="H37" s="54">
        <v>1</v>
      </c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178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8.1999999999999993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197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252</v>
      </c>
      <c r="C46" s="63">
        <v>11</v>
      </c>
      <c r="D46" s="63">
        <v>0</v>
      </c>
      <c r="E46" s="54"/>
      <c r="F46" s="54"/>
      <c r="G46" s="54"/>
      <c r="H46" s="54"/>
      <c r="I46" s="52">
        <f t="shared" si="1"/>
        <v>6.2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261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1.8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284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4.5999999999999996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285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285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285</v>
      </c>
      <c r="C55" s="53">
        <v>20</v>
      </c>
      <c r="D55" s="53">
        <v>285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407.31204161216516</v>
      </c>
      <c r="T3" s="62">
        <f>IF('Données projet'!E9&gt;30,$R$33-$H$33,LOOKUP('Données projet'!$E$9,$A$3:$A$203,R3:R203)-LOOKUP('Données projet'!$E$9,$A$3:$A$203,$H$3:$H$203))</f>
        <v>250.47702091764884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</v>
      </c>
      <c r="N4" s="14">
        <f>IF('Données projet'!$A$36&gt;35,N3+M4-V3,IF(A4&lt;'Données projet'!$A$36,$K$205^A4,IF(A4='Données projet'!$A$36,'Données projet'!$B$36,N3+M4-V3)))</f>
        <v>1.1852335095914694</v>
      </c>
      <c r="O4" s="14">
        <f>N4*VLOOKUP('Données projet'!$B$9,Paramètres!$A$1:$I$89,3,0)*VLOOKUP('Données projet'!$B$9,Paramètres!$A$1:$I$89,5,0)</f>
        <v>1.0723992794783614</v>
      </c>
      <c r="P4" s="14">
        <f>EXP(-1.0587+0.8836*LN(O4)+0.284)</f>
        <v>0.49020200157376026</v>
      </c>
      <c r="Q4" s="22">
        <f t="shared" ref="Q4:Q34" si="2">(O4+P4)*0.475*44/12</f>
        <v>2.7215305644991119</v>
      </c>
      <c r="R4" s="62">
        <f t="shared" si="0"/>
        <v>170.53396451742296</v>
      </c>
      <c r="S4" s="62">
        <f ca="1">AVERAGE(OFFSET($R$3,0,0,'Données projet'!$E$9+1,1))-AVERAGE(OFFSET($H$3,0,0,'Données projet'!$E$9+1,1))</f>
        <v>407.31204161216516</v>
      </c>
      <c r="T4" s="62">
        <f>$T$3</f>
        <v>250.47702091764884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</v>
      </c>
      <c r="N5" s="14">
        <f>IF('Données projet'!$A$36&gt;35,N4+M5-V4,IF(A5&lt;'Données projet'!$A$36,$K$205^A5,IF(A5='Données projet'!$A$36,'Données projet'!$B$36,N4+M5-V4)))</f>
        <v>1.4047784722585119</v>
      </c>
      <c r="O5" s="14">
        <f>N5*VLOOKUP('Données projet'!$B$9,Paramètres!$A$1:$I$89,3,0)*VLOOKUP('Données projet'!$B$9,Paramètres!$A$1:$I$89,5,0)</f>
        <v>1.2710435616995015</v>
      </c>
      <c r="P5" s="14">
        <f t="shared" ref="P5:P68" si="33">EXP(-1.0587+0.8836*LN(O5)+0.284)</f>
        <v>0.56962392939903683</v>
      </c>
      <c r="Q5" s="22">
        <f t="shared" si="2"/>
        <v>3.2058292136632871</v>
      </c>
      <c r="R5" s="62">
        <f t="shared" si="0"/>
        <v>173.80311050116413</v>
      </c>
      <c r="S5" s="62">
        <f ca="1">AVERAGE(OFFSET($R$3,0,0,'Données projet'!$E$9+1,1))-AVERAGE(OFFSET($H$3,0,0,'Données projet'!$E$9+1,1))</f>
        <v>407.31204161216516</v>
      </c>
      <c r="T5" s="62">
        <f t="shared" ref="T5:T68" si="34">$T$3</f>
        <v>250.47702091764884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</v>
      </c>
      <c r="N6" s="14">
        <f>IF('Données projet'!$A$36&gt;35,N5+M6-V5,IF(A6&lt;'Données projet'!$A$36,$K$205^A6,IF(A6='Données projet'!$A$36,'Données projet'!$B$36,N5+M6-V5)))</f>
        <v>1.6649905188734988</v>
      </c>
      <c r="O6" s="14">
        <f>N6*VLOOKUP('Données projet'!$B$9,Paramètres!$A$1:$I$89,3,0)*VLOOKUP('Données projet'!$B$9,Paramètres!$A$1:$I$89,5,0)</f>
        <v>1.5064834214767417</v>
      </c>
      <c r="P6" s="14">
        <f t="shared" si="33"/>
        <v>0.66191370068319888</v>
      </c>
      <c r="Q6" s="22">
        <f t="shared" si="2"/>
        <v>3.7766249877618967</v>
      </c>
      <c r="R6" s="62">
        <f t="shared" si="0"/>
        <v>177.13164555764678</v>
      </c>
      <c r="S6" s="62">
        <f ca="1">AVERAGE(OFFSET($R$3,0,0,'Données projet'!$E$9+1,1))-AVERAGE(OFFSET($H$3,0,0,'Données projet'!$E$9+1,1))</f>
        <v>407.31204161216516</v>
      </c>
      <c r="T6" s="62">
        <f t="shared" si="34"/>
        <v>250.47702091764884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</v>
      </c>
      <c r="N7" s="14">
        <f>IF('Données projet'!$A$36&gt;35,N6+M7-V6,IF(A7&lt;'Données projet'!$A$36,$K$205^A7,IF(A7='Données projet'!$A$36,'Données projet'!$B$36,N6+M7-V6)))</f>
        <v>1.9734025561209587</v>
      </c>
      <c r="O7" s="14">
        <f>N7*VLOOKUP('Données projet'!$B$9,Paramètres!$A$1:$I$89,3,0)*VLOOKUP('Données projet'!$B$9,Paramètres!$A$1:$I$89,5,0)</f>
        <v>1.7855346327782433</v>
      </c>
      <c r="P7" s="14">
        <f t="shared" si="33"/>
        <v>0.7691561476610751</v>
      </c>
      <c r="Q7" s="22">
        <f t="shared" si="2"/>
        <v>4.4494197759318128</v>
      </c>
      <c r="R7" s="62">
        <f t="shared" si="0"/>
        <v>180.53554184010875</v>
      </c>
      <c r="S7" s="62">
        <f ca="1">AVERAGE(OFFSET($R$3,0,0,'Données projet'!$E$9+1,1))-AVERAGE(OFFSET($H$3,0,0,'Données projet'!$E$9+1,1))</f>
        <v>407.31204161216516</v>
      </c>
      <c r="T7" s="62">
        <f t="shared" si="34"/>
        <v>250.47702091764884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</v>
      </c>
      <c r="N8" s="14">
        <f>IF('Données projet'!$A$36&gt;35,N7+M8-V7,IF(A8&lt;'Données projet'!$A$36,$K$205^A8,IF(A8='Données projet'!$A$36,'Données projet'!$B$36,N7+M8-V7)))</f>
        <v>2.3389428374280206</v>
      </c>
      <c r="O8" s="14">
        <f>N8*VLOOKUP('Données projet'!$B$9,Paramètres!$A$1:$I$89,3,0)*VLOOKUP('Données projet'!$B$9,Paramètres!$A$1:$I$89,5,0)</f>
        <v>2.1162754793048726</v>
      </c>
      <c r="P8" s="14">
        <f t="shared" si="33"/>
        <v>0.89377388453237949</v>
      </c>
      <c r="Q8" s="22">
        <f t="shared" si="2"/>
        <v>5.2425026420165475</v>
      </c>
      <c r="R8" s="62">
        <f t="shared" si="0"/>
        <v>184.0335505184639</v>
      </c>
      <c r="S8" s="62">
        <f ca="1">AVERAGE(OFFSET($R$3,0,0,'Données projet'!$E$9+1,1))-AVERAGE(OFFSET($H$3,0,0,'Données projet'!$E$9+1,1))</f>
        <v>407.31204161216516</v>
      </c>
      <c r="T8" s="62">
        <f t="shared" si="34"/>
        <v>250.47702091764884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</v>
      </c>
      <c r="N9" s="14">
        <f>IF('Données projet'!$A$36&gt;35,N8+M9-V8,IF(A9&lt;'Données projet'!$A$36,$K$205^A9,IF(A9='Données projet'!$A$36,'Données projet'!$B$36,N8+M9-V8)))</f>
        <v>2.7721934279386429</v>
      </c>
      <c r="O9" s="14">
        <f>N9*VLOOKUP('Données projet'!$B$9,Paramètres!$A$1:$I$89,3,0)*VLOOKUP('Données projet'!$B$9,Paramètres!$A$1:$I$89,5,0)</f>
        <v>2.5082806135988838</v>
      </c>
      <c r="P9" s="14">
        <f t="shared" si="33"/>
        <v>1.0385820344818992</v>
      </c>
      <c r="Q9" s="22">
        <f t="shared" si="2"/>
        <v>6.1774524454073623</v>
      </c>
      <c r="R9" s="62">
        <f t="shared" si="0"/>
        <v>187.64770454166634</v>
      </c>
      <c r="S9" s="62">
        <f ca="1">AVERAGE(OFFSET($R$3,0,0,'Données projet'!$E$9+1,1))-AVERAGE(OFFSET($H$3,0,0,'Données projet'!$E$9+1,1))</f>
        <v>407.31204161216516</v>
      </c>
      <c r="T9" s="62">
        <f t="shared" si="34"/>
        <v>250.47702091764884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</v>
      </c>
      <c r="N10" s="14">
        <f>IF('Données projet'!$A$36&gt;35,N9+M10-V9,IF(A10&lt;'Données projet'!$A$36,$K$205^A10,IF(A10='Données projet'!$A$36,'Données projet'!$B$36,N9+M10-V9)))</f>
        <v>3.2856965458621241</v>
      </c>
      <c r="O10" s="14">
        <f>N10*VLOOKUP('Données projet'!$B$9,Paramètres!$A$1:$I$89,3,0)*VLOOKUP('Données projet'!$B$9,Paramètres!$A$1:$I$89,5,0)</f>
        <v>2.9728982346960495</v>
      </c>
      <c r="P10" s="14">
        <f t="shared" si="33"/>
        <v>1.2068518235044534</v>
      </c>
      <c r="Q10" s="22">
        <f t="shared" si="2"/>
        <v>7.279731351365875</v>
      </c>
      <c r="R10" s="62">
        <f t="shared" si="0"/>
        <v>191.40391228710212</v>
      </c>
      <c r="S10" s="62">
        <f ca="1">AVERAGE(OFFSET($R$3,0,0,'Données projet'!$E$9+1,1))-AVERAGE(OFFSET($H$3,0,0,'Données projet'!$E$9+1,1))</f>
        <v>407.31204161216516</v>
      </c>
      <c r="T10" s="62">
        <f t="shared" si="34"/>
        <v>250.47702091764884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</v>
      </c>
      <c r="N11" s="14">
        <f>IF('Données projet'!$A$36&gt;35,N10+M11-V10,IF(A11&lt;'Données projet'!$A$36,$K$205^A11,IF(A11='Données projet'!$A$36,'Données projet'!$B$36,N10+M11-V10)))</f>
        <v>3.8943176485047335</v>
      </c>
      <c r="O11" s="14">
        <f>N11*VLOOKUP('Données projet'!$B$9,Paramètres!$A$1:$I$89,3,0)*VLOOKUP('Données projet'!$B$9,Paramètres!$A$1:$I$89,5,0)</f>
        <v>3.5235786083670826</v>
      </c>
      <c r="P11" s="14">
        <f t="shared" si="33"/>
        <v>1.4023844776234748</v>
      </c>
      <c r="Q11" s="22">
        <f t="shared" si="2"/>
        <v>8.5793857081002205</v>
      </c>
      <c r="R11" s="62">
        <f t="shared" si="0"/>
        <v>195.33265857432079</v>
      </c>
      <c r="S11" s="62">
        <f ca="1">AVERAGE(OFFSET($R$3,0,0,'Données projet'!$E$9+1,1))-AVERAGE(OFFSET($H$3,0,0,'Données projet'!$E$9+1,1))</f>
        <v>407.31204161216516</v>
      </c>
      <c r="T11" s="62">
        <f t="shared" si="34"/>
        <v>250.47702091764884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</v>
      </c>
      <c r="N12" s="14">
        <f>IF('Données projet'!$A$36&gt;35,N11+M12-V11,IF(A12&lt;'Données projet'!$A$36,$K$205^A12,IF(A12='Données projet'!$A$36,'Données projet'!$B$36,N11+M12-V11)))</f>
        <v>4.6156757740012635</v>
      </c>
      <c r="O12" s="14">
        <f>N12*VLOOKUP('Données projet'!$B$9,Paramètres!$A$1:$I$89,3,0)*VLOOKUP('Données projet'!$B$9,Paramètres!$A$1:$I$89,5,0)</f>
        <v>4.176263440316343</v>
      </c>
      <c r="P12" s="14">
        <f t="shared" si="33"/>
        <v>1.6295970928464274</v>
      </c>
      <c r="Q12" s="22">
        <f t="shared" si="2"/>
        <v>10.111873761925157</v>
      </c>
      <c r="R12" s="62">
        <f t="shared" si="0"/>
        <v>199.46983251448123</v>
      </c>
      <c r="S12" s="62">
        <f ca="1">AVERAGE(OFFSET($R$3,0,0,'Données projet'!$E$9+1,1))-AVERAGE(OFFSET($H$3,0,0,'Données projet'!$E$9+1,1))</f>
        <v>407.31204161216516</v>
      </c>
      <c r="T12" s="62">
        <f t="shared" si="34"/>
        <v>250.47702091764884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</v>
      </c>
      <c r="N13" s="14">
        <f>IF('Données projet'!$A$36&gt;35,N12+M13-V12,IF(A13&lt;'Données projet'!$A$36,$K$205^A13,IF(A13='Données projet'!$A$36,'Données projet'!$B$36,N12+M13-V12)))</f>
        <v>5.4706535967558398</v>
      </c>
      <c r="O13" s="14">
        <f>N13*VLOOKUP('Données projet'!$B$9,Paramètres!$A$1:$I$89,3,0)*VLOOKUP('Données projet'!$B$9,Paramètres!$A$1:$I$89,5,0)</f>
        <v>4.9498473743446834</v>
      </c>
      <c r="P13" s="14">
        <f t="shared" si="33"/>
        <v>1.8936224176652101</v>
      </c>
      <c r="Q13" s="22">
        <f t="shared" si="2"/>
        <v>11.919043221083896</v>
      </c>
      <c r="R13" s="62">
        <f t="shared" si="0"/>
        <v>203.8577052061288</v>
      </c>
      <c r="S13" s="62">
        <f ca="1">AVERAGE(OFFSET($R$3,0,0,'Données projet'!$E$9+1,1))-AVERAGE(OFFSET($H$3,0,0,'Données projet'!$E$9+1,1))</f>
        <v>407.31204161216516</v>
      </c>
      <c r="T13" s="62">
        <f t="shared" si="34"/>
        <v>250.47702091764884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</v>
      </c>
      <c r="N14" s="14">
        <f>IF('Données projet'!$A$36&gt;35,N13+M14-V13,IF(A14&lt;'Données projet'!$A$36,$K$205^A14,IF(A14='Données projet'!$A$36,'Données projet'!$B$36,N13+M14-V13)))</f>
        <v>6.4840019622421199</v>
      </c>
      <c r="O14" s="14">
        <f>N14*VLOOKUP('Données projet'!$B$9,Paramètres!$A$1:$I$89,3,0)*VLOOKUP('Données projet'!$B$9,Paramètres!$A$1:$I$89,5,0)</f>
        <v>5.8667249754366697</v>
      </c>
      <c r="P14" s="14">
        <f t="shared" si="33"/>
        <v>2.2004248021950543</v>
      </c>
      <c r="Q14" s="22">
        <f t="shared" si="2"/>
        <v>14.050285862708584</v>
      </c>
      <c r="R14" s="62">
        <f t="shared" si="0"/>
        <v>208.54608447182272</v>
      </c>
      <c r="S14" s="62">
        <f ca="1">AVERAGE(OFFSET($R$3,0,0,'Données projet'!$E$9+1,1))-AVERAGE(OFFSET($H$3,0,0,'Données projet'!$E$9+1,1))</f>
        <v>407.31204161216516</v>
      </c>
      <c r="T14" s="62">
        <f t="shared" si="34"/>
        <v>250.47702091764884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</v>
      </c>
      <c r="N15" s="14">
        <f>IF('Données projet'!$A$36&gt;35,N14+M15-V14,IF(A15&lt;'Données projet'!$A$36,$K$205^A15,IF(A15='Données projet'!$A$36,'Données projet'!$B$36,N14+M15-V14)))</f>
        <v>7.685056401906202</v>
      </c>
      <c r="O15" s="14">
        <f>N15*VLOOKUP('Données projet'!$B$9,Paramètres!$A$1:$I$89,3,0)*VLOOKUP('Données projet'!$B$9,Paramètres!$A$1:$I$89,5,0)</f>
        <v>6.9534390324447317</v>
      </c>
      <c r="P15" s="14">
        <f t="shared" si="33"/>
        <v>2.55693493325087</v>
      </c>
      <c r="Q15" s="22">
        <f t="shared" si="2"/>
        <v>16.563901323586503</v>
      </c>
      <c r="R15" s="62">
        <f t="shared" si="0"/>
        <v>213.59367877631936</v>
      </c>
      <c r="S15" s="62">
        <f ca="1">AVERAGE(OFFSET($R$3,0,0,'Données projet'!$E$9+1,1))-AVERAGE(OFFSET($H$3,0,0,'Données projet'!$E$9+1,1))</f>
        <v>407.31204161216516</v>
      </c>
      <c r="T15" s="62">
        <f t="shared" si="34"/>
        <v>250.47702091764884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</v>
      </c>
      <c r="N16" s="14">
        <f>IF('Données projet'!$A$36&gt;35,N15+M16-V15,IF(A16&lt;'Données projet'!$A$36,$K$205^A16,IF(A16='Données projet'!$A$36,'Données projet'!$B$36,N15+M16-V15)))</f>
        <v>9.1085863706396779</v>
      </c>
      <c r="O16" s="14">
        <f>N16*VLOOKUP('Données projet'!$B$9,Paramètres!$A$1:$I$89,3,0)*VLOOKUP('Données projet'!$B$9,Paramètres!$A$1:$I$89,5,0)</f>
        <v>8.2414489481547797</v>
      </c>
      <c r="P16" s="14">
        <f t="shared" si="33"/>
        <v>2.971206399035617</v>
      </c>
      <c r="Q16" s="22">
        <f t="shared" si="2"/>
        <v>19.528708063023274</v>
      </c>
      <c r="R16" s="62">
        <f t="shared" si="0"/>
        <v>219.06970831464207</v>
      </c>
      <c r="S16" s="62">
        <f ca="1">AVERAGE(OFFSET($R$3,0,0,'Données projet'!$E$9+1,1))-AVERAGE(OFFSET($H$3,0,0,'Données projet'!$E$9+1,1))</f>
        <v>407.31204161216516</v>
      </c>
      <c r="T16" s="62">
        <f t="shared" si="34"/>
        <v>250.47702091764884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</v>
      </c>
      <c r="N17" s="14">
        <f>IF('Données projet'!$A$36&gt;35,N16+M17-V16,IF(A17&lt;'Données projet'!$A$36,$K$205^A17,IF(A17='Données projet'!$A$36,'Données projet'!$B$36,N16+M17-V16)))</f>
        <v>10.795801791490293</v>
      </c>
      <c r="O17" s="14">
        <f>N17*VLOOKUP('Données projet'!$B$9,Paramètres!$A$1:$I$89,3,0)*VLOOKUP('Données projet'!$B$9,Paramètres!$A$1:$I$89,5,0)</f>
        <v>9.7680414609404167</v>
      </c>
      <c r="P17" s="14">
        <f t="shared" si="33"/>
        <v>3.4525976202477158</v>
      </c>
      <c r="Q17" s="22">
        <f t="shared" si="2"/>
        <v>23.025946399735997</v>
      </c>
      <c r="R17" s="62">
        <f t="shared" si="0"/>
        <v>225.05580817200919</v>
      </c>
      <c r="S17" s="62">
        <f ca="1">AVERAGE(OFFSET($R$3,0,0,'Données projet'!$E$9+1,1))-AVERAGE(OFFSET($H$3,0,0,'Données projet'!$E$9+1,1))</f>
        <v>407.31204161216516</v>
      </c>
      <c r="T17" s="62">
        <f t="shared" si="34"/>
        <v>250.47702091764884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</v>
      </c>
      <c r="N18" s="14">
        <f>IF('Données projet'!$A$36&gt;35,N17+M18-V17,IF(A18&lt;'Données projet'!$A$36,$K$205^A18,IF(A18='Données projet'!$A$36,'Données projet'!$B$36,N17+M18-V17)))</f>
        <v>12.795546046181913</v>
      </c>
      <c r="O18" s="14">
        <f>N18*VLOOKUP('Données projet'!$B$9,Paramètres!$A$1:$I$89,3,0)*VLOOKUP('Données projet'!$B$9,Paramètres!$A$1:$I$89,5,0)</f>
        <v>11.577410062585395</v>
      </c>
      <c r="P18" s="14">
        <f t="shared" si="33"/>
        <v>4.0119832574435987</v>
      </c>
      <c r="Q18" s="22">
        <f t="shared" si="2"/>
        <v>27.151526699050493</v>
      </c>
      <c r="R18" s="62">
        <f t="shared" si="0"/>
        <v>231.64827663193154</v>
      </c>
      <c r="S18" s="62">
        <f ca="1">AVERAGE(OFFSET($R$3,0,0,'Données projet'!$E$9+1,1))-AVERAGE(OFFSET($H$3,0,0,'Données projet'!$E$9+1,1))</f>
        <v>407.31204161216516</v>
      </c>
      <c r="T18" s="62">
        <f t="shared" si="34"/>
        <v>250.47702091764884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</v>
      </c>
      <c r="N19" s="14">
        <f>IF('Données projet'!$A$36&gt;35,N18+M19-V18,IF(A19&lt;'Données projet'!$A$36,$K$205^A19,IF(A19='Données projet'!$A$36,'Données projet'!$B$36,N18+M19-V18)))</f>
        <v>15.165709947455436</v>
      </c>
      <c r="O19" s="14">
        <f>N19*VLOOKUP('Données projet'!$B$9,Paramètres!$A$1:$I$89,3,0)*VLOOKUP('Données projet'!$B$9,Paramètres!$A$1:$I$89,5,0)</f>
        <v>13.721934360457679</v>
      </c>
      <c r="P19" s="14">
        <f t="shared" si="33"/>
        <v>4.6619998703622194</v>
      </c>
      <c r="Q19" s="22">
        <f t="shared" si="2"/>
        <v>32.018685452011319</v>
      </c>
      <c r="R19" s="62">
        <f t="shared" si="0"/>
        <v>238.96073137412537</v>
      </c>
      <c r="S19" s="62">
        <f ca="1">AVERAGE(OFFSET($R$3,0,0,'Données projet'!$E$9+1,1))-AVERAGE(OFFSET($H$3,0,0,'Données projet'!$E$9+1,1))</f>
        <v>407.31204161216516</v>
      </c>
      <c r="T19" s="62">
        <f t="shared" si="34"/>
        <v>250.47702091764884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</v>
      </c>
      <c r="N20" s="14">
        <f>IF('Données projet'!$A$36&gt;35,N19+M20-V19,IF(A20&lt;'Données projet'!$A$36,$K$205^A20,IF(A20='Données projet'!$A$36,'Données projet'!$B$36,N19+M20-V19)))</f>
        <v>17.974907626468866</v>
      </c>
      <c r="O20" s="14">
        <f>N20*VLOOKUP('Données projet'!$B$9,Paramètres!$A$1:$I$89,3,0)*VLOOKUP('Données projet'!$B$9,Paramètres!$A$1:$I$89,5,0)</f>
        <v>16.263696420429028</v>
      </c>
      <c r="P20" s="14">
        <f t="shared" si="33"/>
        <v>5.4173313786723556</v>
      </c>
      <c r="Q20" s="22">
        <f t="shared" si="2"/>
        <v>37.761123416768235</v>
      </c>
      <c r="R20" s="62">
        <f t="shared" si="0"/>
        <v>247.12724773264097</v>
      </c>
      <c r="S20" s="62">
        <f ca="1">AVERAGE(OFFSET($R$3,0,0,'Données projet'!$E$9+1,1))-AVERAGE(OFFSET($H$3,0,0,'Données projet'!$E$9+1,1))</f>
        <v>407.31204161216516</v>
      </c>
      <c r="T20" s="62">
        <f t="shared" si="34"/>
        <v>250.47702091764884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</v>
      </c>
      <c r="N21" s="14">
        <f>IF('Données projet'!$A$36&gt;35,N20+M21-V20,IF(A21&lt;'Données projet'!$A$36,$K$205^A21,IF(A21='Données projet'!$A$36,'Données projet'!$B$36,N20+M21-V20)))</f>
        <v>21.304462850702166</v>
      </c>
      <c r="O21" s="14">
        <f>N21*VLOOKUP('Données projet'!$B$9,Paramètres!$A$1:$I$89,3,0)*VLOOKUP('Données projet'!$B$9,Paramètres!$A$1:$I$89,5,0)</f>
        <v>19.276277987315318</v>
      </c>
      <c r="P21" s="14">
        <f t="shared" si="33"/>
        <v>6.2950407727205615</v>
      </c>
      <c r="Q21" s="22">
        <f t="shared" si="2"/>
        <v>44.536713507062494</v>
      </c>
      <c r="R21" s="62">
        <f t="shared" si="0"/>
        <v>256.30606669906558</v>
      </c>
      <c r="S21" s="62">
        <f ca="1">AVERAGE(OFFSET($R$3,0,0,'Données projet'!$E$9+1,1))-AVERAGE(OFFSET($H$3,0,0,'Données projet'!$E$9+1,1))</f>
        <v>407.31204161216516</v>
      </c>
      <c r="T21" s="62">
        <f t="shared" si="34"/>
        <v>250.47702091764884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</v>
      </c>
      <c r="N22" s="14">
        <f>IF('Données projet'!$A$36&gt;35,N21+M22-V21,IF(A22&lt;'Données projet'!$A$36,$K$205^A22,IF(A22='Données projet'!$A$36,'Données projet'!$B$36,N21+M22-V21)))</f>
        <v>25.250763274498809</v>
      </c>
      <c r="O22" s="14">
        <f>N22*VLOOKUP('Données projet'!$B$9,Paramètres!$A$1:$I$89,3,0)*VLOOKUP('Données projet'!$B$9,Paramètres!$A$1:$I$89,5,0)</f>
        <v>22.846890610766522</v>
      </c>
      <c r="P22" s="14">
        <f t="shared" si="33"/>
        <v>7.3149555676481315</v>
      </c>
      <c r="Q22" s="22">
        <f t="shared" si="2"/>
        <v>52.531882094072188</v>
      </c>
      <c r="R22" s="62">
        <f t="shared" si="0"/>
        <v>266.68397633709571</v>
      </c>
      <c r="S22" s="62">
        <f ca="1">AVERAGE(OFFSET($R$3,0,0,'Données projet'!$E$9+1,1))-AVERAGE(OFFSET($H$3,0,0,'Données projet'!$E$9+1,1))</f>
        <v>407.31204161216516</v>
      </c>
      <c r="T22" s="62">
        <f t="shared" si="34"/>
        <v>250.47702091764884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</v>
      </c>
      <c r="N23" s="14">
        <f>IF('Données projet'!$A$36&gt;35,N22+M23-V22,IF(A23&lt;'Données projet'!$A$36,$K$205^A23,IF(A23='Données projet'!$A$36,'Données projet'!$B$36,N22+M23-V22)))</f>
        <v>29.92805077569761</v>
      </c>
      <c r="O23" s="14">
        <f>N23*VLOOKUP('Données projet'!$B$9,Paramètres!$A$1:$I$89,3,0)*VLOOKUP('Données projet'!$B$9,Paramètres!$A$1:$I$89,5,0)</f>
        <v>27.078900341851195</v>
      </c>
      <c r="P23" s="14">
        <f t="shared" si="33"/>
        <v>8.5001157083119736</v>
      </c>
      <c r="Q23" s="22">
        <f t="shared" si="2"/>
        <v>61.966786287367512</v>
      </c>
      <c r="R23" s="62">
        <f t="shared" si="0"/>
        <v>278.48148917426323</v>
      </c>
      <c r="S23" s="62">
        <f ca="1">AVERAGE(OFFSET($R$3,0,0,'Données projet'!$E$9+1,1))-AVERAGE(OFFSET($H$3,0,0,'Données projet'!$E$9+1,1))</f>
        <v>407.31204161216516</v>
      </c>
      <c r="T23" s="62">
        <f t="shared" si="34"/>
        <v>250.47702091764884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</v>
      </c>
      <c r="N24" s="14">
        <f>IF('Données projet'!$A$36&gt;35,N23+M24-V23,IF(A24&lt;'Données projet'!$A$36,$K$205^A24,IF(A24='Données projet'!$A$36,'Données projet'!$B$36,N23+M24-V23)))</f>
        <v>35.471728656111772</v>
      </c>
      <c r="O24" s="14">
        <f>N24*VLOOKUP('Données projet'!$B$9,Paramètres!$A$1:$I$89,3,0)*VLOOKUP('Données projet'!$B$9,Paramètres!$A$1:$I$89,5,0)</f>
        <v>32.094820088049929</v>
      </c>
      <c r="P24" s="14">
        <f t="shared" si="33"/>
        <v>9.8772940432120837</v>
      </c>
      <c r="Q24" s="22">
        <f t="shared" si="2"/>
        <v>73.101432111948</v>
      </c>
      <c r="R24" s="62">
        <f t="shared" si="0"/>
        <v>291.95896048782237</v>
      </c>
      <c r="S24" s="62">
        <f ca="1">AVERAGE(OFFSET($R$3,0,0,'Données projet'!$E$9+1,1))-AVERAGE(OFFSET($H$3,0,0,'Données projet'!$E$9+1,1))</f>
        <v>407.31204161216516</v>
      </c>
      <c r="T24" s="62">
        <f t="shared" si="34"/>
        <v>250.47702091764884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</v>
      </c>
      <c r="N25" s="14">
        <f>IF('Données projet'!$A$36&gt;35,N24+M25-V24,IF(A25&lt;'Données projet'!$A$36,$K$205^A25,IF(A25='Données projet'!$A$36,'Données projet'!$B$36,N24+M25-V24)))</f>
        <v>42.042281446359659</v>
      </c>
      <c r="O25" s="14">
        <f>N25*VLOOKUP('Données projet'!$B$9,Paramètres!$A$1:$I$89,3,0)*VLOOKUP('Données projet'!$B$9,Paramètres!$A$1:$I$89,5,0)</f>
        <v>38.039856252666219</v>
      </c>
      <c r="P25" s="14">
        <f t="shared" si="33"/>
        <v>11.477601124967212</v>
      </c>
      <c r="Q25" s="22">
        <f t="shared" si="2"/>
        <v>86.242904932711554</v>
      </c>
      <c r="R25" s="62">
        <f t="shared" si="0"/>
        <v>307.42381883617998</v>
      </c>
      <c r="S25" s="62">
        <f ca="1">AVERAGE(OFFSET($R$3,0,0,'Données projet'!$E$9+1,1))-AVERAGE(OFFSET($H$3,0,0,'Données projet'!$E$9+1,1))</f>
        <v>407.31204161216516</v>
      </c>
      <c r="T25" s="62">
        <f t="shared" si="34"/>
        <v>250.47702091764884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</v>
      </c>
      <c r="N26" s="14">
        <f>IF('Données projet'!$A$36&gt;35,N25+M26-V25,IF(A26&lt;'Données projet'!$A$36,$K$205^A26,IF(A26='Données projet'!$A$36,'Données projet'!$B$36,N25+M26-V25)))</f>
        <v>49.82992078990118</v>
      </c>
      <c r="O26" s="14">
        <f>N26*VLOOKUP('Données projet'!$B$9,Paramètres!$A$1:$I$89,3,0)*VLOOKUP('Données projet'!$B$9,Paramètres!$A$1:$I$89,5,0)</f>
        <v>45.086112330702591</v>
      </c>
      <c r="P26" s="14">
        <f t="shared" si="33"/>
        <v>13.337187999822708</v>
      </c>
      <c r="Q26" s="22">
        <f t="shared" si="2"/>
        <v>101.75391474233156</v>
      </c>
      <c r="R26" s="62">
        <f t="shared" si="0"/>
        <v>325.23911145187805</v>
      </c>
      <c r="S26" s="62">
        <f ca="1">AVERAGE(OFFSET($R$3,0,0,'Données projet'!$E$9+1,1))-AVERAGE(OFFSET($H$3,0,0,'Données projet'!$E$9+1,1))</f>
        <v>407.31204161216516</v>
      </c>
      <c r="T26" s="62">
        <f t="shared" si="34"/>
        <v>250.47702091764884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</v>
      </c>
      <c r="N27" s="14">
        <f>IF('Données projet'!$A$36&gt;35,N26+M27-V26,IF(A27&lt;'Données projet'!$A$36,$K$205^A27,IF(A27='Données projet'!$A$36,'Données projet'!$B$36,N26+M27-V26)))</f>
        <v>59.060091900479499</v>
      </c>
      <c r="O27" s="14">
        <f>N27*VLOOKUP('Données projet'!$B$9,Paramètres!$A$1:$I$89,3,0)*VLOOKUP('Données projet'!$B$9,Paramètres!$A$1:$I$89,5,0)</f>
        <v>53.437571151553847</v>
      </c>
      <c r="P27" s="14">
        <f t="shared" si="33"/>
        <v>15.498062862253629</v>
      </c>
      <c r="Q27" s="22">
        <f t="shared" si="2"/>
        <v>120.06289590738133</v>
      </c>
      <c r="R27" s="62">
        <f t="shared" si="0"/>
        <v>345.83360409100112</v>
      </c>
      <c r="S27" s="62">
        <f ca="1">AVERAGE(OFFSET($R$3,0,0,'Données projet'!$E$9+1,1))-AVERAGE(OFFSET($H$3,0,0,'Données projet'!$E$9+1,1))</f>
        <v>407.31204161216516</v>
      </c>
      <c r="T27" s="62">
        <f t="shared" si="34"/>
        <v>250.47702091764884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2.8</v>
      </c>
      <c r="M28" s="13">
        <f t="array" ref="M28">INDEX(L:L,MIN(IF(ISNUMBER(L28:L224),ROW(L28:L224),"")))</f>
        <v>2.8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369.71371867296341</v>
      </c>
      <c r="S28" s="62">
        <f ca="1">AVERAGE(OFFSET($R$3,0,0,'Données projet'!$E$9+1,1))-AVERAGE(OFFSET($H$3,0,0,'Données projet'!$E$9+1,1))</f>
        <v>407.31204161216516</v>
      </c>
      <c r="T28" s="62">
        <f t="shared" si="34"/>
        <v>250.47702091764884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369.99054249424239</v>
      </c>
      <c r="S29" s="62">
        <f ca="1">AVERAGE(OFFSET($R$3,0,0,'Données projet'!$E$9+1,1))-AVERAGE(OFFSET($H$3,0,0,'Données projet'!$E$9+1,1))</f>
        <v>407.31204161216516</v>
      </c>
      <c r="T29" s="62">
        <f t="shared" si="34"/>
        <v>250.47702091764884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386.0130105794799</v>
      </c>
      <c r="S30" s="62">
        <f ca="1">AVERAGE(OFFSET($R$3,0,0,'Données projet'!$E$9+1,1))-AVERAGE(OFFSET($H$3,0,0,'Données projet'!$E$9+1,1))</f>
        <v>407.31204161216516</v>
      </c>
      <c r="T30" s="62">
        <f t="shared" si="34"/>
        <v>250.47702091764884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401.98849697292746</v>
      </c>
      <c r="S31" s="62">
        <f ca="1">AVERAGE(OFFSET($R$3,0,0,'Données projet'!$E$9+1,1))-AVERAGE(OFFSET($H$3,0,0,'Données projet'!$E$9+1,1))</f>
        <v>407.31204161216516</v>
      </c>
      <c r="T31" s="62">
        <f t="shared" si="34"/>
        <v>250.47702091764884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417.920074181362</v>
      </c>
      <c r="S32" s="62">
        <f ca="1">AVERAGE(OFFSET($R$3,0,0,'Données projet'!$E$9+1,1))-AVERAGE(OFFSET($H$3,0,0,'Données projet'!$E$9+1,1))</f>
        <v>407.31204161216516</v>
      </c>
      <c r="T32" s="62">
        <f t="shared" si="34"/>
        <v>250.47702091764884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433.81035425098219</v>
      </c>
      <c r="S33" s="62">
        <f ca="1">AVERAGE(OFFSET($R$3,0,0,'Données projet'!$E$9+1,1))-AVERAGE(OFFSET($H$3,0,0,'Données projet'!$E$9+1,1))</f>
        <v>407.31204161216516</v>
      </c>
      <c r="T33" s="62">
        <f t="shared" si="34"/>
        <v>250.47702091764884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409.26889194888503</v>
      </c>
      <c r="S34" s="62">
        <f ca="1">AVERAGE(OFFSET($R$3,0,0,'Données projet'!$E$9+1,1))-AVERAGE(OFFSET($H$3,0,0,'Données projet'!$E$9+1,1))</f>
        <v>407.31204161216516</v>
      </c>
      <c r="T34" s="62">
        <f t="shared" si="34"/>
        <v>250.47702091764884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425.88443501855801</v>
      </c>
      <c r="S35" s="62">
        <f ca="1">AVERAGE(OFFSET($R$3,0,0,'Données projet'!$E$9+1,1))-AVERAGE(OFFSET($H$3,0,0,'Données projet'!$E$9+1,1))</f>
        <v>407.31204161216516</v>
      </c>
      <c r="T35" s="62">
        <f t="shared" si="34"/>
        <v>250.47702091764884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442.45283997482329</v>
      </c>
      <c r="S36" s="62">
        <f ca="1">AVERAGE(OFFSET($R$3,0,0,'Données projet'!$E$9+1,1))-AVERAGE(OFFSET($H$3,0,0,'Données projet'!$E$9+1,1))</f>
        <v>407.31204161216516</v>
      </c>
      <c r="T36" s="62">
        <f t="shared" si="34"/>
        <v>250.47702091764884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458.97715606387533</v>
      </c>
      <c r="S37" s="62">
        <f ca="1">AVERAGE(OFFSET($R$3,0,0,'Données projet'!$E$9+1,1))-AVERAGE(OFFSET($H$3,0,0,'Données projet'!$E$9+1,1))</f>
        <v>407.31204161216516</v>
      </c>
      <c r="T37" s="62">
        <f t="shared" si="34"/>
        <v>250.47702091764884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475.45999389040423</v>
      </c>
      <c r="S38" s="62">
        <f ca="1">AVERAGE(OFFSET($R$3,0,0,'Données projet'!$E$9+1,1))-AVERAGE(OFFSET($H$3,0,0,'Données projet'!$E$9+1,1))</f>
        <v>407.31204161216516</v>
      </c>
      <c r="T38" s="62">
        <f t="shared" si="34"/>
        <v>250.47702091764884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451.73121514757554</v>
      </c>
      <c r="S39" s="62">
        <f ca="1">AVERAGE(OFFSET($R$3,0,0,'Données projet'!$E$9+1,1))-AVERAGE(OFFSET($H$3,0,0,'Données projet'!$E$9+1,1))</f>
        <v>407.31204161216516</v>
      </c>
      <c r="T39" s="62">
        <f t="shared" si="34"/>
        <v>250.47702091764884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2">
        <f t="shared" si="0"/>
        <v>468.97891308142749</v>
      </c>
      <c r="S40" s="62">
        <f ca="1">AVERAGE(OFFSET($R$3,0,0,'Données projet'!$E$9+1,1))-AVERAGE(OFFSET($H$3,0,0,'Données projet'!$E$9+1,1))</f>
        <v>407.31204161216516</v>
      </c>
      <c r="T40" s="62">
        <f t="shared" si="34"/>
        <v>250.47702091764884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2">
        <f t="shared" si="0"/>
        <v>486.18434475748268</v>
      </c>
      <c r="S41" s="62">
        <f ca="1">AVERAGE(OFFSET($R$3,0,0,'Données projet'!$E$9+1,1))-AVERAGE(OFFSET($H$3,0,0,'Données projet'!$E$9+1,1))</f>
        <v>407.31204161216516</v>
      </c>
      <c r="T41" s="62">
        <f t="shared" si="34"/>
        <v>250.47702091764884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2">
        <f t="shared" si="0"/>
        <v>503.34991120189488</v>
      </c>
      <c r="S42" s="62">
        <f ca="1">AVERAGE(OFFSET($R$3,0,0,'Données projet'!$E$9+1,1))-AVERAGE(OFFSET($H$3,0,0,'Données projet'!$E$9+1,1))</f>
        <v>407.31204161216516</v>
      </c>
      <c r="T42" s="62">
        <f t="shared" si="34"/>
        <v>250.47702091764884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123.95760000000001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520.47771279575659</v>
      </c>
      <c r="S43" s="62">
        <f ca="1">AVERAGE(OFFSET($R$3,0,0,'Données projet'!$E$9+1,1))-AVERAGE(OFFSET($H$3,0,0,'Données projet'!$E$9+1,1))</f>
        <v>407.31204161216516</v>
      </c>
      <c r="T43" s="62">
        <f t="shared" si="34"/>
        <v>250.47702091764884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496.77237902229894</v>
      </c>
      <c r="S44" s="62">
        <f ca="1">AVERAGE(OFFSET($R$3,0,0,'Données projet'!$E$9+1,1))-AVERAGE(OFFSET($H$3,0,0,'Données projet'!$E$9+1,1))</f>
        <v>407.31204161216516</v>
      </c>
      <c r="T44" s="62">
        <f t="shared" si="34"/>
        <v>250.47702091764884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513.88411432981093</v>
      </c>
      <c r="S45" s="62">
        <f ca="1">AVERAGE(OFFSET($R$3,0,0,'Données projet'!$E$9+1,1))-AVERAGE(OFFSET($H$3,0,0,'Données projet'!$E$9+1,1))</f>
        <v>407.31204161216516</v>
      </c>
      <c r="T45" s="62">
        <f t="shared" si="34"/>
        <v>250.47702091764884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530.9596425203481</v>
      </c>
      <c r="S46" s="62">
        <f ca="1">AVERAGE(OFFSET($R$3,0,0,'Données projet'!$E$9+1,1))-AVERAGE(OFFSET($H$3,0,0,'Données projet'!$E$9+1,1))</f>
        <v>407.31204161216516</v>
      </c>
      <c r="T46" s="62">
        <f t="shared" si="34"/>
        <v>250.47702091764884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548.0007043785007</v>
      </c>
      <c r="S47" s="62">
        <f ca="1">AVERAGE(OFFSET($R$3,0,0,'Données projet'!$E$9+1,1))-AVERAGE(OFFSET($H$3,0,0,'Données projet'!$E$9+1,1))</f>
        <v>407.31204161216516</v>
      </c>
      <c r="T47" s="62">
        <f t="shared" si="34"/>
        <v>250.47702091764884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565.00885781333056</v>
      </c>
      <c r="S48" s="62">
        <f ca="1">AVERAGE(OFFSET($R$3,0,0,'Données projet'!$E$9+1,1))-AVERAGE(OFFSET($H$3,0,0,'Données projet'!$E$9+1,1))</f>
        <v>407.31204161216516</v>
      </c>
      <c r="T48" s="62">
        <f t="shared" si="34"/>
        <v>250.47702091764884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540.92928580321473</v>
      </c>
      <c r="S49" s="62">
        <f ca="1">AVERAGE(OFFSET($R$3,0,0,'Données projet'!$E$9+1,1))-AVERAGE(OFFSET($H$3,0,0,'Données projet'!$E$9+1,1))</f>
        <v>407.31204161216516</v>
      </c>
      <c r="T49" s="62">
        <f t="shared" si="34"/>
        <v>250.47702091764884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557.53494740792962</v>
      </c>
      <c r="S50" s="62">
        <f ca="1">AVERAGE(OFFSET($R$3,0,0,'Données projet'!$E$9+1,1))-AVERAGE(OFFSET($H$3,0,0,'Données projet'!$E$9+1,1))</f>
        <v>407.31204161216516</v>
      </c>
      <c r="T50" s="62">
        <f t="shared" si="34"/>
        <v>250.47702091764884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2">
        <f t="shared" si="0"/>
        <v>574.10982723195707</v>
      </c>
      <c r="S51" s="62">
        <f ca="1">AVERAGE(OFFSET($R$3,0,0,'Données projet'!$E$9+1,1))-AVERAGE(OFFSET($H$3,0,0,'Données projet'!$E$9+1,1))</f>
        <v>407.31204161216516</v>
      </c>
      <c r="T51" s="62">
        <f t="shared" si="34"/>
        <v>250.47702091764884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153.63504</v>
      </c>
      <c r="P52" s="14">
        <f t="shared" si="33"/>
        <v>39.403506785222667</v>
      </c>
      <c r="Q52" s="22">
        <f t="shared" si="53"/>
        <v>336.20880231759617</v>
      </c>
      <c r="R52" s="62">
        <f t="shared" si="0"/>
        <v>590.65518214188819</v>
      </c>
      <c r="S52" s="62">
        <f ca="1">AVERAGE(OFFSET($R$3,0,0,'Données projet'!$E$9+1,1))-AVERAGE(OFFSET($H$3,0,0,'Données projet'!$E$9+1,1))</f>
        <v>407.31204161216516</v>
      </c>
      <c r="T52" s="62">
        <f t="shared" si="34"/>
        <v>250.47702091764884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607.17215887318071</v>
      </c>
      <c r="S53" s="62">
        <f ca="1">AVERAGE(OFFSET($R$3,0,0,'Données projet'!$E$9+1,1))-AVERAGE(OFFSET($H$3,0,0,'Données projet'!$E$9+1,1))</f>
        <v>407.31204161216516</v>
      </c>
      <c r="T53" s="62">
        <f t="shared" si="34"/>
        <v>250.47702091764884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582.71151351155868</v>
      </c>
      <c r="S54" s="62">
        <f ca="1">AVERAGE(OFFSET($R$3,0,0,'Données projet'!$E$9+1,1))-AVERAGE(OFFSET($H$3,0,0,'Données projet'!$E$9+1,1))</f>
        <v>407.31204161216516</v>
      </c>
      <c r="T54" s="62">
        <f t="shared" si="34"/>
        <v>250.47702091764884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598.8283829473753</v>
      </c>
      <c r="S55" s="62">
        <f ca="1">AVERAGE(OFFSET($R$3,0,0,'Données projet'!$E$9+1,1))-AVERAGE(OFFSET($H$3,0,0,'Données projet'!$E$9+1,1))</f>
        <v>407.31204161216516</v>
      </c>
      <c r="T55" s="62">
        <f t="shared" si="34"/>
        <v>250.47702091764884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614.91860080847948</v>
      </c>
      <c r="S56" s="62">
        <f ca="1">AVERAGE(OFFSET($R$3,0,0,'Données projet'!$E$9+1,1))-AVERAGE(OFFSET($H$3,0,0,'Données projet'!$E$9+1,1))</f>
        <v>407.31204161216516</v>
      </c>
      <c r="T56" s="62">
        <f t="shared" si="34"/>
        <v>250.47702091764884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630.98311917461979</v>
      </c>
      <c r="S57" s="62">
        <f ca="1">AVERAGE(OFFSET($R$3,0,0,'Données projet'!$E$9+1,1))-AVERAGE(OFFSET($H$3,0,0,'Données projet'!$E$9+1,1))</f>
        <v>407.31204161216516</v>
      </c>
      <c r="T57" s="62">
        <f t="shared" si="34"/>
        <v>250.47702091764884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647.02281910056536</v>
      </c>
      <c r="S58" s="62">
        <f ca="1">AVERAGE(OFFSET($R$3,0,0,'Données projet'!$E$9+1,1))-AVERAGE(OFFSET($H$3,0,0,'Données projet'!$E$9+1,1))</f>
        <v>407.31204161216516</v>
      </c>
      <c r="T58" s="62">
        <f t="shared" si="34"/>
        <v>250.47702091764884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166.12127999999998</v>
      </c>
      <c r="P59" s="14">
        <f t="shared" si="33"/>
        <v>42.220155874487318</v>
      </c>
      <c r="Q59" s="22">
        <f t="shared" si="53"/>
        <v>362.8613341480654</v>
      </c>
      <c r="R59" s="62">
        <f t="shared" si="0"/>
        <v>621.79115008668714</v>
      </c>
      <c r="S59" s="62">
        <f ca="1">AVERAGE(OFFSET($R$3,0,0,'Données projet'!$E$9+1,1))-AVERAGE(OFFSET($H$3,0,0,'Données projet'!$E$9+1,1))</f>
        <v>407.31204161216516</v>
      </c>
      <c r="T59" s="62">
        <f t="shared" si="34"/>
        <v>250.47702091764884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637.04768991877097</v>
      </c>
      <c r="S60" s="62">
        <f ca="1">AVERAGE(OFFSET($R$3,0,0,'Données projet'!$E$9+1,1))-AVERAGE(OFFSET($H$3,0,0,'Données projet'!$E$9+1,1))</f>
        <v>407.31204161216516</v>
      </c>
      <c r="T60" s="62">
        <f t="shared" si="34"/>
        <v>250.47702091764884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2">
        <f t="shared" si="0"/>
        <v>652.28148693886135</v>
      </c>
      <c r="S61" s="62">
        <f ca="1">AVERAGE(OFFSET($R$3,0,0,'Données projet'!$E$9+1,1))-AVERAGE(OFFSET($H$3,0,0,'Données projet'!$E$9+1,1))</f>
        <v>407.31204161216516</v>
      </c>
      <c r="T61" s="62">
        <f t="shared" si="34"/>
        <v>250.47702091764884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2">
        <f t="shared" si="0"/>
        <v>667.49324860932961</v>
      </c>
      <c r="S62" s="62">
        <f ca="1">AVERAGE(OFFSET($R$3,0,0,'Données projet'!$E$9+1,1))-AVERAGE(OFFSET($H$3,0,0,'Données projet'!$E$9+1,1))</f>
        <v>407.31204161216516</v>
      </c>
      <c r="T62" s="62">
        <f t="shared" si="34"/>
        <v>250.47702091764884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682.68363820123841</v>
      </c>
      <c r="S63" s="62">
        <f ca="1">AVERAGE(OFFSET($R$3,0,0,'Données projet'!$E$9+1,1))-AVERAGE(OFFSET($H$3,0,0,'Données projet'!$E$9+1,1))</f>
        <v>407.31204161216516</v>
      </c>
      <c r="T63" s="62">
        <f t="shared" si="34"/>
        <v>250.47702091764884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656.67744079519321</v>
      </c>
      <c r="S64" s="62">
        <f ca="1">AVERAGE(OFFSET($R$3,0,0,'Données projet'!$E$9+1,1))-AVERAGE(OFFSET($H$3,0,0,'Données projet'!$E$9+1,1))</f>
        <v>407.31204161216516</v>
      </c>
      <c r="T64" s="62">
        <f t="shared" si="34"/>
        <v>250.47702091764884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671.08770661656058</v>
      </c>
      <c r="S65" s="62">
        <f ca="1">AVERAGE(OFFSET($R$3,0,0,'Données projet'!$E$9+1,1))-AVERAGE(OFFSET($H$3,0,0,'Données projet'!$E$9+1,1))</f>
        <v>407.31204161216516</v>
      </c>
      <c r="T65" s="62">
        <f t="shared" si="34"/>
        <v>250.47702091764884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685.47833274433401</v>
      </c>
      <c r="S66" s="62">
        <f ca="1">AVERAGE(OFFSET($R$3,0,0,'Données projet'!$E$9+1,1))-AVERAGE(OFFSET($H$3,0,0,'Données projet'!$E$9+1,1))</f>
        <v>407.31204161216516</v>
      </c>
      <c r="T66" s="62">
        <f t="shared" si="34"/>
        <v>250.47702091764884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699.84986345764082</v>
      </c>
      <c r="S67" s="62">
        <f ca="1">AVERAGE(OFFSET($R$3,0,0,'Données projet'!$E$9+1,1))-AVERAGE(OFFSET($H$3,0,0,'Données projet'!$E$9+1,1))</f>
        <v>407.31204161216516</v>
      </c>
      <c r="T67" s="62">
        <f t="shared" si="34"/>
        <v>250.47702091764884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714.20281412892245</v>
      </c>
      <c r="S68" s="62">
        <f ca="1">AVERAGE(OFFSET($R$3,0,0,'Données projet'!$E$9+1,1))-AVERAGE(OFFSET($H$3,0,0,'Données projet'!$E$9+1,1))</f>
        <v>407.31204161216516</v>
      </c>
      <c r="T68" s="62">
        <f t="shared" si="34"/>
        <v>250.47702091764884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214.79999999999993</v>
      </c>
      <c r="O69" s="14">
        <f>N69*VLOOKUP('Données projet'!$B$9,Paramètres!$A$1:$I$89,3,0)*VLOOKUP('Données projet'!$B$9,Paramètres!$A$1:$I$89,5,0)</f>
        <v>194.35103999999993</v>
      </c>
      <c r="P69" s="14">
        <f t="shared" ref="P69:P132" si="87">EXP(-1.0587+0.8836*LN(O69)+0.284)</f>
        <v>48.500634729810159</v>
      </c>
      <c r="Q69" s="22">
        <f t="shared" si="54"/>
        <v>422.96666682108594</v>
      </c>
      <c r="R69" s="62">
        <f t="shared" si="55"/>
        <v>687.41972593827302</v>
      </c>
      <c r="S69" s="62">
        <f ca="1">AVERAGE(OFFSET($R$3,0,0,'Données projet'!$E$9+1,1))-AVERAGE(OFFSET($H$3,0,0,'Données projet'!$E$9+1,1))</f>
        <v>407.31204161216516</v>
      </c>
      <c r="T69" s="62">
        <f t="shared" ref="T69:T132" si="88">$T$3</f>
        <v>250.47702091764884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221.59999999999994</v>
      </c>
      <c r="O70" s="14">
        <f>N70*VLOOKUP('Données projet'!$B$9,Paramètres!$A$1:$I$89,3,0)*VLOOKUP('Données projet'!$B$9,Paramètres!$A$1:$I$89,5,0)</f>
        <v>200.50367999999995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700.99516525207548</v>
      </c>
      <c r="S70" s="62">
        <f ca="1">AVERAGE(OFFSET($R$3,0,0,'Données projet'!$E$9+1,1))-AVERAGE(OFFSET($H$3,0,0,'Données projet'!$E$9+1,1))</f>
        <v>407.31204161216516</v>
      </c>
      <c r="T70" s="62">
        <f t="shared" si="88"/>
        <v>250.47702091764884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228.39999999999995</v>
      </c>
      <c r="O71" s="14">
        <f>N71*VLOOKUP('Données projet'!$B$9,Paramètres!$A$1:$I$89,3,0)*VLOOKUP('Données projet'!$B$9,Paramètres!$A$1:$I$89,5,0)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714.55350234251955</v>
      </c>
      <c r="S71" s="62">
        <f ca="1">AVERAGE(OFFSET($R$3,0,0,'Données projet'!$E$9+1,1))-AVERAGE(OFFSET($H$3,0,0,'Données projet'!$E$9+1,1))</f>
        <v>407.31204161216516</v>
      </c>
      <c r="T71" s="62">
        <f t="shared" si="88"/>
        <v>250.47702091764884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235.19999999999996</v>
      </c>
      <c r="O72" s="14">
        <f>N72*VLOOKUP('Données projet'!$B$9,Paramètres!$A$1:$I$89,3,0)*VLOOKUP('Données projet'!$B$9,Paramètres!$A$1:$I$89,5,0)</f>
        <v>212.80895999999996</v>
      </c>
      <c r="P72" s="14">
        <f t="shared" si="87"/>
        <v>52.548938637485847</v>
      </c>
      <c r="Q72" s="22">
        <f t="shared" si="54"/>
        <v>462.16500679362099</v>
      </c>
      <c r="R72" s="62">
        <f t="shared" si="55"/>
        <v>728.0951671436876</v>
      </c>
      <c r="S72" s="62">
        <f ca="1">AVERAGE(OFFSET($R$3,0,0,'Données projet'!$E$9+1,1))-AVERAGE(OFFSET($H$3,0,0,'Données projet'!$E$9+1,1))</f>
        <v>407.31204161216516</v>
      </c>
      <c r="T72" s="62">
        <f t="shared" si="88"/>
        <v>250.47702091764884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241.99999999999997</v>
      </c>
      <c r="O73" s="14">
        <f>N73*VLOOKUP('Données projet'!$B$9,Paramètres!$A$1:$I$89,3,0)*VLOOKUP('Données projet'!$B$9,Paramètres!$A$1:$I$89,5,0)</f>
        <v>218.96159999999998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741.62056991429984</v>
      </c>
      <c r="S73" s="62">
        <f ca="1">AVERAGE(OFFSET($R$3,0,0,'Données projet'!$E$9+1,1))-AVERAGE(OFFSET($H$3,0,0,'Données projet'!$E$9+1,1))</f>
        <v>407.31204161216516</v>
      </c>
      <c r="T73" s="62">
        <f t="shared" si="88"/>
        <v>250.47702091764884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227.19999999999996</v>
      </c>
      <c r="O74" s="14">
        <f>N74*VLOOKUP('Données projet'!$B$9,Paramètres!$A$1:$I$89,3,0)*VLOOKUP('Données projet'!$B$9,Paramètres!$A$1:$I$89,5,0)</f>
        <v>205.57055999999997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713.67462961866772</v>
      </c>
      <c r="S74" s="62">
        <f ca="1">AVERAGE(OFFSET($R$3,0,0,'Données projet'!$E$9+1,1))-AVERAGE(OFFSET($H$3,0,0,'Données projet'!$E$9+1,1))</f>
        <v>407.31204161216516</v>
      </c>
      <c r="T74" s="62">
        <f t="shared" si="88"/>
        <v>250.47702091764884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233.39999999999995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726.04099743373422</v>
      </c>
      <c r="S75" s="62">
        <f ca="1">AVERAGE(OFFSET($R$3,0,0,'Données projet'!$E$9+1,1))-AVERAGE(OFFSET($H$3,0,0,'Données projet'!$E$9+1,1))</f>
        <v>407.31204161216516</v>
      </c>
      <c r="T75" s="62">
        <f t="shared" si="88"/>
        <v>250.47702091764884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239.59999999999994</v>
      </c>
      <c r="O76" s="14">
        <f>N76*VLOOKUP('Données projet'!$B$9,Paramètres!$A$1:$I$89,3,0)*VLOOKUP('Données projet'!$B$9,Paramètres!$A$1:$I$89,5,0)</f>
        <v>216.79007999999996</v>
      </c>
      <c r="P76" s="14">
        <f t="shared" si="87"/>
        <v>53.416629794462551</v>
      </c>
      <c r="Q76" s="22">
        <f t="shared" si="54"/>
        <v>470.61001955868886</v>
      </c>
      <c r="R76" s="62">
        <f t="shared" si="55"/>
        <v>738.39280375661065</v>
      </c>
      <c r="S76" s="62">
        <f ca="1">AVERAGE(OFFSET($R$3,0,0,'Données projet'!$E$9+1,1))-AVERAGE(OFFSET($H$3,0,0,'Données projet'!$E$9+1,1))</f>
        <v>407.31204161216516</v>
      </c>
      <c r="T76" s="62">
        <f t="shared" si="88"/>
        <v>250.47702091764884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245.79999999999993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750.73037710187918</v>
      </c>
      <c r="S77" s="62">
        <f ca="1">AVERAGE(OFFSET($R$3,0,0,'Données projet'!$E$9+1,1))-AVERAGE(OFFSET($H$3,0,0,'Données projet'!$E$9+1,1))</f>
        <v>407.31204161216516</v>
      </c>
      <c r="T77" s="62">
        <f t="shared" si="88"/>
        <v>250.47702091764884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251.99999999999991</v>
      </c>
      <c r="O78" s="14">
        <f>N78*VLOOKUP('Données projet'!$B$9,Paramètres!$A$1:$I$89,3,0)*VLOOKUP('Données projet'!$B$9,Paramètres!$A$1:$I$89,5,0)</f>
        <v>228.00959999999992</v>
      </c>
      <c r="P78" s="14">
        <f t="shared" si="87"/>
        <v>55.852093054619829</v>
      </c>
      <c r="Q78" s="22">
        <f t="shared" si="54"/>
        <v>494.3924487367961</v>
      </c>
      <c r="R78" s="62">
        <f t="shared" si="55"/>
        <v>763.0540334366209</v>
      </c>
      <c r="S78" s="62">
        <f ca="1">AVERAGE(OFFSET($R$3,0,0,'Données projet'!$E$9+1,1))-AVERAGE(OFFSET($H$3,0,0,'Données projet'!$E$9+1,1))</f>
        <v>407.31204161216516</v>
      </c>
      <c r="T78" s="62">
        <f t="shared" si="88"/>
        <v>250.47702091764884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1.8</v>
      </c>
      <c r="N79" s="14">
        <f>IF('Données projet'!$A$36&gt;35,N78+M79-V78,IF(A79&lt;'Données projet'!$A$36,$K$205^A79,IF(A79='Données projet'!$A$36,'Données projet'!$B$36,N78+M79-V78)))</f>
        <v>253.79999999999993</v>
      </c>
      <c r="O79" s="14">
        <f>N79*VLOOKUP('Données projet'!$B$9,Paramètres!$A$1:$I$89,3,0)*VLOOKUP('Données projet'!$B$9,Paramètres!$A$1:$I$89,5,0)</f>
        <v>229.63823999999994</v>
      </c>
      <c r="P79" s="14">
        <f t="shared" si="87"/>
        <v>56.204453396569633</v>
      </c>
      <c r="Q79" s="22">
        <f t="shared" si="54"/>
        <v>497.84269099902531</v>
      </c>
      <c r="R79" s="62">
        <f t="shared" si="55"/>
        <v>766.93227537987468</v>
      </c>
      <c r="S79" s="62">
        <f ca="1">AVERAGE(OFFSET($R$3,0,0,'Données projet'!$E$9+1,1))-AVERAGE(OFFSET($H$3,0,0,'Données projet'!$E$9+1,1))</f>
        <v>407.31204161216516</v>
      </c>
      <c r="T79" s="62">
        <f t="shared" si="88"/>
        <v>250.47702091764884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1.8</v>
      </c>
      <c r="N80" s="14">
        <f>IF('Données projet'!$A$36&gt;35,N79+M80-V79,IF(A80&lt;'Données projet'!$A$36,$K$205^A80,IF(A80='Données projet'!$A$36,'Données projet'!$B$36,N79+M80-V79)))</f>
        <v>255.59999999999994</v>
      </c>
      <c r="O80" s="14">
        <f>N80*VLOOKUP('Données projet'!$B$9,Paramètres!$A$1:$I$89,3,0)*VLOOKUP('Données projet'!$B$9,Paramètres!$A$1:$I$89,5,0)</f>
        <v>231.26687999999996</v>
      </c>
      <c r="P80" s="14">
        <f t="shared" si="87"/>
        <v>56.556522971267533</v>
      </c>
      <c r="Q80" s="22">
        <f t="shared" si="54"/>
        <v>501.29242684162426</v>
      </c>
      <c r="R80" s="62">
        <f t="shared" si="55"/>
        <v>770.80258606589655</v>
      </c>
      <c r="S80" s="62">
        <f ca="1">AVERAGE(OFFSET($R$3,0,0,'Données projet'!$E$9+1,1))-AVERAGE(OFFSET($H$3,0,0,'Données projet'!$E$9+1,1))</f>
        <v>407.31204161216516</v>
      </c>
      <c r="T80" s="62">
        <f t="shared" si="88"/>
        <v>250.47702091764884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1.8</v>
      </c>
      <c r="N81" s="14">
        <f>IF('Données projet'!$A$36&gt;35,N80+M81-V80,IF(A81&lt;'Données projet'!$A$36,$K$205^A81,IF(A81='Données projet'!$A$36,'Données projet'!$B$36,N80+M81-V80)))</f>
        <v>257.39999999999992</v>
      </c>
      <c r="O81" s="14">
        <f>N81*VLOOKUP('Données projet'!$B$9,Paramètres!$A$1:$I$89,3,0)*VLOOKUP('Données projet'!$B$9,Paramètres!$A$1:$I$89,5,0)</f>
        <v>232.89551999999992</v>
      </c>
      <c r="P81" s="14">
        <f t="shared" si="87"/>
        <v>56.908304063818662</v>
      </c>
      <c r="Q81" s="22">
        <f t="shared" si="54"/>
        <v>504.74166024448397</v>
      </c>
      <c r="R81" s="62">
        <f t="shared" si="55"/>
        <v>774.66509827891014</v>
      </c>
      <c r="S81" s="62">
        <f ca="1">AVERAGE(OFFSET($R$3,0,0,'Données projet'!$E$9+1,1))-AVERAGE(OFFSET($H$3,0,0,'Données projet'!$E$9+1,1))</f>
        <v>407.31204161216516</v>
      </c>
      <c r="T81" s="62">
        <f t="shared" si="88"/>
        <v>250.47702091764884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1.8</v>
      </c>
      <c r="N82" s="14">
        <f>IF('Données projet'!$A$36&gt;35,N81+M82-V81,IF(A82&lt;'Données projet'!$A$36,$K$205^A82,IF(A82='Données projet'!$A$36,'Données projet'!$B$36,N81+M82-V81)))</f>
        <v>259.19999999999993</v>
      </c>
      <c r="O82" s="14">
        <f>N82*VLOOKUP('Données projet'!$B$9,Paramètres!$A$1:$I$89,3,0)*VLOOKUP('Données projet'!$B$9,Paramètres!$A$1:$I$89,5,0)</f>
        <v>234.52415999999994</v>
      </c>
      <c r="P82" s="14">
        <f t="shared" si="87"/>
        <v>57.25979892552148</v>
      </c>
      <c r="Q82" s="22">
        <f t="shared" si="54"/>
        <v>508.19039512861644</v>
      </c>
      <c r="R82" s="62">
        <f t="shared" si="55"/>
        <v>778.5199425097934</v>
      </c>
      <c r="S82" s="62">
        <f ca="1">AVERAGE(OFFSET($R$3,0,0,'Données projet'!$E$9+1,1))-AVERAGE(OFFSET($H$3,0,0,'Données projet'!$E$9+1,1))</f>
        <v>407.31204161216516</v>
      </c>
      <c r="T82" s="62">
        <f t="shared" si="88"/>
        <v>250.47702091764884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1.8</v>
      </c>
      <c r="M83" s="13">
        <f t="array" ref="M83">INDEX(L:L,MIN(IF(ISNUMBER(L83:L279),ROW(L83:L279),"")))</f>
        <v>1.8</v>
      </c>
      <c r="N83" s="14">
        <f>IF('Données projet'!$A$36&gt;35,N82+M83-V82,IF(A83&lt;'Données projet'!$A$36,$K$205^A83,IF(A83='Données projet'!$A$36,'Données projet'!$B$36,N82+M83-V82)))</f>
        <v>260.99999999999994</v>
      </c>
      <c r="O83" s="14">
        <f>N83*VLOOKUP('Données projet'!$B$9,Paramètres!$A$1:$I$89,3,0)*VLOOKUP('Données projet'!$B$9,Paramètres!$A$1:$I$89,5,0)</f>
        <v>236.15279999999996</v>
      </c>
      <c r="P83" s="14">
        <f t="shared" si="87"/>
        <v>57.61100977459936</v>
      </c>
      <c r="Q83" s="22">
        <f t="shared" si="54"/>
        <v>511.63863535742718</v>
      </c>
      <c r="R83" s="62">
        <f t="shared" si="55"/>
        <v>782.36724699611329</v>
      </c>
      <c r="S83" s="62">
        <f ca="1">AVERAGE(OFFSET($R$3,0,0,'Données projet'!$E$9+1,1))-AVERAGE(OFFSET($H$3,0,0,'Données projet'!$E$9+1,1))</f>
        <v>407.31204161216516</v>
      </c>
      <c r="T83" s="62">
        <f t="shared" si="88"/>
        <v>250.47702091764884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245.79999999999995</v>
      </c>
      <c r="O84" s="14">
        <f>N84*VLOOKUP('Données projet'!$B$9,Paramètres!$A$1:$I$89,3,0)*VLOOKUP('Données projet'!$B$9,Paramètres!$A$1:$I$89,5,0)</f>
        <v>222.39983999999995</v>
      </c>
      <c r="P84" s="14">
        <f t="shared" si="87"/>
        <v>54.636149281681448</v>
      </c>
      <c r="Q84" s="22">
        <f t="shared" si="54"/>
        <v>482.50434799892838</v>
      </c>
      <c r="R84" s="62">
        <f t="shared" si="55"/>
        <v>753.62510102242982</v>
      </c>
      <c r="S84" s="62">
        <f ca="1">AVERAGE(OFFSET($R$3,0,0,'Données projet'!$E$9+1,1))-AVERAGE(OFFSET($H$3,0,0,'Données projet'!$E$9+1,1))</f>
        <v>407.31204161216516</v>
      </c>
      <c r="T84" s="62">
        <f t="shared" si="88"/>
        <v>250.47702091764884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251.59999999999997</v>
      </c>
      <c r="O85" s="14">
        <f>N85*VLOOKUP('Données projet'!$B$9,Paramètres!$A$1:$I$89,3,0)*VLOOKUP('Données projet'!$B$9,Paramètres!$A$1:$I$89,5,0)</f>
        <v>227.64767999999995</v>
      </c>
      <c r="P85" s="14">
        <f t="shared" si="87"/>
        <v>55.773751036838362</v>
      </c>
      <c r="Q85" s="22">
        <f t="shared" si="54"/>
        <v>493.6256590558267</v>
      </c>
      <c r="R85" s="62">
        <f t="shared" si="55"/>
        <v>765.13175068781379</v>
      </c>
      <c r="S85" s="62">
        <f ca="1">AVERAGE(OFFSET($R$3,0,0,'Données projet'!$E$9+1,1))-AVERAGE(OFFSET($H$3,0,0,'Données projet'!$E$9+1,1))</f>
        <v>407.31204161216516</v>
      </c>
      <c r="T85" s="62">
        <f t="shared" si="88"/>
        <v>250.47702091764884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257.39999999999998</v>
      </c>
      <c r="O86" s="14">
        <f>N86*VLOOKUP('Données projet'!$B$9,Paramètres!$A$1:$I$89,3,0)*VLOOKUP('Données projet'!$B$9,Paramètres!$A$1:$I$89,5,0)</f>
        <v>232.89551999999998</v>
      </c>
      <c r="P86" s="14">
        <f t="shared" si="87"/>
        <v>56.908304063818662</v>
      </c>
      <c r="Q86" s="22">
        <f t="shared" si="54"/>
        <v>504.74166024448414</v>
      </c>
      <c r="R86" s="62">
        <f t="shared" si="55"/>
        <v>776.62640572158762</v>
      </c>
      <c r="S86" s="62">
        <f ca="1">AVERAGE(OFFSET($R$3,0,0,'Données projet'!$E$9+1,1))-AVERAGE(OFFSET($H$3,0,0,'Données projet'!$E$9+1,1))</f>
        <v>407.31204161216516</v>
      </c>
      <c r="T86" s="62">
        <f t="shared" si="88"/>
        <v>250.47702091764884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263.2</v>
      </c>
      <c r="O87" s="14">
        <f>N87*VLOOKUP('Données projet'!$B$9,Paramètres!$A$1:$I$89,3,0)*VLOOKUP('Données projet'!$B$9,Paramètres!$A$1:$I$89,5,0)</f>
        <v>238.14335999999997</v>
      </c>
      <c r="P87" s="14">
        <f t="shared" si="87"/>
        <v>58.039884968630489</v>
      </c>
      <c r="Q87" s="22">
        <f t="shared" si="54"/>
        <v>515.85248498703129</v>
      </c>
      <c r="R87" s="62">
        <f t="shared" si="55"/>
        <v>788.1093155115816</v>
      </c>
      <c r="S87" s="62">
        <f ca="1">AVERAGE(OFFSET($R$3,0,0,'Données projet'!$E$9+1,1))-AVERAGE(OFFSET($H$3,0,0,'Données projet'!$E$9+1,1))</f>
        <v>407.31204161216516</v>
      </c>
      <c r="T87" s="62">
        <f t="shared" si="88"/>
        <v>250.47702091764884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269</v>
      </c>
      <c r="O88" s="14">
        <f>N88*VLOOKUP('Données projet'!$B$9,Paramètres!$A$1:$I$89,3,0)*VLOOKUP('Données projet'!$B$9,Paramètres!$A$1:$I$89,5,0)</f>
        <v>243.39119999999997</v>
      </c>
      <c r="P88" s="14">
        <f t="shared" si="87"/>
        <v>59.168566788241527</v>
      </c>
      <c r="Q88" s="22">
        <f t="shared" si="54"/>
        <v>526.95826048952063</v>
      </c>
      <c r="R88" s="62">
        <f t="shared" si="55"/>
        <v>799.58072121780219</v>
      </c>
      <c r="S88" s="62">
        <f ca="1">AVERAGE(OFFSET($R$3,0,0,'Données projet'!$E$9+1,1))-AVERAGE(OFFSET($H$3,0,0,'Données projet'!$E$9+1,1))</f>
        <v>407.31204161216516</v>
      </c>
      <c r="T88" s="62">
        <f t="shared" si="88"/>
        <v>250.47702091764884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253.39999999999998</v>
      </c>
      <c r="O89" s="14">
        <f>N89*VLOOKUP('Données projet'!$B$9,Paramètres!$A$1:$I$89,3,0)*VLOOKUP('Données projet'!$B$9,Paramètres!$A$1:$I$89,5,0)</f>
        <v>229.27631999999997</v>
      </c>
      <c r="P89" s="14">
        <f t="shared" si="87"/>
        <v>56.126176307517476</v>
      </c>
      <c r="Q89" s="22">
        <f t="shared" si="54"/>
        <v>497.07601440225949</v>
      </c>
      <c r="R89" s="62">
        <f t="shared" si="55"/>
        <v>770.05776246766413</v>
      </c>
      <c r="S89" s="62">
        <f ca="1">AVERAGE(OFFSET($R$3,0,0,'Données projet'!$E$9+1,1))-AVERAGE(OFFSET($H$3,0,0,'Données projet'!$E$9+1,1))</f>
        <v>407.31204161216516</v>
      </c>
      <c r="T89" s="62">
        <f t="shared" si="88"/>
        <v>250.47702091764884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258.79999999999995</v>
      </c>
      <c r="O90" s="14">
        <f>N90*VLOOKUP('Données projet'!$B$9,Paramètres!$A$1:$I$89,3,0)*VLOOKUP('Données projet'!$B$9,Paramètres!$A$1:$I$89,5,0)</f>
        <v>234.16223999999994</v>
      </c>
      <c r="P90" s="14">
        <f t="shared" si="87"/>
        <v>57.181713578143096</v>
      </c>
      <c r="Q90" s="22">
        <f t="shared" si="54"/>
        <v>507.42405248193245</v>
      </c>
      <c r="R90" s="62">
        <f t="shared" si="55"/>
        <v>780.75885505240728</v>
      </c>
      <c r="S90" s="62">
        <f ca="1">AVERAGE(OFFSET($R$3,0,0,'Données projet'!$E$9+1,1))-AVERAGE(OFFSET($H$3,0,0,'Données projet'!$E$9+1,1))</f>
        <v>407.31204161216516</v>
      </c>
      <c r="T90" s="62">
        <f t="shared" si="88"/>
        <v>250.47702091764884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264.19999999999993</v>
      </c>
      <c r="O91" s="14">
        <f>N91*VLOOKUP('Données projet'!$B$9,Paramètres!$A$1:$I$89,3,0)*VLOOKUP('Données projet'!$B$9,Paramètres!$A$1:$I$89,5,0)</f>
        <v>239.04815999999994</v>
      </c>
      <c r="P91" s="14">
        <f t="shared" si="87"/>
        <v>58.234690128947292</v>
      </c>
      <c r="Q91" s="22">
        <f t="shared" si="54"/>
        <v>517.76763064124975</v>
      </c>
      <c r="R91" s="62">
        <f t="shared" si="55"/>
        <v>791.44936301044345</v>
      </c>
      <c r="S91" s="62">
        <f ca="1">AVERAGE(OFFSET($R$3,0,0,'Données projet'!$E$9+1,1))-AVERAGE(OFFSET($H$3,0,0,'Données projet'!$E$9+1,1))</f>
        <v>407.31204161216516</v>
      </c>
      <c r="T91" s="62">
        <f t="shared" si="88"/>
        <v>250.47702091764884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269.59999999999991</v>
      </c>
      <c r="O92" s="14">
        <f>N92*VLOOKUP('Données projet'!$B$9,Paramètres!$A$1:$I$89,3,0)*VLOOKUP('Données projet'!$B$9,Paramètres!$A$1:$I$89,5,0)</f>
        <v>243.93407999999991</v>
      </c>
      <c r="P92" s="14">
        <f t="shared" si="87"/>
        <v>59.285164329617594</v>
      </c>
      <c r="Q92" s="22">
        <f t="shared" si="54"/>
        <v>528.10685054075043</v>
      </c>
      <c r="R92" s="62">
        <f t="shared" si="55"/>
        <v>802.12949425227407</v>
      </c>
      <c r="S92" s="62">
        <f ca="1">AVERAGE(OFFSET($R$3,0,0,'Données projet'!$E$9+1,1))-AVERAGE(OFFSET($H$3,0,0,'Données projet'!$E$9+1,1))</f>
        <v>407.31204161216516</v>
      </c>
      <c r="T92" s="62">
        <f t="shared" si="88"/>
        <v>250.47702091764884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274.99999999999989</v>
      </c>
      <c r="O93" s="14">
        <f>N93*VLOOKUP('Données projet'!$B$9,Paramètres!$A$1:$I$89,3,0)*VLOOKUP('Données projet'!$B$9,Paramètres!$A$1:$I$89,5,0)</f>
        <v>248.81999999999988</v>
      </c>
      <c r="P93" s="14">
        <f t="shared" si="87"/>
        <v>60.333192077890018</v>
      </c>
      <c r="Q93" s="22">
        <f t="shared" si="54"/>
        <v>538.44180953565819</v>
      </c>
      <c r="R93" s="62">
        <f t="shared" si="55"/>
        <v>812.79945053988581</v>
      </c>
      <c r="S93" s="62">
        <f ca="1">AVERAGE(OFFSET($R$3,0,0,'Données projet'!$E$9+1,1))-AVERAGE(OFFSET($H$3,0,0,'Données projet'!$E$9+1,1))</f>
        <v>407.31204161216516</v>
      </c>
      <c r="T93" s="62">
        <f t="shared" si="88"/>
        <v>250.47702091764884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258.99999999999989</v>
      </c>
      <c r="O94" s="14">
        <f>N94*VLOOKUP('Données projet'!$B$9,Paramètres!$A$1:$I$89,3,0)*VLOOKUP('Données projet'!$B$9,Paramètres!$A$1:$I$89,5,0)</f>
        <v>234.34319999999988</v>
      </c>
      <c r="P94" s="14">
        <f t="shared" si="87"/>
        <v>57.220758006491614</v>
      </c>
      <c r="Q94" s="22">
        <f t="shared" si="54"/>
        <v>507.80722686130594</v>
      </c>
      <c r="R94" s="62">
        <f t="shared" si="55"/>
        <v>782.49405370415093</v>
      </c>
      <c r="S94" s="62">
        <f ca="1">AVERAGE(OFFSET($R$3,0,0,'Données projet'!$E$9+1,1))-AVERAGE(OFFSET($H$3,0,0,'Données projet'!$E$9+1,1))</f>
        <v>407.31204161216516</v>
      </c>
      <c r="T94" s="62">
        <f t="shared" si="88"/>
        <v>250.47702091764884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263.99999999999989</v>
      </c>
      <c r="O95" s="14">
        <f>N95*VLOOKUP('Données projet'!$B$9,Paramètres!$A$1:$I$89,3,0)*VLOOKUP('Données projet'!$B$9,Paramètres!$A$1:$I$89,5,0)</f>
        <v>238.86719999999988</v>
      </c>
      <c r="P95" s="14">
        <f t="shared" si="87"/>
        <v>58.195735973104156</v>
      </c>
      <c r="Q95" s="22">
        <f t="shared" si="54"/>
        <v>517.38461348648957</v>
      </c>
      <c r="R95" s="62">
        <f t="shared" si="55"/>
        <v>792.39491552960135</v>
      </c>
      <c r="S95" s="62">
        <f ca="1">AVERAGE(OFFSET($R$3,0,0,'Données projet'!$E$9+1,1))-AVERAGE(OFFSET($H$3,0,0,'Données projet'!$E$9+1,1))</f>
        <v>407.31204161216516</v>
      </c>
      <c r="T95" s="62">
        <f t="shared" si="88"/>
        <v>250.47702091764884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268.99999999999989</v>
      </c>
      <c r="O96" s="14">
        <f>N96*VLOOKUP('Données projet'!$B$9,Paramètres!$A$1:$I$89,3,0)*VLOOKUP('Données projet'!$B$9,Paramètres!$A$1:$I$89,5,0)</f>
        <v>243.39119999999988</v>
      </c>
      <c r="P96" s="14">
        <f t="shared" si="87"/>
        <v>59.168566788241527</v>
      </c>
      <c r="Q96" s="22">
        <f t="shared" si="54"/>
        <v>526.95826048952051</v>
      </c>
      <c r="R96" s="62">
        <f t="shared" si="55"/>
        <v>802.28642616135653</v>
      </c>
      <c r="S96" s="62">
        <f ca="1">AVERAGE(OFFSET($R$3,0,0,'Données projet'!$E$9+1,1))-AVERAGE(OFFSET($H$3,0,0,'Données projet'!$E$9+1,1))</f>
        <v>407.31204161216516</v>
      </c>
      <c r="T96" s="62">
        <f t="shared" si="88"/>
        <v>250.47702091764884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273.99999999999989</v>
      </c>
      <c r="O97" s="14">
        <f>N97*VLOOKUP('Données projet'!$B$9,Paramètres!$A$1:$I$89,3,0)*VLOOKUP('Données projet'!$B$9,Paramètres!$A$1:$I$89,5,0)</f>
        <v>247.91519999999991</v>
      </c>
      <c r="P97" s="14">
        <f t="shared" si="87"/>
        <v>60.139294964297406</v>
      </c>
      <c r="Q97" s="22">
        <f t="shared" si="54"/>
        <v>536.52824539615108</v>
      </c>
      <c r="R97" s="62">
        <f t="shared" si="55"/>
        <v>812.16876047338951</v>
      </c>
      <c r="S97" s="62">
        <f ca="1">AVERAGE(OFFSET($R$3,0,0,'Données projet'!$E$9+1,1))-AVERAGE(OFFSET($H$3,0,0,'Données projet'!$E$9+1,1))</f>
        <v>407.31204161216516</v>
      </c>
      <c r="T97" s="62">
        <f t="shared" si="88"/>
        <v>250.47702091764884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278.99999999999989</v>
      </c>
      <c r="O98" s="14">
        <f>N98*VLOOKUP('Données projet'!$B$9,Paramètres!$A$1:$I$89,3,0)*VLOOKUP('Données projet'!$B$9,Paramètres!$A$1:$I$89,5,0)</f>
        <v>252.43919999999991</v>
      </c>
      <c r="P98" s="14">
        <f t="shared" si="87"/>
        <v>61.107963296116218</v>
      </c>
      <c r="Q98" s="22">
        <f t="shared" si="54"/>
        <v>546.09464274073559</v>
      </c>
      <c r="R98" s="62">
        <f t="shared" si="55"/>
        <v>822.04208865950159</v>
      </c>
      <c r="S98" s="62">
        <f ca="1">AVERAGE(OFFSET($R$3,0,0,'Données projet'!$E$9+1,1))-AVERAGE(OFFSET($H$3,0,0,'Données projet'!$E$9+1,1))</f>
        <v>407.31204161216516</v>
      </c>
      <c r="T98" s="62">
        <f t="shared" si="88"/>
        <v>250.47702091764884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262.7999999999999</v>
      </c>
      <c r="O99" s="14">
        <f>N99*VLOOKUP('Données projet'!$B$9,Paramètres!$A$1:$I$89,3,0)*VLOOKUP('Données projet'!$B$9,Paramètres!$A$1:$I$89,5,0)</f>
        <v>237.78143999999989</v>
      </c>
      <c r="P99" s="14">
        <f t="shared" si="87"/>
        <v>57.9619387969109</v>
      </c>
      <c r="Q99" s="22">
        <f t="shared" ref="Q99:Q130" si="107">(O99+P99)*0.475*44/12</f>
        <v>515.08638473795293</v>
      </c>
      <c r="R99" s="62">
        <f t="shared" si="55"/>
        <v>791.33543693434035</v>
      </c>
      <c r="S99" s="62">
        <f ca="1">AVERAGE(OFFSET($R$3,0,0,'Données projet'!$E$9+1,1))-AVERAGE(OFFSET($H$3,0,0,'Données projet'!$E$9+1,1))</f>
        <v>407.31204161216516</v>
      </c>
      <c r="T99" s="62">
        <f t="shared" si="88"/>
        <v>250.47702091764884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267.59999999999991</v>
      </c>
      <c r="O100" s="14">
        <f>N100*VLOOKUP('Données projet'!$B$9,Paramètres!$A$1:$I$89,3,0)*VLOOKUP('Données projet'!$B$9,Paramètres!$A$1:$I$89,5,0)</f>
        <v>242.12447999999992</v>
      </c>
      <c r="P100" s="14">
        <f t="shared" si="87"/>
        <v>58.896387987806008</v>
      </c>
      <c r="Q100" s="22">
        <f t="shared" si="107"/>
        <v>524.27801174542856</v>
      </c>
      <c r="R100" s="62">
        <f t="shared" si="55"/>
        <v>800.82343802481137</v>
      </c>
      <c r="S100" s="62">
        <f ca="1">AVERAGE(OFFSET($R$3,0,0,'Données projet'!$E$9+1,1))-AVERAGE(OFFSET($H$3,0,0,'Données projet'!$E$9+1,1))</f>
        <v>407.31204161216516</v>
      </c>
      <c r="T100" s="62">
        <f t="shared" si="88"/>
        <v>250.47702091764884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272.39999999999992</v>
      </c>
      <c r="O101" s="14">
        <f>N101*VLOOKUP('Données projet'!$B$9,Paramètres!$A$1:$I$89,3,0)*VLOOKUP('Données projet'!$B$9,Paramètres!$A$1:$I$89,5,0)</f>
        <v>246.46751999999989</v>
      </c>
      <c r="P101" s="14">
        <f t="shared" si="87"/>
        <v>59.828888074216977</v>
      </c>
      <c r="Q101" s="22">
        <f t="shared" si="107"/>
        <v>533.46624406259423</v>
      </c>
      <c r="R101" s="62">
        <f t="shared" si="55"/>
        <v>810.3029029972256</v>
      </c>
      <c r="S101" s="62">
        <f ca="1">AVERAGE(OFFSET($R$3,0,0,'Données projet'!$E$9+1,1))-AVERAGE(OFFSET($H$3,0,0,'Données projet'!$E$9+1,1))</f>
        <v>407.31204161216516</v>
      </c>
      <c r="T101" s="62">
        <f t="shared" si="88"/>
        <v>250.47702091764884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277.19999999999993</v>
      </c>
      <c r="O102" s="14">
        <f>N102*VLOOKUP('Données projet'!$B$9,Paramètres!$A$1:$I$89,3,0)*VLOOKUP('Données projet'!$B$9,Paramètres!$A$1:$I$89,5,0)</f>
        <v>250.81055999999992</v>
      </c>
      <c r="P102" s="14">
        <f t="shared" si="87"/>
        <v>60.75947736410869</v>
      </c>
      <c r="Q102" s="22">
        <f t="shared" si="107"/>
        <v>542.65114840915578</v>
      </c>
      <c r="R102" s="62">
        <f t="shared" si="55"/>
        <v>819.77398776356586</v>
      </c>
      <c r="S102" s="62">
        <f ca="1">AVERAGE(OFFSET($R$3,0,0,'Données projet'!$E$9+1,1))-AVERAGE(OFFSET($H$3,0,0,'Données projet'!$E$9+1,1))</f>
        <v>407.31204161216516</v>
      </c>
      <c r="T102" s="62">
        <f t="shared" si="88"/>
        <v>250.47702091764884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281.99999999999994</v>
      </c>
      <c r="O103" s="14">
        <f>N103*VLOOKUP('Données projet'!$B$9,Paramètres!$A$1:$I$89,3,0)*VLOOKUP('Données projet'!$B$9,Paramètres!$A$1:$I$89,5,0)</f>
        <v>255.15359999999993</v>
      </c>
      <c r="P103" s="14">
        <f t="shared" si="87"/>
        <v>61.688192762754426</v>
      </c>
      <c r="Q103" s="22">
        <f t="shared" si="107"/>
        <v>551.83278906179714</v>
      </c>
      <c r="R103" s="62">
        <f t="shared" si="55"/>
        <v>829.23684424550629</v>
      </c>
      <c r="S103" s="62">
        <f ca="1">AVERAGE(OFFSET($R$3,0,0,'Données projet'!$E$9+1,1))-AVERAGE(OFFSET($H$3,0,0,'Données projet'!$E$9+1,1))</f>
        <v>407.31204161216516</v>
      </c>
      <c r="T103" s="62">
        <f t="shared" si="88"/>
        <v>250.47702091764884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4.5999999999999996</v>
      </c>
      <c r="N104" s="14">
        <f>IF('Données projet'!$A$36&gt;35,N103+M104-V103,IF(A104&lt;'Données projet'!$A$36,$K$205^A104,IF(A104='Données projet'!$A$36,'Données projet'!$B$36,N103+M104-V103)))</f>
        <v>265.59999999999997</v>
      </c>
      <c r="O104" s="14">
        <f>N104*VLOOKUP('Données projet'!$B$9,Paramètres!$A$1:$I$89,3,0)*VLOOKUP('Données projet'!$B$9,Paramètres!$A$1:$I$89,5,0)</f>
        <v>240.31487999999996</v>
      </c>
      <c r="P104" s="14">
        <f t="shared" si="87"/>
        <v>58.50727327751612</v>
      </c>
      <c r="Q104" s="22">
        <f t="shared" si="107"/>
        <v>520.44858362500713</v>
      </c>
      <c r="R104" s="62">
        <f t="shared" si="55"/>
        <v>798.12897617208159</v>
      </c>
      <c r="S104" s="62">
        <f ca="1">AVERAGE(OFFSET($R$3,0,0,'Données projet'!$E$9+1,1))-AVERAGE(OFFSET($H$3,0,0,'Données projet'!$E$9+1,1))</f>
        <v>407.31204161216516</v>
      </c>
      <c r="T104" s="62">
        <f t="shared" si="88"/>
        <v>250.47702091764884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4.5999999999999996</v>
      </c>
      <c r="N105" s="14">
        <f>IF('Données projet'!$A$36&gt;35,N104+M105-V104,IF(A105&lt;'Données projet'!$A$36,$K$205^A105,IF(A105='Données projet'!$A$36,'Données projet'!$B$36,N104+M105-V104)))</f>
        <v>270.2</v>
      </c>
      <c r="O105" s="14">
        <f>N105*VLOOKUP('Données projet'!$B$9,Paramètres!$A$1:$I$89,3,0)*VLOOKUP('Données projet'!$B$9,Paramètres!$A$1:$I$89,5,0)</f>
        <v>244.47695999999996</v>
      </c>
      <c r="P105" s="14">
        <f t="shared" si="87"/>
        <v>59.401731670234192</v>
      </c>
      <c r="Q105" s="22">
        <f t="shared" si="107"/>
        <v>529.25538799232447</v>
      </c>
      <c r="R105" s="62">
        <f t="shared" si="55"/>
        <v>807.20732406730735</v>
      </c>
      <c r="S105" s="62">
        <f ca="1">AVERAGE(OFFSET($R$3,0,0,'Données projet'!$E$9+1,1))-AVERAGE(OFFSET($H$3,0,0,'Données projet'!$E$9+1,1))</f>
        <v>407.31204161216516</v>
      </c>
      <c r="T105" s="62">
        <f t="shared" si="88"/>
        <v>250.47702091764884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4.5999999999999996</v>
      </c>
      <c r="N106" s="14">
        <f>IF('Données projet'!$A$36&gt;35,N105+M106-V105,IF(A106&lt;'Données projet'!$A$36,$K$205^A106,IF(A106='Données projet'!$A$36,'Données projet'!$B$36,N105+M106-V105)))</f>
        <v>274.8</v>
      </c>
      <c r="O106" s="14">
        <f>N106*VLOOKUP('Données projet'!$B$9,Paramètres!$A$1:$I$89,3,0)*VLOOKUP('Données projet'!$B$9,Paramètres!$A$1:$I$89,5,0)</f>
        <v>248.63903999999999</v>
      </c>
      <c r="P106" s="14">
        <f t="shared" si="87"/>
        <v>60.294419230169972</v>
      </c>
      <c r="Q106" s="22">
        <f t="shared" si="107"/>
        <v>538.05910815921266</v>
      </c>
      <c r="R106" s="62">
        <f t="shared" si="55"/>
        <v>816.2778770889754</v>
      </c>
      <c r="S106" s="62">
        <f ca="1">AVERAGE(OFFSET($R$3,0,0,'Données projet'!$E$9+1,1))-AVERAGE(OFFSET($H$3,0,0,'Données projet'!$E$9+1,1))</f>
        <v>407.31204161216516</v>
      </c>
      <c r="T106" s="62">
        <f t="shared" si="88"/>
        <v>250.47702091764884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4.5999999999999996</v>
      </c>
      <c r="N107" s="14">
        <f>IF('Données projet'!$A$36&gt;35,N106+M107-V106,IF(A107&lt;'Données projet'!$A$36,$K$205^A107,IF(A107='Données projet'!$A$36,'Données projet'!$B$36,N106+M107-V106)))</f>
        <v>279.40000000000003</v>
      </c>
      <c r="O107" s="14">
        <f>N107*VLOOKUP('Données projet'!$B$9,Paramètres!$A$1:$I$89,3,0)*VLOOKUP('Données projet'!$B$9,Paramètres!$A$1:$I$89,5,0)</f>
        <v>252.80112000000005</v>
      </c>
      <c r="P107" s="14">
        <f t="shared" si="87"/>
        <v>61.185369021394266</v>
      </c>
      <c r="Q107" s="22">
        <f t="shared" si="107"/>
        <v>546.85980171226174</v>
      </c>
      <c r="R107" s="62">
        <f t="shared" si="55"/>
        <v>825.3407745433226</v>
      </c>
      <c r="S107" s="62">
        <f ca="1">AVERAGE(OFFSET($R$3,0,0,'Données projet'!$E$9+1,1))-AVERAGE(OFFSET($H$3,0,0,'Données projet'!$E$9+1,1))</f>
        <v>407.31204161216516</v>
      </c>
      <c r="T107" s="62">
        <f t="shared" si="88"/>
        <v>250.47702091764884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284</v>
      </c>
      <c r="L108" s="13">
        <f>VLOOKUP(A108,'Données projet'!$A$35:$I$55,9,0)</f>
        <v>4.5999999999999996</v>
      </c>
      <c r="M108" s="13">
        <f t="array" ref="M108">INDEX(L:L,MIN(IF(ISNUMBER(L108:L304),ROW(L108:L304),"")))</f>
        <v>4.5999999999999996</v>
      </c>
      <c r="N108" s="14">
        <f>IF('Données projet'!$A$36&gt;35,N107+M108-V107,IF(A108&lt;'Données projet'!$A$36,$K$205^A108,IF(A108='Données projet'!$A$36,'Données projet'!$B$36,N107+M108-V107)))</f>
        <v>284.00000000000006</v>
      </c>
      <c r="O108" s="14">
        <f>N108*VLOOKUP('Données projet'!$B$9,Paramètres!$A$1:$I$89,3,0)*VLOOKUP('Données projet'!$B$9,Paramètres!$A$1:$I$89,5,0)</f>
        <v>256.96320000000003</v>
      </c>
      <c r="P108" s="14">
        <f t="shared" si="87"/>
        <v>62.074612956838024</v>
      </c>
      <c r="Q108" s="22">
        <f t="shared" si="107"/>
        <v>555.65752423315951</v>
      </c>
      <c r="R108" s="62">
        <f t="shared" si="55"/>
        <v>834.39615231403127</v>
      </c>
      <c r="S108" s="62">
        <f ca="1">AVERAGE(OFFSET($R$3,0,0,'Données projet'!$E$9+1,1))-AVERAGE(OFFSET($H$3,0,0,'Données projet'!$E$9+1,1))</f>
        <v>407.31204161216516</v>
      </c>
      <c r="T108" s="62">
        <f t="shared" si="88"/>
        <v>250.47702091764884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4.2</v>
      </c>
      <c r="N109" s="14">
        <f>IF('Données projet'!$A$36&gt;35,N108+M109-V108,IF(A109&lt;'Données projet'!$A$36,$K$205^A109,IF(A109='Données projet'!$A$36,'Données projet'!$B$36,N108+M109-V108)))</f>
        <v>268.20000000000005</v>
      </c>
      <c r="O109" s="14">
        <f>N109*VLOOKUP('Données projet'!$B$9,Paramètres!$A$1:$I$89,3,0)*VLOOKUP('Données projet'!$B$9,Paramètres!$A$1:$I$89,5,0)</f>
        <v>242.66736000000003</v>
      </c>
      <c r="P109" s="14">
        <f t="shared" si="87"/>
        <v>59.013056290731797</v>
      </c>
      <c r="Q109" s="22">
        <f t="shared" si="107"/>
        <v>525.42672503969129</v>
      </c>
      <c r="R109" s="62">
        <f t="shared" si="55"/>
        <v>804.41853862782045</v>
      </c>
      <c r="S109" s="62">
        <f ca="1">AVERAGE(OFFSET($R$3,0,0,'Données projet'!$E$9+1,1))-AVERAGE(OFFSET($H$3,0,0,'Données projet'!$E$9+1,1))</f>
        <v>407.31204161216516</v>
      </c>
      <c r="T109" s="62">
        <f t="shared" si="88"/>
        <v>250.47702091764884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4.2</v>
      </c>
      <c r="N110" s="14">
        <f>IF('Données projet'!$A$36&gt;35,N109+M110-V109,IF(A110&lt;'Données projet'!$A$36,$K$205^A110,IF(A110='Données projet'!$A$36,'Données projet'!$B$36,N109+M110-V109)))</f>
        <v>272.40000000000003</v>
      </c>
      <c r="O110" s="14">
        <f>N110*VLOOKUP('Données projet'!$B$9,Paramètres!$A$1:$I$89,3,0)*VLOOKUP('Données projet'!$B$9,Paramètres!$A$1:$I$89,5,0)</f>
        <v>246.46752000000004</v>
      </c>
      <c r="P110" s="14">
        <f t="shared" si="87"/>
        <v>59.828888074217033</v>
      </c>
      <c r="Q110" s="22">
        <f t="shared" si="107"/>
        <v>533.46624406259468</v>
      </c>
      <c r="R110" s="62">
        <f t="shared" si="55"/>
        <v>812.70685095546833</v>
      </c>
      <c r="S110" s="62">
        <f ca="1">AVERAGE(OFFSET($R$3,0,0,'Données projet'!$E$9+1,1))-AVERAGE(OFFSET($H$3,0,0,'Données projet'!$E$9+1,1))</f>
        <v>407.31204161216516</v>
      </c>
      <c r="T110" s="62">
        <f t="shared" si="88"/>
        <v>250.47702091764884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4.2</v>
      </c>
      <c r="N111" s="14">
        <f>IF('Données projet'!$A$36&gt;35,N110+M111-V110,IF(A111&lt;'Données projet'!$A$36,$K$205^A111,IF(A111='Données projet'!$A$36,'Données projet'!$B$36,N110+M111-V110)))</f>
        <v>276.60000000000002</v>
      </c>
      <c r="O111" s="14">
        <f>N111*VLOOKUP('Données projet'!$B$9,Paramètres!$A$1:$I$89,3,0)*VLOOKUP('Données projet'!$B$9,Paramètres!$A$1:$I$89,5,0)</f>
        <v>250.26768000000001</v>
      </c>
      <c r="P111" s="14">
        <f t="shared" si="87"/>
        <v>60.643256925083442</v>
      </c>
      <c r="Q111" s="22">
        <f t="shared" si="107"/>
        <v>541.50321514452025</v>
      </c>
      <c r="R111" s="62">
        <f t="shared" si="55"/>
        <v>820.98829933451952</v>
      </c>
      <c r="S111" s="62">
        <f ca="1">AVERAGE(OFFSET($R$3,0,0,'Données projet'!$E$9+1,1))-AVERAGE(OFFSET($H$3,0,0,'Données projet'!$E$9+1,1))</f>
        <v>407.31204161216516</v>
      </c>
      <c r="T111" s="62">
        <f t="shared" si="88"/>
        <v>250.47702091764884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4.2</v>
      </c>
      <c r="N112" s="14">
        <f>IF('Données projet'!$A$36&gt;35,N111+M112-V111,IF(A112&lt;'Données projet'!$A$36,$K$205^A112,IF(A112='Données projet'!$A$36,'Données projet'!$B$36,N111+M112-V111)))</f>
        <v>280.8</v>
      </c>
      <c r="O112" s="14">
        <f>N112*VLOOKUP('Données projet'!$B$9,Paramètres!$A$1:$I$89,3,0)*VLOOKUP('Données projet'!$B$9,Paramètres!$A$1:$I$89,5,0)</f>
        <v>254.06784000000002</v>
      </c>
      <c r="P112" s="14">
        <f t="shared" si="87"/>
        <v>61.456187622750775</v>
      </c>
      <c r="Q112" s="22">
        <f t="shared" si="107"/>
        <v>549.53768144295771</v>
      </c>
      <c r="R112" s="62">
        <f t="shared" si="55"/>
        <v>829.26300179554698</v>
      </c>
      <c r="S112" s="62">
        <f ca="1">AVERAGE(OFFSET($R$3,0,0,'Données projet'!$E$9+1,1))-AVERAGE(OFFSET($H$3,0,0,'Données projet'!$E$9+1,1))</f>
        <v>407.31204161216516</v>
      </c>
      <c r="T112" s="62">
        <f t="shared" si="88"/>
        <v>250.47702091764884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285</v>
      </c>
      <c r="L113" s="13">
        <f>VLOOKUP(A113,'Données projet'!$A$35:$I$55,9,0)</f>
        <v>4.2</v>
      </c>
      <c r="M113" s="13">
        <f t="array" ref="M113">INDEX(L:L,MIN(IF(ISNUMBER(L113:L309),ROW(L113:L309),"")))</f>
        <v>4.2</v>
      </c>
      <c r="N113" s="14">
        <f>IF('Données projet'!$A$36&gt;35,N112+M113-V112,IF(A113&lt;'Données projet'!$A$36,$K$205^A113,IF(A113='Données projet'!$A$36,'Données projet'!$B$36,N112+M113-V112)))</f>
        <v>285</v>
      </c>
      <c r="O113" s="14">
        <f>N113*VLOOKUP('Données projet'!$B$9,Paramètres!$A$1:$I$89,3,0)*VLOOKUP('Données projet'!$B$9,Paramètres!$A$1:$I$89,5,0)</f>
        <v>257.86799999999999</v>
      </c>
      <c r="P113" s="14">
        <f t="shared" si="87"/>
        <v>62.267704162827528</v>
      </c>
      <c r="Q113" s="22">
        <f t="shared" si="107"/>
        <v>557.56968475025803</v>
      </c>
      <c r="R113" s="62">
        <f t="shared" si="55"/>
        <v>837.53107370510384</v>
      </c>
      <c r="S113" s="62">
        <f ca="1">AVERAGE(OFFSET($R$3,0,0,'Données projet'!$E$9+1,1))-AVERAGE(OFFSET($H$3,0,0,'Données projet'!$E$9+1,1))</f>
        <v>407.31204161216516</v>
      </c>
      <c r="T113" s="62">
        <f t="shared" si="88"/>
        <v>250.47702091764884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269.8</v>
      </c>
      <c r="O114" s="14">
        <f>N114*VLOOKUP('Données projet'!$B$9,Paramètres!$A$1:$I$89,3,0)*VLOOKUP('Données projet'!$B$9,Paramètres!$A$1:$I$89,5,0)</f>
        <v>244.11504000000002</v>
      </c>
      <c r="P114" s="14">
        <f t="shared" si="87"/>
        <v>59.324023461759062</v>
      </c>
      <c r="Q114" s="22">
        <f t="shared" si="107"/>
        <v>528.48970219589705</v>
      </c>
      <c r="R114" s="62">
        <f t="shared" si="55"/>
        <v>808.68306449052056</v>
      </c>
      <c r="S114" s="62">
        <f ca="1">AVERAGE(OFFSET($R$3,0,0,'Données projet'!$E$9+1,1))-AVERAGE(OFFSET($H$3,0,0,'Données projet'!$E$9+1,1))</f>
        <v>407.31204161216516</v>
      </c>
      <c r="T114" s="62">
        <f t="shared" si="88"/>
        <v>250.47702091764884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273.60000000000002</v>
      </c>
      <c r="O115" s="14">
        <f>N115*VLOOKUP('Données projet'!$B$9,Paramètres!$A$1:$I$89,3,0)*VLOOKUP('Données projet'!$B$9,Paramètres!$A$1:$I$89,5,0)</f>
        <v>247.55328</v>
      </c>
      <c r="P115" s="14">
        <f t="shared" si="87"/>
        <v>60.061713068870255</v>
      </c>
      <c r="Q115" s="22">
        <f t="shared" si="107"/>
        <v>535.76277959494905</v>
      </c>
      <c r="R115" s="62">
        <f t="shared" si="55"/>
        <v>816.18409101051998</v>
      </c>
      <c r="S115" s="62">
        <f ca="1">AVERAGE(OFFSET($R$3,0,0,'Données projet'!$E$9+1,1))-AVERAGE(OFFSET($H$3,0,0,'Données projet'!$E$9+1,1))</f>
        <v>407.31204161216516</v>
      </c>
      <c r="T115" s="62">
        <f t="shared" si="88"/>
        <v>250.47702091764884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277.40000000000003</v>
      </c>
      <c r="O116" s="14">
        <f>N116*VLOOKUP('Données projet'!$B$9,Paramètres!$A$1:$I$89,3,0)*VLOOKUP('Données projet'!$B$9,Paramètres!$A$1:$I$89,5,0)</f>
        <v>250.99152000000001</v>
      </c>
      <c r="P116" s="14">
        <f t="shared" si="87"/>
        <v>60.798211000769406</v>
      </c>
      <c r="Q116" s="22">
        <f t="shared" si="107"/>
        <v>543.0337814930067</v>
      </c>
      <c r="R116" s="62">
        <f t="shared" si="55"/>
        <v>823.67908762189427</v>
      </c>
      <c r="S116" s="62">
        <f ca="1">AVERAGE(OFFSET($R$3,0,0,'Données projet'!$E$9+1,1))-AVERAGE(OFFSET($H$3,0,0,'Données projet'!$E$9+1,1))</f>
        <v>407.31204161216516</v>
      </c>
      <c r="T116" s="62">
        <f t="shared" si="88"/>
        <v>250.47702091764884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281.20000000000005</v>
      </c>
      <c r="O117" s="14">
        <f>N117*VLOOKUP('Données projet'!$B$9,Paramètres!$A$1:$I$89,3,0)*VLOOKUP('Données projet'!$B$9,Paramètres!$A$1:$I$89,5,0)</f>
        <v>254.42976000000002</v>
      </c>
      <c r="P117" s="14">
        <f t="shared" si="87"/>
        <v>61.533535468549189</v>
      </c>
      <c r="Q117" s="22">
        <f t="shared" si="107"/>
        <v>550.30273960772308</v>
      </c>
      <c r="R117" s="62">
        <f t="shared" si="55"/>
        <v>831.16815464242859</v>
      </c>
      <c r="S117" s="62">
        <f ca="1">AVERAGE(OFFSET($R$3,0,0,'Données projet'!$E$9+1,1))-AVERAGE(OFFSET($H$3,0,0,'Données projet'!$E$9+1,1))</f>
        <v>407.31204161216516</v>
      </c>
      <c r="T117" s="62">
        <f t="shared" si="88"/>
        <v>250.47702091764884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285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285.00000000000006</v>
      </c>
      <c r="O118" s="14">
        <f>N118*VLOOKUP('Données projet'!$B$9,Paramètres!$A$1:$I$89,3,0)*VLOOKUP('Données projet'!$B$9,Paramètres!$A$1:$I$89,5,0)</f>
        <v>257.86800000000005</v>
      </c>
      <c r="P118" s="14">
        <f t="shared" si="87"/>
        <v>62.267704162827528</v>
      </c>
      <c r="Q118" s="22">
        <f t="shared" si="107"/>
        <v>557.56968475025803</v>
      </c>
      <c r="R118" s="62">
        <f t="shared" si="55"/>
        <v>838.65139029335523</v>
      </c>
      <c r="S118" s="62">
        <f ca="1">AVERAGE(OFFSET($R$3,0,0,'Données projet'!$E$9+1,1))-AVERAGE(OFFSET($H$3,0,0,'Données projet'!$E$9+1,1))</f>
        <v>407.31204161216516</v>
      </c>
      <c r="T118" s="62">
        <f t="shared" si="88"/>
        <v>250.47702091764884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270.60000000000008</v>
      </c>
      <c r="O119" s="14">
        <f>N119*VLOOKUP('Données projet'!$B$9,Paramètres!$A$1:$I$89,3,0)*VLOOKUP('Données projet'!$B$9,Paramètres!$A$1:$I$89,5,0)</f>
        <v>244.83888000000007</v>
      </c>
      <c r="P119" s="14">
        <f t="shared" si="87"/>
        <v>59.479426489427787</v>
      </c>
      <c r="Q119" s="22">
        <f t="shared" si="107"/>
        <v>530.02105046908684</v>
      </c>
      <c r="R119" s="62">
        <f t="shared" si="55"/>
        <v>811.31529436380833</v>
      </c>
      <c r="S119" s="62">
        <f ca="1">AVERAGE(OFFSET($R$3,0,0,'Données projet'!$E$9+1,1))-AVERAGE(OFFSET($H$3,0,0,'Données projet'!$E$9+1,1))</f>
        <v>407.31204161216516</v>
      </c>
      <c r="T119" s="62">
        <f t="shared" si="88"/>
        <v>250.47702091764884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274.2000000000001</v>
      </c>
      <c r="O120" s="14">
        <f>N120*VLOOKUP('Données projet'!$B$9,Paramètres!$A$1:$I$89,3,0)*VLOOKUP('Données projet'!$B$9,Paramètres!$A$1:$I$89,5,0)</f>
        <v>248.09616000000011</v>
      </c>
      <c r="P120" s="14">
        <f t="shared" si="87"/>
        <v>60.178080967364686</v>
      </c>
      <c r="Q120" s="22">
        <f t="shared" si="107"/>
        <v>536.91096968482691</v>
      </c>
      <c r="R120" s="62">
        <f t="shared" si="55"/>
        <v>818.41406486593655</v>
      </c>
      <c r="S120" s="62">
        <f ca="1">AVERAGE(OFFSET($R$3,0,0,'Données projet'!$E$9+1,1))-AVERAGE(OFFSET($H$3,0,0,'Données projet'!$E$9+1,1))</f>
        <v>407.31204161216516</v>
      </c>
      <c r="T120" s="62">
        <f t="shared" si="88"/>
        <v>250.47702091764884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277.80000000000013</v>
      </c>
      <c r="O121" s="14">
        <f>N121*VLOOKUP('Données projet'!$B$9,Paramètres!$A$1:$I$89,3,0)*VLOOKUP('Données projet'!$B$9,Paramètres!$A$1:$I$89,5,0)</f>
        <v>251.35344000000009</v>
      </c>
      <c r="P121" s="14">
        <f t="shared" si="87"/>
        <v>60.875668525285015</v>
      </c>
      <c r="Q121" s="22">
        <f t="shared" si="107"/>
        <v>543.79903068153817</v>
      </c>
      <c r="R121" s="62">
        <f t="shared" si="55"/>
        <v>825.50735404613852</v>
      </c>
      <c r="S121" s="62">
        <f ca="1">AVERAGE(OFFSET($R$3,0,0,'Données projet'!$E$9+1,1))-AVERAGE(OFFSET($H$3,0,0,'Données projet'!$E$9+1,1))</f>
        <v>407.31204161216516</v>
      </c>
      <c r="T121" s="62">
        <f t="shared" si="88"/>
        <v>250.47702091764884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281.40000000000015</v>
      </c>
      <c r="O122" s="14">
        <f>N122*VLOOKUP('Données projet'!$B$9,Paramètres!$A$1:$I$89,3,0)*VLOOKUP('Données projet'!$B$9,Paramètres!$A$1:$I$89,5,0)</f>
        <v>254.61072000000013</v>
      </c>
      <c r="P122" s="14">
        <f t="shared" si="87"/>
        <v>61.572204587965729</v>
      </c>
      <c r="Q122" s="22">
        <f t="shared" si="107"/>
        <v>550.68526032404054</v>
      </c>
      <c r="R122" s="62">
        <f t="shared" si="55"/>
        <v>832.59525162196974</v>
      </c>
      <c r="S122" s="62">
        <f ca="1">AVERAGE(OFFSET($R$3,0,0,'Données projet'!$E$9+1,1))-AVERAGE(OFFSET($H$3,0,0,'Données projet'!$E$9+1,1))</f>
        <v>407.31204161216516</v>
      </c>
      <c r="T122" s="62">
        <f t="shared" si="88"/>
        <v>250.47702091764884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285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285.00000000000017</v>
      </c>
      <c r="O123" s="14">
        <f>N123*VLOOKUP('Données projet'!$B$9,Paramètres!$A$1:$I$89,3,0)*VLOOKUP('Données projet'!$B$9,Paramètres!$A$1:$I$89,5,0)</f>
        <v>257.86800000000017</v>
      </c>
      <c r="P123" s="14">
        <f t="shared" si="87"/>
        <v>62.267704162827577</v>
      </c>
      <c r="Q123" s="22">
        <f t="shared" si="107"/>
        <v>557.56968475025826</v>
      </c>
      <c r="R123" s="62">
        <f t="shared" si="55"/>
        <v>839.67784549373482</v>
      </c>
      <c r="S123" s="62">
        <f ca="1">AVERAGE(OFFSET($R$3,0,0,'Données projet'!$E$9+1,1))-AVERAGE(OFFSET($H$3,0,0,'Données projet'!$E$9+1,1))</f>
        <v>407.31204161216516</v>
      </c>
      <c r="T123" s="62">
        <f t="shared" si="88"/>
        <v>250.47702091764884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1.7053025658242404E-13</v>
      </c>
      <c r="O124" s="14">
        <f>N124*VLOOKUP('Données projet'!$B$9,Paramètres!$A$1:$I$89,3,0)*VLOOKUP('Données projet'!$B$9,Paramètres!$A$1:$I$89,5,0)</f>
        <v>1.5429577615577727E-13</v>
      </c>
      <c r="P124" s="14">
        <f t="shared" si="87"/>
        <v>2.2038482767263348E-12</v>
      </c>
      <c r="Q124" s="22">
        <f t="shared" si="107"/>
        <v>4.107100892103012E-12</v>
      </c>
      <c r="R124" s="62">
        <f t="shared" si="55"/>
        <v>282.30289239218848</v>
      </c>
      <c r="S124" s="62">
        <f ca="1">AVERAGE(OFFSET($R$3,0,0,'Données projet'!$E$9+1,1))-AVERAGE(OFFSET($H$3,0,0,'Données projet'!$E$9+1,1))</f>
        <v>407.31204161216516</v>
      </c>
      <c r="T124" s="62">
        <f t="shared" si="88"/>
        <v>250.47702091764884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1.7053025658242404E-13</v>
      </c>
      <c r="O125" s="14">
        <f>N125*VLOOKUP('Données projet'!$B$9,Paramètres!$A$1:$I$89,3,0)*VLOOKUP('Données projet'!$B$9,Paramètres!$A$1:$I$89,5,0)</f>
        <v>1.5429577615577727E-13</v>
      </c>
      <c r="P125" s="14">
        <f t="shared" si="87"/>
        <v>2.2038482767263348E-12</v>
      </c>
      <c r="Q125" s="22">
        <f t="shared" si="107"/>
        <v>4.107100892103012E-12</v>
      </c>
      <c r="R125" s="62">
        <f t="shared" si="55"/>
        <v>282.49424588214589</v>
      </c>
      <c r="S125" s="62">
        <f ca="1">AVERAGE(OFFSET($R$3,0,0,'Données projet'!$E$9+1,1))-AVERAGE(OFFSET($H$3,0,0,'Données projet'!$E$9+1,1))</f>
        <v>407.31204161216516</v>
      </c>
      <c r="T125" s="62">
        <f t="shared" si="88"/>
        <v>250.47702091764884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1.7053025658242404E-13</v>
      </c>
      <c r="O126" s="14">
        <f>N126*VLOOKUP('Données projet'!$B$9,Paramètres!$A$1:$I$89,3,0)*VLOOKUP('Données projet'!$B$9,Paramètres!$A$1:$I$89,5,0)</f>
        <v>1.5429577615577727E-13</v>
      </c>
      <c r="P126" s="14">
        <f t="shared" si="87"/>
        <v>2.2038482767263348E-12</v>
      </c>
      <c r="Q126" s="22">
        <f t="shared" si="107"/>
        <v>4.107100892103012E-12</v>
      </c>
      <c r="R126" s="62">
        <f t="shared" si="55"/>
        <v>282.68227981685476</v>
      </c>
      <c r="S126" s="62">
        <f ca="1">AVERAGE(OFFSET($R$3,0,0,'Données projet'!$E$9+1,1))-AVERAGE(OFFSET($H$3,0,0,'Données projet'!$E$9+1,1))</f>
        <v>407.31204161216516</v>
      </c>
      <c r="T126" s="62">
        <f t="shared" si="88"/>
        <v>250.47702091764884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1.7053025658242404E-13</v>
      </c>
      <c r="O127" s="14">
        <f>N127*VLOOKUP('Données projet'!$B$9,Paramètres!$A$1:$I$89,3,0)*VLOOKUP('Données projet'!$B$9,Paramètres!$A$1:$I$89,5,0)</f>
        <v>1.5429577615577727E-13</v>
      </c>
      <c r="P127" s="14">
        <f t="shared" si="87"/>
        <v>2.2038482767263348E-12</v>
      </c>
      <c r="Q127" s="22">
        <f t="shared" si="107"/>
        <v>4.107100892103012E-12</v>
      </c>
      <c r="R127" s="62">
        <f t="shared" si="55"/>
        <v>282.86705178317743</v>
      </c>
      <c r="S127" s="62">
        <f ca="1">AVERAGE(OFFSET($R$3,0,0,'Données projet'!$E$9+1,1))-AVERAGE(OFFSET($H$3,0,0,'Données projet'!$E$9+1,1))</f>
        <v>407.31204161216516</v>
      </c>
      <c r="T127" s="62">
        <f t="shared" si="88"/>
        <v>250.47702091764884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1.7053025658242404E-13</v>
      </c>
      <c r="O128" s="14">
        <f>N128*VLOOKUP('Données projet'!$B$9,Paramètres!$A$1:$I$89,3,0)*VLOOKUP('Données projet'!$B$9,Paramètres!$A$1:$I$89,5,0)</f>
        <v>1.5429577615577727E-13</v>
      </c>
      <c r="P128" s="14">
        <f t="shared" si="87"/>
        <v>2.2038482767263348E-12</v>
      </c>
      <c r="Q128" s="22">
        <f t="shared" si="107"/>
        <v>4.107100892103012E-12</v>
      </c>
      <c r="R128" s="62">
        <f t="shared" si="55"/>
        <v>283.0486183689726</v>
      </c>
      <c r="S128" s="62">
        <f ca="1">AVERAGE(OFFSET($R$3,0,0,'Données projet'!$E$9+1,1))-AVERAGE(OFFSET($H$3,0,0,'Données projet'!$E$9+1,1))</f>
        <v>407.31204161216516</v>
      </c>
      <c r="T128" s="62">
        <f t="shared" si="88"/>
        <v>250.47702091764884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1.7053025658242404E-13</v>
      </c>
      <c r="O129" s="14">
        <f>N129*VLOOKUP('Données projet'!$B$9,Paramètres!$A$1:$I$89,3,0)*VLOOKUP('Données projet'!$B$9,Paramètres!$A$1:$I$89,5,0)</f>
        <v>1.5429577615577727E-13</v>
      </c>
      <c r="P129" s="14">
        <f t="shared" si="87"/>
        <v>2.2038482767263348E-12</v>
      </c>
      <c r="Q129" s="22">
        <f t="shared" si="107"/>
        <v>4.107100892103012E-12</v>
      </c>
      <c r="R129" s="62">
        <f t="shared" si="55"/>
        <v>283.2270351804263</v>
      </c>
      <c r="S129" s="62">
        <f ca="1">AVERAGE(OFFSET($R$3,0,0,'Données projet'!$E$9+1,1))-AVERAGE(OFFSET($H$3,0,0,'Données projet'!$E$9+1,1))</f>
        <v>407.31204161216516</v>
      </c>
      <c r="T129" s="62">
        <f t="shared" si="88"/>
        <v>250.47702091764884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1.7053025658242404E-13</v>
      </c>
      <c r="O130" s="14">
        <f>N130*VLOOKUP('Données projet'!$B$9,Paramètres!$A$1:$I$89,3,0)*VLOOKUP('Données projet'!$B$9,Paramètres!$A$1:$I$89,5,0)</f>
        <v>1.5429577615577727E-13</v>
      </c>
      <c r="P130" s="14">
        <f t="shared" si="87"/>
        <v>2.2038482767263348E-12</v>
      </c>
      <c r="Q130" s="22">
        <f t="shared" si="107"/>
        <v>4.107100892103012E-12</v>
      </c>
      <c r="R130" s="62">
        <f t="shared" si="55"/>
        <v>283.40235685908152</v>
      </c>
      <c r="S130" s="62">
        <f ca="1">AVERAGE(OFFSET($R$3,0,0,'Données projet'!$E$9+1,1))-AVERAGE(OFFSET($H$3,0,0,'Données projet'!$E$9+1,1))</f>
        <v>407.31204161216516</v>
      </c>
      <c r="T130" s="62">
        <f t="shared" si="88"/>
        <v>250.47702091764884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1.7053025658242404E-13</v>
      </c>
      <c r="O131" s="14">
        <f>N131*VLOOKUP('Données projet'!$B$9,Paramètres!$A$1:$I$89,3,0)*VLOOKUP('Données projet'!$B$9,Paramètres!$A$1:$I$89,5,0)</f>
        <v>1.5429577615577727E-13</v>
      </c>
      <c r="P131" s="14">
        <f t="shared" si="87"/>
        <v>2.2038482767263348E-12</v>
      </c>
      <c r="Q131" s="22">
        <f t="shared" ref="Q131:Q153" si="108">(O131+P131)*0.475*44/12</f>
        <v>4.107100892103012E-12</v>
      </c>
      <c r="R131" s="62">
        <f t="shared" ref="R131:R194" si="109">Q131+(I131+J131)*44/12</f>
        <v>283.57463709857262</v>
      </c>
      <c r="S131" s="62">
        <f ca="1">AVERAGE(OFFSET($R$3,0,0,'Données projet'!$E$9+1,1))-AVERAGE(OFFSET($H$3,0,0,'Données projet'!$E$9+1,1))</f>
        <v>407.31204161216516</v>
      </c>
      <c r="T131" s="62">
        <f t="shared" si="88"/>
        <v>250.47702091764884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1.7053025658242404E-13</v>
      </c>
      <c r="O132" s="14">
        <f>N132*VLOOKUP('Données projet'!$B$9,Paramètres!$A$1:$I$89,3,0)*VLOOKUP('Données projet'!$B$9,Paramètres!$A$1:$I$89,5,0)</f>
        <v>1.5429577615577727E-13</v>
      </c>
      <c r="P132" s="14">
        <f t="shared" si="87"/>
        <v>2.2038482767263348E-12</v>
      </c>
      <c r="Q132" s="22">
        <f t="shared" si="108"/>
        <v>4.107100892103012E-12</v>
      </c>
      <c r="R132" s="62">
        <f t="shared" si="109"/>
        <v>283.74392866106945</v>
      </c>
      <c r="S132" s="62">
        <f ca="1">AVERAGE(OFFSET($R$3,0,0,'Données projet'!$E$9+1,1))-AVERAGE(OFFSET($H$3,0,0,'Données projet'!$E$9+1,1))</f>
        <v>407.31204161216516</v>
      </c>
      <c r="T132" s="62">
        <f t="shared" si="88"/>
        <v>250.47702091764884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1.7053025658242404E-13</v>
      </c>
      <c r="O133" s="14">
        <f>N133*VLOOKUP('Données projet'!$B$9,Paramètres!$A$1:$I$89,3,0)*VLOOKUP('Données projet'!$B$9,Paramètres!$A$1:$I$89,5,0)</f>
        <v>1.5429577615577727E-13</v>
      </c>
      <c r="P133" s="14">
        <f t="shared" ref="P133:P196" si="141">EXP(-1.0587+0.8836*LN(O133)+0.284)</f>
        <v>2.2038482767263348E-12</v>
      </c>
      <c r="Q133" s="22">
        <f t="shared" si="108"/>
        <v>4.107100892103012E-12</v>
      </c>
      <c r="R133" s="62">
        <f t="shared" si="109"/>
        <v>283.9102833934362</v>
      </c>
      <c r="S133" s="62">
        <f ca="1">AVERAGE(OFFSET($R$3,0,0,'Données projet'!$E$9+1,1))-AVERAGE(OFFSET($H$3,0,0,'Données projet'!$E$9+1,1))</f>
        <v>407.31204161216516</v>
      </c>
      <c r="T133" s="62">
        <f t="shared" ref="T133:T196" si="142">$T$3</f>
        <v>250.47702091764884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1.7053025658242404E-13</v>
      </c>
      <c r="O134" s="14">
        <f>N134*VLOOKUP('Données projet'!$B$9,Paramètres!$A$1:$I$89,3,0)*VLOOKUP('Données projet'!$B$9,Paramètres!$A$1:$I$89,5,0)</f>
        <v>1.5429577615577727E-13</v>
      </c>
      <c r="P134" s="14">
        <f t="shared" si="141"/>
        <v>2.2038482767263348E-12</v>
      </c>
      <c r="Q134" s="22">
        <f t="shared" si="108"/>
        <v>4.107100892103012E-12</v>
      </c>
      <c r="R134" s="62">
        <f t="shared" si="109"/>
        <v>284.07375224310982</v>
      </c>
      <c r="S134" s="62">
        <f ca="1">AVERAGE(OFFSET($R$3,0,0,'Données projet'!$E$9+1,1))-AVERAGE(OFFSET($H$3,0,0,'Données projet'!$E$9+1,1))</f>
        <v>407.31204161216516</v>
      </c>
      <c r="T134" s="62">
        <f t="shared" si="142"/>
        <v>250.47702091764884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1.7053025658242404E-13</v>
      </c>
      <c r="O135" s="14">
        <f>N135*VLOOKUP('Données projet'!$B$9,Paramètres!$A$1:$I$89,3,0)*VLOOKUP('Données projet'!$B$9,Paramètres!$A$1:$I$89,5,0)</f>
        <v>1.5429577615577727E-13</v>
      </c>
      <c r="P135" s="14">
        <f t="shared" si="141"/>
        <v>2.2038482767263348E-12</v>
      </c>
      <c r="Q135" s="22">
        <f t="shared" si="108"/>
        <v>4.107100892103012E-12</v>
      </c>
      <c r="R135" s="62">
        <f t="shared" si="109"/>
        <v>284.23438527370325</v>
      </c>
      <c r="S135" s="62">
        <f ca="1">AVERAGE(OFFSET($R$3,0,0,'Données projet'!$E$9+1,1))-AVERAGE(OFFSET($H$3,0,0,'Données projet'!$E$9+1,1))</f>
        <v>407.31204161216516</v>
      </c>
      <c r="T135" s="62">
        <f t="shared" si="142"/>
        <v>250.47702091764884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1.7053025658242404E-13</v>
      </c>
      <c r="O136" s="14">
        <f>N136*VLOOKUP('Données projet'!$B$9,Paramètres!$A$1:$I$89,3,0)*VLOOKUP('Données projet'!$B$9,Paramètres!$A$1:$I$89,5,0)</f>
        <v>1.5429577615577727E-13</v>
      </c>
      <c r="P136" s="14">
        <f t="shared" si="141"/>
        <v>2.2038482767263348E-12</v>
      </c>
      <c r="Q136" s="22">
        <f t="shared" si="108"/>
        <v>4.107100892103012E-12</v>
      </c>
      <c r="R136" s="62">
        <f t="shared" si="109"/>
        <v>284.39223168033749</v>
      </c>
      <c r="S136" s="62">
        <f ca="1">AVERAGE(OFFSET($R$3,0,0,'Données projet'!$E$9+1,1))-AVERAGE(OFFSET($H$3,0,0,'Données projet'!$E$9+1,1))</f>
        <v>407.31204161216516</v>
      </c>
      <c r="T136" s="62">
        <f t="shared" si="142"/>
        <v>250.47702091764884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1.7053025658242404E-13</v>
      </c>
      <c r="O137" s="14">
        <f>N137*VLOOKUP('Données projet'!$B$9,Paramètres!$A$1:$I$89,3,0)*VLOOKUP('Données projet'!$B$9,Paramètres!$A$1:$I$89,5,0)</f>
        <v>1.5429577615577727E-13</v>
      </c>
      <c r="P137" s="14">
        <f t="shared" si="141"/>
        <v>2.2038482767263348E-12</v>
      </c>
      <c r="Q137" s="22">
        <f t="shared" si="108"/>
        <v>4.107100892103012E-12</v>
      </c>
      <c r="R137" s="62">
        <f t="shared" si="109"/>
        <v>284.54733980470837</v>
      </c>
      <c r="S137" s="62">
        <f ca="1">AVERAGE(OFFSET($R$3,0,0,'Données projet'!$E$9+1,1))-AVERAGE(OFFSET($H$3,0,0,'Données projet'!$E$9+1,1))</f>
        <v>407.31204161216516</v>
      </c>
      <c r="T137" s="62">
        <f t="shared" si="142"/>
        <v>250.47702091764884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1.7053025658242404E-13</v>
      </c>
      <c r="O138" s="14">
        <f>N138*VLOOKUP('Données projet'!$B$9,Paramètres!$A$1:$I$89,3,0)*VLOOKUP('Données projet'!$B$9,Paramètres!$A$1:$I$89,5,0)</f>
        <v>1.5429577615577727E-13</v>
      </c>
      <c r="P138" s="14">
        <f t="shared" si="141"/>
        <v>2.2038482767263348E-12</v>
      </c>
      <c r="Q138" s="22">
        <f t="shared" si="108"/>
        <v>4.107100892103012E-12</v>
      </c>
      <c r="R138" s="62">
        <f t="shared" si="109"/>
        <v>284.69975714989124</v>
      </c>
      <c r="S138" s="62">
        <f ca="1">AVERAGE(OFFSET($R$3,0,0,'Données projet'!$E$9+1,1))-AVERAGE(OFFSET($H$3,0,0,'Données projet'!$E$9+1,1))</f>
        <v>407.31204161216516</v>
      </c>
      <c r="T138" s="62">
        <f t="shared" si="142"/>
        <v>250.47702091764884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1.7053025658242404E-13</v>
      </c>
      <c r="O139" s="14">
        <f>N139*VLOOKUP('Données projet'!$B$9,Paramètres!$A$1:$I$89,3,0)*VLOOKUP('Données projet'!$B$9,Paramètres!$A$1:$I$89,5,0)</f>
        <v>1.5429577615577727E-13</v>
      </c>
      <c r="P139" s="14">
        <f t="shared" si="141"/>
        <v>2.2038482767263348E-12</v>
      </c>
      <c r="Q139" s="22">
        <f t="shared" si="108"/>
        <v>4.107100892103012E-12</v>
      </c>
      <c r="R139" s="62">
        <f t="shared" si="109"/>
        <v>284.84953039488931</v>
      </c>
      <c r="S139" s="62">
        <f ca="1">AVERAGE(OFFSET($R$3,0,0,'Données projet'!$E$9+1,1))-AVERAGE(OFFSET($H$3,0,0,'Données projet'!$E$9+1,1))</f>
        <v>407.31204161216516</v>
      </c>
      <c r="T139" s="62">
        <f t="shared" si="142"/>
        <v>250.47702091764884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1.7053025658242404E-13</v>
      </c>
      <c r="O140" s="14">
        <f>N140*VLOOKUP('Données projet'!$B$9,Paramètres!$A$1:$I$89,3,0)*VLOOKUP('Données projet'!$B$9,Paramètres!$A$1:$I$89,5,0)</f>
        <v>1.5429577615577727E-13</v>
      </c>
      <c r="P140" s="14">
        <f t="shared" si="141"/>
        <v>2.2038482767263348E-12</v>
      </c>
      <c r="Q140" s="22">
        <f t="shared" si="108"/>
        <v>4.107100892103012E-12</v>
      </c>
      <c r="R140" s="62">
        <f t="shared" si="109"/>
        <v>284.99670540892947</v>
      </c>
      <c r="S140" s="62">
        <f ca="1">AVERAGE(OFFSET($R$3,0,0,'Données projet'!$E$9+1,1))-AVERAGE(OFFSET($H$3,0,0,'Données projet'!$E$9+1,1))</f>
        <v>407.31204161216516</v>
      </c>
      <c r="T140" s="62">
        <f t="shared" si="142"/>
        <v>250.47702091764884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1.7053025658242404E-13</v>
      </c>
      <c r="O141" s="14">
        <f>N141*VLOOKUP('Données projet'!$B$9,Paramètres!$A$1:$I$89,3,0)*VLOOKUP('Données projet'!$B$9,Paramètres!$A$1:$I$89,5,0)</f>
        <v>1.5429577615577727E-13</v>
      </c>
      <c r="P141" s="14">
        <f t="shared" si="141"/>
        <v>2.2038482767263348E-12</v>
      </c>
      <c r="Q141" s="22">
        <f t="shared" si="108"/>
        <v>4.107100892103012E-12</v>
      </c>
      <c r="R141" s="62">
        <f t="shared" si="109"/>
        <v>285.14132726551003</v>
      </c>
      <c r="S141" s="62">
        <f ca="1">AVERAGE(OFFSET($R$3,0,0,'Données projet'!$E$9+1,1))-AVERAGE(OFFSET($H$3,0,0,'Données projet'!$E$9+1,1))</f>
        <v>407.31204161216516</v>
      </c>
      <c r="T141" s="62">
        <f t="shared" si="142"/>
        <v>250.47702091764884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1.7053025658242404E-13</v>
      </c>
      <c r="O142" s="14">
        <f>N142*VLOOKUP('Données projet'!$B$9,Paramètres!$A$1:$I$89,3,0)*VLOOKUP('Données projet'!$B$9,Paramètres!$A$1:$I$89,5,0)</f>
        <v>1.5429577615577727E-13</v>
      </c>
      <c r="P142" s="14">
        <f t="shared" si="141"/>
        <v>2.2038482767263348E-12</v>
      </c>
      <c r="Q142" s="22">
        <f t="shared" si="108"/>
        <v>4.107100892103012E-12</v>
      </c>
      <c r="R142" s="62">
        <f t="shared" si="109"/>
        <v>285.28344025620498</v>
      </c>
      <c r="S142" s="62">
        <f ca="1">AVERAGE(OFFSET($R$3,0,0,'Données projet'!$E$9+1,1))-AVERAGE(OFFSET($H$3,0,0,'Données projet'!$E$9+1,1))</f>
        <v>407.31204161216516</v>
      </c>
      <c r="T142" s="62">
        <f t="shared" si="142"/>
        <v>250.47702091764884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1.7053025658242404E-13</v>
      </c>
      <c r="O143" s="14">
        <f>N143*VLOOKUP('Données projet'!$B$9,Paramètres!$A$1:$I$89,3,0)*VLOOKUP('Données projet'!$B$9,Paramètres!$A$1:$I$89,5,0)</f>
        <v>1.5429577615577727E-13</v>
      </c>
      <c r="P143" s="14">
        <f t="shared" si="141"/>
        <v>2.2038482767263348E-12</v>
      </c>
      <c r="Q143" s="22">
        <f t="shared" si="108"/>
        <v>4.107100892103012E-12</v>
      </c>
      <c r="R143" s="62">
        <f t="shared" si="109"/>
        <v>285.42308790422845</v>
      </c>
      <c r="S143" s="62">
        <f ca="1">AVERAGE(OFFSET($R$3,0,0,'Données projet'!$E$9+1,1))-AVERAGE(OFFSET($H$3,0,0,'Données projet'!$E$9+1,1))</f>
        <v>407.31204161216516</v>
      </c>
      <c r="T143" s="62">
        <f t="shared" si="142"/>
        <v>250.47702091764884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1.7053025658242404E-13</v>
      </c>
      <c r="O144" s="14">
        <f>N144*VLOOKUP('Données projet'!$B$9,Paramètres!$A$1:$I$89,3,0)*VLOOKUP('Données projet'!$B$9,Paramètres!$A$1:$I$89,5,0)</f>
        <v>1.5429577615577727E-13</v>
      </c>
      <c r="P144" s="14">
        <f t="shared" si="141"/>
        <v>2.2038482767263348E-12</v>
      </c>
      <c r="Q144" s="22">
        <f t="shared" si="108"/>
        <v>4.107100892103012E-12</v>
      </c>
      <c r="R144" s="62">
        <f t="shared" si="109"/>
        <v>285.56031297776411</v>
      </c>
      <c r="S144" s="62">
        <f ca="1">AVERAGE(OFFSET($R$3,0,0,'Données projet'!$E$9+1,1))-AVERAGE(OFFSET($H$3,0,0,'Données projet'!$E$9+1,1))</f>
        <v>407.31204161216516</v>
      </c>
      <c r="T144" s="62">
        <f t="shared" si="142"/>
        <v>250.47702091764884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1.7053025658242404E-13</v>
      </c>
      <c r="O145" s="14">
        <f>N145*VLOOKUP('Données projet'!$B$9,Paramètres!$A$1:$I$89,3,0)*VLOOKUP('Données projet'!$B$9,Paramètres!$A$1:$I$89,5,0)</f>
        <v>1.5429577615577727E-13</v>
      </c>
      <c r="P145" s="14">
        <f t="shared" si="141"/>
        <v>2.2038482767263348E-12</v>
      </c>
      <c r="Q145" s="22">
        <f t="shared" si="108"/>
        <v>4.107100892103012E-12</v>
      </c>
      <c r="R145" s="62">
        <f t="shared" si="109"/>
        <v>285.69515750306317</v>
      </c>
      <c r="S145" s="62">
        <f ca="1">AVERAGE(OFFSET($R$3,0,0,'Données projet'!$E$9+1,1))-AVERAGE(OFFSET($H$3,0,0,'Données projet'!$E$9+1,1))</f>
        <v>407.31204161216516</v>
      </c>
      <c r="T145" s="62">
        <f t="shared" si="142"/>
        <v>250.47702091764884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1.7053025658242404E-13</v>
      </c>
      <c r="O146" s="14">
        <f>N146*VLOOKUP('Données projet'!$B$9,Paramètres!$A$1:$I$89,3,0)*VLOOKUP('Données projet'!$B$9,Paramètres!$A$1:$I$89,5,0)</f>
        <v>1.5429577615577727E-13</v>
      </c>
      <c r="P146" s="14">
        <f t="shared" si="141"/>
        <v>2.2038482767263348E-12</v>
      </c>
      <c r="Q146" s="22">
        <f t="shared" si="108"/>
        <v>4.107100892103012E-12</v>
      </c>
      <c r="R146" s="62">
        <f t="shared" si="109"/>
        <v>285.82766277731554</v>
      </c>
      <c r="S146" s="62">
        <f ca="1">AVERAGE(OFFSET($R$3,0,0,'Données projet'!$E$9+1,1))-AVERAGE(OFFSET($H$3,0,0,'Données projet'!$E$9+1,1))</f>
        <v>407.31204161216516</v>
      </c>
      <c r="T146" s="62">
        <f t="shared" si="142"/>
        <v>250.47702091764884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1.7053025658242404E-13</v>
      </c>
      <c r="O147" s="14">
        <f>N147*VLOOKUP('Données projet'!$B$9,Paramètres!$A$1:$I$89,3,0)*VLOOKUP('Données projet'!$B$9,Paramètres!$A$1:$I$89,5,0)</f>
        <v>1.5429577615577727E-13</v>
      </c>
      <c r="P147" s="14">
        <f t="shared" si="141"/>
        <v>2.2038482767263348E-12</v>
      </c>
      <c r="Q147" s="22">
        <f t="shared" si="108"/>
        <v>4.107100892103012E-12</v>
      </c>
      <c r="R147" s="62">
        <f t="shared" si="109"/>
        <v>285.95786938129697</v>
      </c>
      <c r="S147" s="62">
        <f ca="1">AVERAGE(OFFSET($R$3,0,0,'Données projet'!$E$9+1,1))-AVERAGE(OFFSET($H$3,0,0,'Données projet'!$E$9+1,1))</f>
        <v>407.31204161216516</v>
      </c>
      <c r="T147" s="62">
        <f t="shared" si="142"/>
        <v>250.47702091764884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1.7053025658242404E-13</v>
      </c>
      <c r="O148" s="14">
        <f>N148*VLOOKUP('Données projet'!$B$9,Paramètres!$A$1:$I$89,3,0)*VLOOKUP('Données projet'!$B$9,Paramètres!$A$1:$I$89,5,0)</f>
        <v>1.5429577615577727E-13</v>
      </c>
      <c r="P148" s="14">
        <f t="shared" si="141"/>
        <v>2.2038482767263348E-12</v>
      </c>
      <c r="Q148" s="22">
        <f t="shared" si="108"/>
        <v>4.107100892103012E-12</v>
      </c>
      <c r="R148" s="62">
        <f t="shared" si="109"/>
        <v>286.08581719179767</v>
      </c>
      <c r="S148" s="62">
        <f ca="1">AVERAGE(OFFSET($R$3,0,0,'Données projet'!$E$9+1,1))-AVERAGE(OFFSET($H$3,0,0,'Données projet'!$E$9+1,1))</f>
        <v>407.31204161216516</v>
      </c>
      <c r="T148" s="62">
        <f t="shared" si="142"/>
        <v>250.47702091764884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1.7053025658242404E-13</v>
      </c>
      <c r="O149" s="14">
        <f>N149*VLOOKUP('Données projet'!$B$9,Paramètres!$A$1:$I$89,3,0)*VLOOKUP('Données projet'!$B$9,Paramètres!$A$1:$I$89,5,0)</f>
        <v>1.5429577615577727E-13</v>
      </c>
      <c r="P149" s="14">
        <f t="shared" si="141"/>
        <v>2.2038482767263348E-12</v>
      </c>
      <c r="Q149" s="22">
        <f t="shared" si="108"/>
        <v>4.107100892103012E-12</v>
      </c>
      <c r="R149" s="62">
        <f t="shared" si="109"/>
        <v>286.21154539383474</v>
      </c>
      <c r="S149" s="62">
        <f ca="1">AVERAGE(OFFSET($R$3,0,0,'Données projet'!$E$9+1,1))-AVERAGE(OFFSET($H$3,0,0,'Données projet'!$E$9+1,1))</f>
        <v>407.31204161216516</v>
      </c>
      <c r="T149" s="62">
        <f t="shared" si="142"/>
        <v>250.47702091764884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1.7053025658242404E-13</v>
      </c>
      <c r="O150" s="14">
        <f>N150*VLOOKUP('Données projet'!$B$9,Paramètres!$A$1:$I$89,3,0)*VLOOKUP('Données projet'!$B$9,Paramètres!$A$1:$I$89,5,0)</f>
        <v>1.5429577615577727E-13</v>
      </c>
      <c r="P150" s="14">
        <f t="shared" si="141"/>
        <v>2.2038482767263348E-12</v>
      </c>
      <c r="Q150" s="22">
        <f t="shared" si="108"/>
        <v>4.107100892103012E-12</v>
      </c>
      <c r="R150" s="62">
        <f t="shared" si="109"/>
        <v>286.33509249265251</v>
      </c>
      <c r="S150" s="62">
        <f ca="1">AVERAGE(OFFSET($R$3,0,0,'Données projet'!$E$9+1,1))-AVERAGE(OFFSET($H$3,0,0,'Données projet'!$E$9+1,1))</f>
        <v>407.31204161216516</v>
      </c>
      <c r="T150" s="62">
        <f t="shared" si="142"/>
        <v>250.47702091764884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1.7053025658242404E-13</v>
      </c>
      <c r="O151" s="14">
        <f>N151*VLOOKUP('Données projet'!$B$9,Paramètres!$A$1:$I$89,3,0)*VLOOKUP('Données projet'!$B$9,Paramètres!$A$1:$I$89,5,0)</f>
        <v>1.5429577615577727E-13</v>
      </c>
      <c r="P151" s="14">
        <f t="shared" si="141"/>
        <v>2.2038482767263348E-12</v>
      </c>
      <c r="Q151" s="22">
        <f t="shared" si="108"/>
        <v>4.107100892103012E-12</v>
      </c>
      <c r="R151" s="62">
        <f t="shared" si="109"/>
        <v>286.45649632551579</v>
      </c>
      <c r="S151" s="62">
        <f ca="1">AVERAGE(OFFSET($R$3,0,0,'Données projet'!$E$9+1,1))-AVERAGE(OFFSET($H$3,0,0,'Données projet'!$E$9+1,1))</f>
        <v>407.31204161216516</v>
      </c>
      <c r="T151" s="62">
        <f t="shared" si="142"/>
        <v>250.47702091764884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1.7053025658242404E-13</v>
      </c>
      <c r="O152" s="14">
        <f>N152*VLOOKUP('Données projet'!$B$9,Paramètres!$A$1:$I$89,3,0)*VLOOKUP('Données projet'!$B$9,Paramètres!$A$1:$I$89,5,0)</f>
        <v>1.5429577615577727E-13</v>
      </c>
      <c r="P152" s="14">
        <f t="shared" si="141"/>
        <v>2.2038482767263348E-12</v>
      </c>
      <c r="Q152" s="22">
        <f t="shared" si="108"/>
        <v>4.107100892103012E-12</v>
      </c>
      <c r="R152" s="62">
        <f t="shared" si="109"/>
        <v>286.57579407329717</v>
      </c>
      <c r="S152" s="62">
        <f ca="1">AVERAGE(OFFSET($R$3,0,0,'Données projet'!$E$9+1,1))-AVERAGE(OFFSET($H$3,0,0,'Données projet'!$E$9+1,1))</f>
        <v>407.31204161216516</v>
      </c>
      <c r="T152" s="62">
        <f t="shared" si="142"/>
        <v>250.47702091764884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1.7053025658242404E-13</v>
      </c>
      <c r="O153" s="14">
        <f>N153*VLOOKUP('Données projet'!$B$9,Paramètres!$A$1:$I$89,3,0)*VLOOKUP('Données projet'!$B$9,Paramètres!$A$1:$I$89,5,0)</f>
        <v>1.5429577615577727E-13</v>
      </c>
      <c r="P153" s="14">
        <f t="shared" si="141"/>
        <v>2.2038482767263348E-12</v>
      </c>
      <c r="Q153" s="22">
        <f t="shared" si="108"/>
        <v>4.107100892103012E-12</v>
      </c>
      <c r="R153" s="62">
        <f t="shared" si="109"/>
        <v>286.69302227186444</v>
      </c>
      <c r="S153" s="62">
        <f ca="1">AVERAGE(OFFSET($R$3,0,0,'Données projet'!$E$9+1,1))-AVERAGE(OFFSET($H$3,0,0,'Données projet'!$E$9+1,1))</f>
        <v>407.31204161216516</v>
      </c>
      <c r="T153" s="62">
        <f t="shared" si="142"/>
        <v>250.47702091764884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1.7053025658242404E-13</v>
      </c>
      <c r="O154" s="14">
        <f>N154*VLOOKUP('Données projet'!$B$9,Paramètres!$A$1:$I$89,3,0)*VLOOKUP('Données projet'!$B$9,Paramètres!$A$1:$I$89,5,0)</f>
        <v>1.5429577615577727E-13</v>
      </c>
      <c r="P154" s="14">
        <f t="shared" si="141"/>
        <v>2.2038482767263348E-12</v>
      </c>
      <c r="Q154" s="22">
        <f t="shared" ref="Q154:Q203" si="162">(O154+P154)*0.475*44/12</f>
        <v>4.107100892103012E-12</v>
      </c>
      <c r="R154" s="62">
        <f t="shared" si="109"/>
        <v>286.80821682326945</v>
      </c>
      <c r="S154" s="62">
        <f ca="1">AVERAGE(OFFSET($R$3,0,0,'Données projet'!$E$9+1,1))-AVERAGE(OFFSET($H$3,0,0,'Données projet'!$E$9+1,1))</f>
        <v>407.31204161216516</v>
      </c>
      <c r="T154" s="62">
        <f t="shared" si="142"/>
        <v>250.47702091764884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1.7053025658242404E-13</v>
      </c>
      <c r="O155" s="14">
        <f>N155*VLOOKUP('Données projet'!$B$9,Paramètres!$A$1:$I$89,3,0)*VLOOKUP('Données projet'!$B$9,Paramètres!$A$1:$I$89,5,0)</f>
        <v>1.5429577615577727E-13</v>
      </c>
      <c r="P155" s="14">
        <f t="shared" si="141"/>
        <v>2.2038482767263348E-12</v>
      </c>
      <c r="Q155" s="22">
        <f t="shared" si="162"/>
        <v>4.107100892103012E-12</v>
      </c>
      <c r="R155" s="62">
        <f t="shared" si="109"/>
        <v>286.92141300674399</v>
      </c>
      <c r="S155" s="62">
        <f ca="1">AVERAGE(OFFSET($R$3,0,0,'Données projet'!$E$9+1,1))-AVERAGE(OFFSET($H$3,0,0,'Données projet'!$E$9+1,1))</f>
        <v>407.31204161216516</v>
      </c>
      <c r="T155" s="62">
        <f t="shared" si="142"/>
        <v>250.47702091764884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1.7053025658242404E-13</v>
      </c>
      <c r="O156" s="14">
        <f>N156*VLOOKUP('Données projet'!$B$9,Paramètres!$A$1:$I$89,3,0)*VLOOKUP('Données projet'!$B$9,Paramètres!$A$1:$I$89,5,0)</f>
        <v>1.5429577615577727E-13</v>
      </c>
      <c r="P156" s="14">
        <f t="shared" si="141"/>
        <v>2.2038482767263348E-12</v>
      </c>
      <c r="Q156" s="22">
        <f t="shared" si="162"/>
        <v>4.107100892103012E-12</v>
      </c>
      <c r="R156" s="62">
        <f t="shared" si="109"/>
        <v>287.03264548950409</v>
      </c>
      <c r="S156" s="62">
        <f ca="1">AVERAGE(OFFSET($R$3,0,0,'Données projet'!$E$9+1,1))-AVERAGE(OFFSET($H$3,0,0,'Données projet'!$E$9+1,1))</f>
        <v>407.31204161216516</v>
      </c>
      <c r="T156" s="62">
        <f t="shared" si="142"/>
        <v>250.47702091764884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1.7053025658242404E-13</v>
      </c>
      <c r="O157" s="14">
        <f>N157*VLOOKUP('Données projet'!$B$9,Paramètres!$A$1:$I$89,3,0)*VLOOKUP('Données projet'!$B$9,Paramètres!$A$1:$I$89,5,0)</f>
        <v>1.5429577615577727E-13</v>
      </c>
      <c r="P157" s="14">
        <f t="shared" si="141"/>
        <v>2.2038482767263348E-12</v>
      </c>
      <c r="Q157" s="22">
        <f t="shared" si="162"/>
        <v>4.107100892103012E-12</v>
      </c>
      <c r="R157" s="62">
        <f t="shared" si="109"/>
        <v>287.14194833736684</v>
      </c>
      <c r="S157" s="62">
        <f ca="1">AVERAGE(OFFSET($R$3,0,0,'Données projet'!$E$9+1,1))-AVERAGE(OFFSET($H$3,0,0,'Données projet'!$E$9+1,1))</f>
        <v>407.31204161216516</v>
      </c>
      <c r="T157" s="62">
        <f t="shared" si="142"/>
        <v>250.47702091764884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1.7053025658242404E-13</v>
      </c>
      <c r="O158" s="14">
        <f>N158*VLOOKUP('Données projet'!$B$9,Paramètres!$A$1:$I$89,3,0)*VLOOKUP('Données projet'!$B$9,Paramètres!$A$1:$I$89,5,0)</f>
        <v>1.5429577615577727E-13</v>
      </c>
      <c r="P158" s="14">
        <f t="shared" si="141"/>
        <v>2.2038482767263348E-12</v>
      </c>
      <c r="Q158" s="22">
        <f t="shared" si="162"/>
        <v>4.107100892103012E-12</v>
      </c>
      <c r="R158" s="62">
        <f t="shared" si="109"/>
        <v>287.24935502518377</v>
      </c>
      <c r="S158" s="62">
        <f ca="1">AVERAGE(OFFSET($R$3,0,0,'Données projet'!$E$9+1,1))-AVERAGE(OFFSET($H$3,0,0,'Données projet'!$E$9+1,1))</f>
        <v>407.31204161216516</v>
      </c>
      <c r="T158" s="62">
        <f t="shared" si="142"/>
        <v>250.47702091764884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1.7053025658242404E-13</v>
      </c>
      <c r="O159" s="14">
        <f>N159*VLOOKUP('Données projet'!$B$9,Paramètres!$A$1:$I$89,3,0)*VLOOKUP('Données projet'!$B$9,Paramètres!$A$1:$I$89,5,0)</f>
        <v>1.5429577615577727E-13</v>
      </c>
      <c r="P159" s="14">
        <f t="shared" si="141"/>
        <v>2.2038482767263348E-12</v>
      </c>
      <c r="Q159" s="22">
        <f t="shared" si="162"/>
        <v>4.107100892103012E-12</v>
      </c>
      <c r="R159" s="62">
        <f t="shared" si="109"/>
        <v>287.35489844709241</v>
      </c>
      <c r="S159" s="62">
        <f ca="1">AVERAGE(OFFSET($R$3,0,0,'Données projet'!$E$9+1,1))-AVERAGE(OFFSET($H$3,0,0,'Données projet'!$E$9+1,1))</f>
        <v>407.31204161216516</v>
      </c>
      <c r="T159" s="62">
        <f t="shared" si="142"/>
        <v>250.47702091764884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1.7053025658242404E-13</v>
      </c>
      <c r="O160" s="14">
        <f>N160*VLOOKUP('Données projet'!$B$9,Paramètres!$A$1:$I$89,3,0)*VLOOKUP('Données projet'!$B$9,Paramètres!$A$1:$I$89,5,0)</f>
        <v>1.5429577615577727E-13</v>
      </c>
      <c r="P160" s="14">
        <f t="shared" si="141"/>
        <v>2.2038482767263348E-12</v>
      </c>
      <c r="Q160" s="22">
        <f t="shared" si="162"/>
        <v>4.107100892103012E-12</v>
      </c>
      <c r="R160" s="62">
        <f t="shared" si="109"/>
        <v>287.45861092659067</v>
      </c>
      <c r="S160" s="62">
        <f ca="1">AVERAGE(OFFSET($R$3,0,0,'Données projet'!$E$9+1,1))-AVERAGE(OFFSET($H$3,0,0,'Données projet'!$E$9+1,1))</f>
        <v>407.31204161216516</v>
      </c>
      <c r="T160" s="62">
        <f t="shared" si="142"/>
        <v>250.47702091764884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1.7053025658242404E-13</v>
      </c>
      <c r="O161" s="14">
        <f>N161*VLOOKUP('Données projet'!$B$9,Paramètres!$A$1:$I$89,3,0)*VLOOKUP('Données projet'!$B$9,Paramètres!$A$1:$I$89,5,0)</f>
        <v>1.5429577615577727E-13</v>
      </c>
      <c r="P161" s="14">
        <f t="shared" si="141"/>
        <v>2.2038482767263348E-12</v>
      </c>
      <c r="Q161" s="22">
        <f t="shared" si="162"/>
        <v>4.107100892103012E-12</v>
      </c>
      <c r="R161" s="62">
        <f t="shared" si="109"/>
        <v>287.56052422643609</v>
      </c>
      <c r="S161" s="62">
        <f ca="1">AVERAGE(OFFSET($R$3,0,0,'Données projet'!$E$9+1,1))-AVERAGE(OFFSET($H$3,0,0,'Données projet'!$E$9+1,1))</f>
        <v>407.31204161216516</v>
      </c>
      <c r="T161" s="62">
        <f t="shared" si="142"/>
        <v>250.47702091764884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1.7053025658242404E-13</v>
      </c>
      <c r="O162" s="14">
        <f>N162*VLOOKUP('Données projet'!$B$9,Paramètres!$A$1:$I$89,3,0)*VLOOKUP('Données projet'!$B$9,Paramètres!$A$1:$I$89,5,0)</f>
        <v>1.5429577615577727E-13</v>
      </c>
      <c r="P162" s="14">
        <f t="shared" si="141"/>
        <v>2.2038482767263348E-12</v>
      </c>
      <c r="Q162" s="22">
        <f t="shared" si="162"/>
        <v>4.107100892103012E-12</v>
      </c>
      <c r="R162" s="62">
        <f t="shared" si="109"/>
        <v>287.66066955837306</v>
      </c>
      <c r="S162" s="62">
        <f ca="1">AVERAGE(OFFSET($R$3,0,0,'Données projet'!$E$9+1,1))-AVERAGE(OFFSET($H$3,0,0,'Données projet'!$E$9+1,1))</f>
        <v>407.31204161216516</v>
      </c>
      <c r="T162" s="62">
        <f t="shared" si="142"/>
        <v>250.47702091764884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1.7053025658242404E-13</v>
      </c>
      <c r="O163" s="14">
        <f>N163*VLOOKUP('Données projet'!$B$9,Paramètres!$A$1:$I$89,3,0)*VLOOKUP('Données projet'!$B$9,Paramètres!$A$1:$I$89,5,0)</f>
        <v>1.5429577615577727E-13</v>
      </c>
      <c r="P163" s="14">
        <f t="shared" si="141"/>
        <v>2.2038482767263348E-12</v>
      </c>
      <c r="Q163" s="22">
        <f t="shared" si="162"/>
        <v>4.107100892103012E-12</v>
      </c>
      <c r="R163" s="62">
        <f t="shared" si="109"/>
        <v>287.75907759269245</v>
      </c>
      <c r="S163" s="62">
        <f ca="1">AVERAGE(OFFSET($R$3,0,0,'Données projet'!$E$9+1,1))-AVERAGE(OFFSET($H$3,0,0,'Données projet'!$E$9+1,1))</f>
        <v>407.31204161216516</v>
      </c>
      <c r="T163" s="62">
        <f t="shared" si="142"/>
        <v>250.47702091764884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1.7053025658242404E-13</v>
      </c>
      <c r="O164" s="14">
        <f>N164*VLOOKUP('Données projet'!$B$9,Paramètres!$A$1:$I$89,3,0)*VLOOKUP('Données projet'!$B$9,Paramètres!$A$1:$I$89,5,0)</f>
        <v>1.5429577615577727E-13</v>
      </c>
      <c r="P164" s="14">
        <f t="shared" si="141"/>
        <v>2.2038482767263348E-12</v>
      </c>
      <c r="Q164" s="22">
        <f t="shared" si="162"/>
        <v>4.107100892103012E-12</v>
      </c>
      <c r="R164" s="62">
        <f t="shared" si="109"/>
        <v>287.85577846762379</v>
      </c>
      <c r="S164" s="62">
        <f ca="1">AVERAGE(OFFSET($R$3,0,0,'Données projet'!$E$9+1,1))-AVERAGE(OFFSET($H$3,0,0,'Données projet'!$E$9+1,1))</f>
        <v>407.31204161216516</v>
      </c>
      <c r="T164" s="62">
        <f t="shared" si="142"/>
        <v>250.47702091764884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1.7053025658242404E-13</v>
      </c>
      <c r="O165" s="14">
        <f>N165*VLOOKUP('Données projet'!$B$9,Paramètres!$A$1:$I$89,3,0)*VLOOKUP('Données projet'!$B$9,Paramètres!$A$1:$I$89,5,0)</f>
        <v>1.5429577615577727E-13</v>
      </c>
      <c r="P165" s="14">
        <f t="shared" si="141"/>
        <v>2.2038482767263348E-12</v>
      </c>
      <c r="Q165" s="22">
        <f t="shared" si="162"/>
        <v>4.107100892103012E-12</v>
      </c>
      <c r="R165" s="62">
        <f t="shared" si="109"/>
        <v>287.95080179856581</v>
      </c>
      <c r="S165" s="62">
        <f ca="1">AVERAGE(OFFSET($R$3,0,0,'Données projet'!$E$9+1,1))-AVERAGE(OFFSET($H$3,0,0,'Données projet'!$E$9+1,1))</f>
        <v>407.31204161216516</v>
      </c>
      <c r="T165" s="62">
        <f t="shared" si="142"/>
        <v>250.47702091764884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1.7053025658242404E-13</v>
      </c>
      <c r="O166" s="14">
        <f>N166*VLOOKUP('Données projet'!$B$9,Paramètres!$A$1:$I$89,3,0)*VLOOKUP('Données projet'!$B$9,Paramètres!$A$1:$I$89,5,0)</f>
        <v>1.5429577615577727E-13</v>
      </c>
      <c r="P166" s="14">
        <f t="shared" si="141"/>
        <v>2.2038482767263348E-12</v>
      </c>
      <c r="Q166" s="22">
        <f t="shared" si="162"/>
        <v>4.107100892103012E-12</v>
      </c>
      <c r="R166" s="62">
        <f t="shared" si="109"/>
        <v>288.04417668715632</v>
      </c>
      <c r="S166" s="62">
        <f ca="1">AVERAGE(OFFSET($R$3,0,0,'Données projet'!$E$9+1,1))-AVERAGE(OFFSET($H$3,0,0,'Données projet'!$E$9+1,1))</f>
        <v>407.31204161216516</v>
      </c>
      <c r="T166" s="62">
        <f t="shared" si="142"/>
        <v>250.47702091764884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1.7053025658242404E-13</v>
      </c>
      <c r="O167" s="14">
        <f>N167*VLOOKUP('Données projet'!$B$9,Paramètres!$A$1:$I$89,3,0)*VLOOKUP('Données projet'!$B$9,Paramètres!$A$1:$I$89,5,0)</f>
        <v>1.5429577615577727E-13</v>
      </c>
      <c r="P167" s="14">
        <f t="shared" si="141"/>
        <v>2.2038482767263348E-12</v>
      </c>
      <c r="Q167" s="22">
        <f t="shared" si="162"/>
        <v>4.107100892103012E-12</v>
      </c>
      <c r="R167" s="62">
        <f t="shared" si="109"/>
        <v>288.13593173018478</v>
      </c>
      <c r="S167" s="62">
        <f ca="1">AVERAGE(OFFSET($R$3,0,0,'Données projet'!$E$9+1,1))-AVERAGE(OFFSET($H$3,0,0,'Données projet'!$E$9+1,1))</f>
        <v>407.31204161216516</v>
      </c>
      <c r="T167" s="62">
        <f t="shared" si="142"/>
        <v>250.47702091764884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1.7053025658242404E-13</v>
      </c>
      <c r="O168" s="14">
        <f>N168*VLOOKUP('Données projet'!$B$9,Paramètres!$A$1:$I$89,3,0)*VLOOKUP('Données projet'!$B$9,Paramètres!$A$1:$I$89,5,0)</f>
        <v>1.5429577615577727E-13</v>
      </c>
      <c r="P168" s="14">
        <f t="shared" si="141"/>
        <v>2.2038482767263348E-12</v>
      </c>
      <c r="Q168" s="22">
        <f t="shared" si="162"/>
        <v>4.107100892103012E-12</v>
      </c>
      <c r="R168" s="62">
        <f t="shared" si="109"/>
        <v>288.22609502835024</v>
      </c>
      <c r="S168" s="62">
        <f ca="1">AVERAGE(OFFSET($R$3,0,0,'Données projet'!$E$9+1,1))-AVERAGE(OFFSET($H$3,0,0,'Données projet'!$E$9+1,1))</f>
        <v>407.31204161216516</v>
      </c>
      <c r="T168" s="62">
        <f t="shared" si="142"/>
        <v>250.47702091764884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1.7053025658242404E-13</v>
      </c>
      <c r="O169" s="14">
        <f>N169*VLOOKUP('Données projet'!$B$9,Paramètres!$A$1:$I$89,3,0)*VLOOKUP('Données projet'!$B$9,Paramètres!$A$1:$I$89,5,0)</f>
        <v>1.5429577615577727E-13</v>
      </c>
      <c r="P169" s="14">
        <f t="shared" si="141"/>
        <v>2.2038482767263348E-12</v>
      </c>
      <c r="Q169" s="22">
        <f t="shared" si="162"/>
        <v>4.107100892103012E-12</v>
      </c>
      <c r="R169" s="62">
        <f t="shared" si="109"/>
        <v>288.31469419486751</v>
      </c>
      <c r="S169" s="62">
        <f ca="1">AVERAGE(OFFSET($R$3,0,0,'Données projet'!$E$9+1,1))-AVERAGE(OFFSET($H$3,0,0,'Données projet'!$E$9+1,1))</f>
        <v>407.31204161216516</v>
      </c>
      <c r="T169" s="62">
        <f t="shared" si="142"/>
        <v>250.47702091764884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1.7053025658242404E-13</v>
      </c>
      <c r="O170" s="14">
        <f>N170*VLOOKUP('Données projet'!$B$9,Paramètres!$A$1:$I$89,3,0)*VLOOKUP('Données projet'!$B$9,Paramètres!$A$1:$I$89,5,0)</f>
        <v>1.5429577615577727E-13</v>
      </c>
      <c r="P170" s="14">
        <f t="shared" si="141"/>
        <v>2.2038482767263348E-12</v>
      </c>
      <c r="Q170" s="22">
        <f t="shared" si="162"/>
        <v>4.107100892103012E-12</v>
      </c>
      <c r="R170" s="62">
        <f t="shared" si="109"/>
        <v>288.40175636392371</v>
      </c>
      <c r="S170" s="62">
        <f ca="1">AVERAGE(OFFSET($R$3,0,0,'Données projet'!$E$9+1,1))-AVERAGE(OFFSET($H$3,0,0,'Données projet'!$E$9+1,1))</f>
        <v>407.31204161216516</v>
      </c>
      <c r="T170" s="62">
        <f t="shared" si="142"/>
        <v>250.47702091764884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1.7053025658242404E-13</v>
      </c>
      <c r="O171" s="14">
        <f>N171*VLOOKUP('Données projet'!$B$9,Paramètres!$A$1:$I$89,3,0)*VLOOKUP('Données projet'!$B$9,Paramètres!$A$1:$I$89,5,0)</f>
        <v>1.5429577615577727E-13</v>
      </c>
      <c r="P171" s="14">
        <f t="shared" si="141"/>
        <v>2.2038482767263348E-12</v>
      </c>
      <c r="Q171" s="22">
        <f t="shared" si="162"/>
        <v>4.107100892103012E-12</v>
      </c>
      <c r="R171" s="62">
        <f t="shared" si="109"/>
        <v>288.48730819898861</v>
      </c>
      <c r="S171" s="62">
        <f ca="1">AVERAGE(OFFSET($R$3,0,0,'Données projet'!$E$9+1,1))-AVERAGE(OFFSET($H$3,0,0,'Données projet'!$E$9+1,1))</f>
        <v>407.31204161216516</v>
      </c>
      <c r="T171" s="62">
        <f t="shared" si="142"/>
        <v>250.47702091764884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1.7053025658242404E-13</v>
      </c>
      <c r="O172" s="14">
        <f>N172*VLOOKUP('Données projet'!$B$9,Paramètres!$A$1:$I$89,3,0)*VLOOKUP('Données projet'!$B$9,Paramètres!$A$1:$I$89,5,0)</f>
        <v>1.5429577615577727E-13</v>
      </c>
      <c r="P172" s="14">
        <f t="shared" si="141"/>
        <v>2.2038482767263348E-12</v>
      </c>
      <c r="Q172" s="22">
        <f t="shared" si="162"/>
        <v>4.107100892103012E-12</v>
      </c>
      <c r="R172" s="62">
        <f t="shared" si="109"/>
        <v>288.57137590098051</v>
      </c>
      <c r="S172" s="62">
        <f ca="1">AVERAGE(OFFSET($R$3,0,0,'Données projet'!$E$9+1,1))-AVERAGE(OFFSET($H$3,0,0,'Données projet'!$E$9+1,1))</f>
        <v>407.31204161216516</v>
      </c>
      <c r="T172" s="62">
        <f t="shared" si="142"/>
        <v>250.47702091764884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1.7053025658242404E-13</v>
      </c>
      <c r="O173" s="14">
        <f>N173*VLOOKUP('Données projet'!$B$9,Paramètres!$A$1:$I$89,3,0)*VLOOKUP('Données projet'!$B$9,Paramètres!$A$1:$I$89,5,0)</f>
        <v>1.5429577615577727E-13</v>
      </c>
      <c r="P173" s="14">
        <f t="shared" si="141"/>
        <v>2.2038482767263348E-12</v>
      </c>
      <c r="Q173" s="22">
        <f t="shared" si="162"/>
        <v>4.107100892103012E-12</v>
      </c>
      <c r="R173" s="62">
        <f t="shared" si="109"/>
        <v>288.65398521628998</v>
      </c>
      <c r="S173" s="62">
        <f ca="1">AVERAGE(OFFSET($R$3,0,0,'Données projet'!$E$9+1,1))-AVERAGE(OFFSET($H$3,0,0,'Données projet'!$E$9+1,1))</f>
        <v>407.31204161216516</v>
      </c>
      <c r="T173" s="62">
        <f t="shared" si="142"/>
        <v>250.47702091764884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1.7053025658242404E-13</v>
      </c>
      <c r="O174" s="14">
        <f>N174*VLOOKUP('Données projet'!$B$9,Paramètres!$A$1:$I$89,3,0)*VLOOKUP('Données projet'!$B$9,Paramètres!$A$1:$I$89,5,0)</f>
        <v>1.5429577615577727E-13</v>
      </c>
      <c r="P174" s="14">
        <f t="shared" si="141"/>
        <v>2.2038482767263348E-12</v>
      </c>
      <c r="Q174" s="22">
        <f t="shared" si="162"/>
        <v>4.107100892103012E-12</v>
      </c>
      <c r="R174" s="62">
        <f t="shared" si="109"/>
        <v>288.73516144466561</v>
      </c>
      <c r="S174" s="62">
        <f ca="1">AVERAGE(OFFSET($R$3,0,0,'Données projet'!$E$9+1,1))-AVERAGE(OFFSET($H$3,0,0,'Données projet'!$E$9+1,1))</f>
        <v>407.31204161216516</v>
      </c>
      <c r="T174" s="62">
        <f t="shared" si="142"/>
        <v>250.47702091764884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1.7053025658242404E-13</v>
      </c>
      <c r="O175" s="14">
        <f>N175*VLOOKUP('Données projet'!$B$9,Paramètres!$A$1:$I$89,3,0)*VLOOKUP('Données projet'!$B$9,Paramètres!$A$1:$I$89,5,0)</f>
        <v>1.5429577615577727E-13</v>
      </c>
      <c r="P175" s="14">
        <f t="shared" si="141"/>
        <v>2.2038482767263348E-12</v>
      </c>
      <c r="Q175" s="22">
        <f t="shared" si="162"/>
        <v>4.107100892103012E-12</v>
      </c>
      <c r="R175" s="62">
        <f t="shared" si="109"/>
        <v>288.81492944696174</v>
      </c>
      <c r="S175" s="62">
        <f ca="1">AVERAGE(OFFSET($R$3,0,0,'Données projet'!$E$9+1,1))-AVERAGE(OFFSET($H$3,0,0,'Données projet'!$E$9+1,1))</f>
        <v>407.31204161216516</v>
      </c>
      <c r="T175" s="62">
        <f t="shared" si="142"/>
        <v>250.47702091764884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1.7053025658242404E-13</v>
      </c>
      <c r="O176" s="14">
        <f>N176*VLOOKUP('Données projet'!$B$9,Paramètres!$A$1:$I$89,3,0)*VLOOKUP('Données projet'!$B$9,Paramètres!$A$1:$I$89,5,0)</f>
        <v>1.5429577615577727E-13</v>
      </c>
      <c r="P176" s="14">
        <f t="shared" si="141"/>
        <v>2.2038482767263348E-12</v>
      </c>
      <c r="Q176" s="22">
        <f t="shared" si="162"/>
        <v>4.107100892103012E-12</v>
      </c>
      <c r="R176" s="62">
        <f t="shared" si="109"/>
        <v>288.89331365275257</v>
      </c>
      <c r="S176" s="62">
        <f ca="1">AVERAGE(OFFSET($R$3,0,0,'Données projet'!$E$9+1,1))-AVERAGE(OFFSET($H$3,0,0,'Données projet'!$E$9+1,1))</f>
        <v>407.31204161216516</v>
      </c>
      <c r="T176" s="62">
        <f t="shared" si="142"/>
        <v>250.47702091764884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1.7053025658242404E-13</v>
      </c>
      <c r="O177" s="14">
        <f>N177*VLOOKUP('Données projet'!$B$9,Paramètres!$A$1:$I$89,3,0)*VLOOKUP('Données projet'!$B$9,Paramètres!$A$1:$I$89,5,0)</f>
        <v>1.5429577615577727E-13</v>
      </c>
      <c r="P177" s="14">
        <f t="shared" si="141"/>
        <v>2.2038482767263348E-12</v>
      </c>
      <c r="Q177" s="22">
        <f t="shared" si="162"/>
        <v>4.107100892103012E-12</v>
      </c>
      <c r="R177" s="62">
        <f t="shared" si="109"/>
        <v>288.97033806781383</v>
      </c>
      <c r="S177" s="62">
        <f ca="1">AVERAGE(OFFSET($R$3,0,0,'Données projet'!$E$9+1,1))-AVERAGE(OFFSET($H$3,0,0,'Données projet'!$E$9+1,1))</f>
        <v>407.31204161216516</v>
      </c>
      <c r="T177" s="62">
        <f t="shared" si="142"/>
        <v>250.47702091764884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1.7053025658242404E-13</v>
      </c>
      <c r="O178" s="14">
        <f>N178*VLOOKUP('Données projet'!$B$9,Paramètres!$A$1:$I$89,3,0)*VLOOKUP('Données projet'!$B$9,Paramètres!$A$1:$I$89,5,0)</f>
        <v>1.5429577615577727E-13</v>
      </c>
      <c r="P178" s="14">
        <f t="shared" si="141"/>
        <v>2.2038482767263348E-12</v>
      </c>
      <c r="Q178" s="22">
        <f t="shared" si="162"/>
        <v>4.107100892103012E-12</v>
      </c>
      <c r="R178" s="62">
        <f t="shared" si="109"/>
        <v>289.0460262814745</v>
      </c>
      <c r="S178" s="62">
        <f ca="1">AVERAGE(OFFSET($R$3,0,0,'Données projet'!$E$9+1,1))-AVERAGE(OFFSET($H$3,0,0,'Données projet'!$E$9+1,1))</f>
        <v>407.31204161216516</v>
      </c>
      <c r="T178" s="62">
        <f t="shared" si="142"/>
        <v>250.47702091764884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1.7053025658242404E-13</v>
      </c>
      <c r="O179" s="14">
        <f>N179*VLOOKUP('Données projet'!$B$9,Paramètres!$A$1:$I$89,3,0)*VLOOKUP('Données projet'!$B$9,Paramètres!$A$1:$I$89,5,0)</f>
        <v>1.5429577615577727E-13</v>
      </c>
      <c r="P179" s="14">
        <f t="shared" si="141"/>
        <v>2.2038482767263348E-12</v>
      </c>
      <c r="Q179" s="22">
        <f t="shared" si="162"/>
        <v>4.107100892103012E-12</v>
      </c>
      <c r="R179" s="62">
        <f t="shared" si="109"/>
        <v>289.1204014738417</v>
      </c>
      <c r="S179" s="62">
        <f ca="1">AVERAGE(OFFSET($R$3,0,0,'Données projet'!$E$9+1,1))-AVERAGE(OFFSET($H$3,0,0,'Données projet'!$E$9+1,1))</f>
        <v>407.31204161216516</v>
      </c>
      <c r="T179" s="62">
        <f t="shared" si="142"/>
        <v>250.47702091764884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1.7053025658242404E-13</v>
      </c>
      <c r="O180" s="14">
        <f>N180*VLOOKUP('Données projet'!$B$9,Paramètres!$A$1:$I$89,3,0)*VLOOKUP('Données projet'!$B$9,Paramètres!$A$1:$I$89,5,0)</f>
        <v>1.5429577615577727E-13</v>
      </c>
      <c r="P180" s="14">
        <f t="shared" si="141"/>
        <v>2.2038482767263348E-12</v>
      </c>
      <c r="Q180" s="22">
        <f t="shared" si="162"/>
        <v>4.107100892103012E-12</v>
      </c>
      <c r="R180" s="62">
        <f t="shared" si="109"/>
        <v>289.19348642289935</v>
      </c>
      <c r="S180" s="62">
        <f ca="1">AVERAGE(OFFSET($R$3,0,0,'Données projet'!$E$9+1,1))-AVERAGE(OFFSET($H$3,0,0,'Données projet'!$E$9+1,1))</f>
        <v>407.31204161216516</v>
      </c>
      <c r="T180" s="62">
        <f t="shared" si="142"/>
        <v>250.47702091764884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1.7053025658242404E-13</v>
      </c>
      <c r="O181" s="14">
        <f>N181*VLOOKUP('Données projet'!$B$9,Paramètres!$A$1:$I$89,3,0)*VLOOKUP('Données projet'!$B$9,Paramètres!$A$1:$I$89,5,0)</f>
        <v>1.5429577615577727E-13</v>
      </c>
      <c r="P181" s="14">
        <f t="shared" si="141"/>
        <v>2.2038482767263348E-12</v>
      </c>
      <c r="Q181" s="22">
        <f t="shared" si="162"/>
        <v>4.107100892103012E-12</v>
      </c>
      <c r="R181" s="62">
        <f t="shared" si="109"/>
        <v>289.26530351148426</v>
      </c>
      <c r="S181" s="62">
        <f ca="1">AVERAGE(OFFSET($R$3,0,0,'Données projet'!$E$9+1,1))-AVERAGE(OFFSET($H$3,0,0,'Données projet'!$E$9+1,1))</f>
        <v>407.31204161216516</v>
      </c>
      <c r="T181" s="62">
        <f t="shared" si="142"/>
        <v>250.47702091764884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1.7053025658242404E-13</v>
      </c>
      <c r="O182" s="14">
        <f>N182*VLOOKUP('Données projet'!$B$9,Paramètres!$A$1:$I$89,3,0)*VLOOKUP('Données projet'!$B$9,Paramètres!$A$1:$I$89,5,0)</f>
        <v>1.5429577615577727E-13</v>
      </c>
      <c r="P182" s="14">
        <f t="shared" si="141"/>
        <v>2.2038482767263348E-12</v>
      </c>
      <c r="Q182" s="22">
        <f t="shared" si="162"/>
        <v>4.107100892103012E-12</v>
      </c>
      <c r="R182" s="62">
        <f t="shared" si="109"/>
        <v>289.33587473414121</v>
      </c>
      <c r="S182" s="62">
        <f ca="1">AVERAGE(OFFSET($R$3,0,0,'Données projet'!$E$9+1,1))-AVERAGE(OFFSET($H$3,0,0,'Données projet'!$E$9+1,1))</f>
        <v>407.31204161216516</v>
      </c>
      <c r="T182" s="62">
        <f t="shared" si="142"/>
        <v>250.47702091764884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1.7053025658242404E-13</v>
      </c>
      <c r="O183" s="14">
        <f>N183*VLOOKUP('Données projet'!$B$9,Paramètres!$A$1:$I$89,3,0)*VLOOKUP('Données projet'!$B$9,Paramètres!$A$1:$I$89,5,0)</f>
        <v>1.5429577615577727E-13</v>
      </c>
      <c r="P183" s="14">
        <f t="shared" si="141"/>
        <v>2.2038482767263348E-12</v>
      </c>
      <c r="Q183" s="22">
        <f t="shared" si="162"/>
        <v>4.107100892103012E-12</v>
      </c>
      <c r="R183" s="62">
        <f t="shared" si="109"/>
        <v>289.40522170385873</v>
      </c>
      <c r="S183" s="62">
        <f ca="1">AVERAGE(OFFSET($R$3,0,0,'Données projet'!$E$9+1,1))-AVERAGE(OFFSET($H$3,0,0,'Données projet'!$E$9+1,1))</f>
        <v>407.31204161216516</v>
      </c>
      <c r="T183" s="62">
        <f t="shared" si="142"/>
        <v>250.47702091764884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1.7053025658242404E-13</v>
      </c>
      <c r="O184" s="14">
        <f>N184*VLOOKUP('Données projet'!$B$9,Paramètres!$A$1:$I$89,3,0)*VLOOKUP('Données projet'!$B$9,Paramètres!$A$1:$I$89,5,0)</f>
        <v>1.5429577615577727E-13</v>
      </c>
      <c r="P184" s="14">
        <f t="shared" si="141"/>
        <v>2.2038482767263348E-12</v>
      </c>
      <c r="Q184" s="22">
        <f t="shared" si="162"/>
        <v>4.107100892103012E-12</v>
      </c>
      <c r="R184" s="62">
        <f t="shared" si="109"/>
        <v>289.47336565868818</v>
      </c>
      <c r="S184" s="62">
        <f ca="1">AVERAGE(OFFSET($R$3,0,0,'Données projet'!$E$9+1,1))-AVERAGE(OFFSET($H$3,0,0,'Données projet'!$E$9+1,1))</f>
        <v>407.31204161216516</v>
      </c>
      <c r="T184" s="62">
        <f t="shared" si="142"/>
        <v>250.47702091764884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1.7053025658242404E-13</v>
      </c>
      <c r="O185" s="14">
        <f>N185*VLOOKUP('Données projet'!$B$9,Paramètres!$A$1:$I$89,3,0)*VLOOKUP('Données projet'!$B$9,Paramètres!$A$1:$I$89,5,0)</f>
        <v>1.5429577615577727E-13</v>
      </c>
      <c r="P185" s="14">
        <f t="shared" si="141"/>
        <v>2.2038482767263348E-12</v>
      </c>
      <c r="Q185" s="22">
        <f t="shared" si="162"/>
        <v>4.107100892103012E-12</v>
      </c>
      <c r="R185" s="62">
        <f t="shared" si="109"/>
        <v>289.54032746824851</v>
      </c>
      <c r="S185" s="62">
        <f ca="1">AVERAGE(OFFSET($R$3,0,0,'Données projet'!$E$9+1,1))-AVERAGE(OFFSET($H$3,0,0,'Données projet'!$E$9+1,1))</f>
        <v>407.31204161216516</v>
      </c>
      <c r="T185" s="62">
        <f t="shared" si="142"/>
        <v>250.47702091764884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1.7053025658242404E-13</v>
      </c>
      <c r="O186" s="14">
        <f>N186*VLOOKUP('Données projet'!$B$9,Paramètres!$A$1:$I$89,3,0)*VLOOKUP('Données projet'!$B$9,Paramètres!$A$1:$I$89,5,0)</f>
        <v>1.5429577615577727E-13</v>
      </c>
      <c r="P186" s="14">
        <f t="shared" si="141"/>
        <v>2.2038482767263348E-12</v>
      </c>
      <c r="Q186" s="22">
        <f t="shared" si="162"/>
        <v>4.107100892103012E-12</v>
      </c>
      <c r="R186" s="62">
        <f t="shared" si="109"/>
        <v>289.60612764011705</v>
      </c>
      <c r="S186" s="62">
        <f ca="1">AVERAGE(OFFSET($R$3,0,0,'Données projet'!$E$9+1,1))-AVERAGE(OFFSET($H$3,0,0,'Données projet'!$E$9+1,1))</f>
        <v>407.31204161216516</v>
      </c>
      <c r="T186" s="62">
        <f t="shared" si="142"/>
        <v>250.47702091764884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1.7053025658242404E-13</v>
      </c>
      <c r="O187" s="14">
        <f>N187*VLOOKUP('Données projet'!$B$9,Paramètres!$A$1:$I$89,3,0)*VLOOKUP('Données projet'!$B$9,Paramètres!$A$1:$I$89,5,0)</f>
        <v>1.5429577615577727E-13</v>
      </c>
      <c r="P187" s="14">
        <f t="shared" si="141"/>
        <v>2.2038482767263348E-12</v>
      </c>
      <c r="Q187" s="22">
        <f t="shared" si="162"/>
        <v>4.107100892103012E-12</v>
      </c>
      <c r="R187" s="62">
        <f t="shared" si="109"/>
        <v>289.67078632611083</v>
      </c>
      <c r="S187" s="62">
        <f ca="1">AVERAGE(OFFSET($R$3,0,0,'Données projet'!$E$9+1,1))-AVERAGE(OFFSET($H$3,0,0,'Données projet'!$E$9+1,1))</f>
        <v>407.31204161216516</v>
      </c>
      <c r="T187" s="62">
        <f t="shared" si="142"/>
        <v>250.47702091764884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1.7053025658242404E-13</v>
      </c>
      <c r="O188" s="14">
        <f>N188*VLOOKUP('Données projet'!$B$9,Paramètres!$A$1:$I$89,3,0)*VLOOKUP('Données projet'!$B$9,Paramètres!$A$1:$I$89,5,0)</f>
        <v>1.5429577615577727E-13</v>
      </c>
      <c r="P188" s="14">
        <f t="shared" si="141"/>
        <v>2.2038482767263348E-12</v>
      </c>
      <c r="Q188" s="22">
        <f t="shared" si="162"/>
        <v>4.107100892103012E-12</v>
      </c>
      <c r="R188" s="62">
        <f t="shared" si="109"/>
        <v>289.73432332845783</v>
      </c>
      <c r="S188" s="62">
        <f ca="1">AVERAGE(OFFSET($R$3,0,0,'Données projet'!$E$9+1,1))-AVERAGE(OFFSET($H$3,0,0,'Données projet'!$E$9+1,1))</f>
        <v>407.31204161216516</v>
      </c>
      <c r="T188" s="62">
        <f t="shared" si="142"/>
        <v>250.47702091764884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1.7053025658242404E-13</v>
      </c>
      <c r="O189" s="14">
        <f>N189*VLOOKUP('Données projet'!$B$9,Paramètres!$A$1:$I$89,3,0)*VLOOKUP('Données projet'!$B$9,Paramètres!$A$1:$I$89,5,0)</f>
        <v>1.5429577615577727E-13</v>
      </c>
      <c r="P189" s="14">
        <f t="shared" si="141"/>
        <v>2.2038482767263348E-12</v>
      </c>
      <c r="Q189" s="22">
        <f t="shared" si="162"/>
        <v>4.107100892103012E-12</v>
      </c>
      <c r="R189" s="62">
        <f t="shared" si="109"/>
        <v>289.7967581058615</v>
      </c>
      <c r="S189" s="62">
        <f ca="1">AVERAGE(OFFSET($R$3,0,0,'Données projet'!$E$9+1,1))-AVERAGE(OFFSET($H$3,0,0,'Données projet'!$E$9+1,1))</f>
        <v>407.31204161216516</v>
      </c>
      <c r="T189" s="62">
        <f t="shared" si="142"/>
        <v>250.47702091764884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1.7053025658242404E-13</v>
      </c>
      <c r="O190" s="14">
        <f>N190*VLOOKUP('Données projet'!$B$9,Paramètres!$A$1:$I$89,3,0)*VLOOKUP('Données projet'!$B$9,Paramètres!$A$1:$I$89,5,0)</f>
        <v>1.5429577615577727E-13</v>
      </c>
      <c r="P190" s="14">
        <f t="shared" si="141"/>
        <v>2.2038482767263348E-12</v>
      </c>
      <c r="Q190" s="22">
        <f t="shared" si="162"/>
        <v>4.107100892103012E-12</v>
      </c>
      <c r="R190" s="62">
        <f t="shared" si="109"/>
        <v>289.85810977946051</v>
      </c>
      <c r="S190" s="62">
        <f ca="1">AVERAGE(OFFSET($R$3,0,0,'Données projet'!$E$9+1,1))-AVERAGE(OFFSET($H$3,0,0,'Données projet'!$E$9+1,1))</f>
        <v>407.31204161216516</v>
      </c>
      <c r="T190" s="62">
        <f t="shared" si="142"/>
        <v>250.47702091764884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1.7053025658242404E-13</v>
      </c>
      <c r="O191" s="14">
        <f>N191*VLOOKUP('Données projet'!$B$9,Paramètres!$A$1:$I$89,3,0)*VLOOKUP('Données projet'!$B$9,Paramètres!$A$1:$I$89,5,0)</f>
        <v>1.5429577615577727E-13</v>
      </c>
      <c r="P191" s="14">
        <f t="shared" si="141"/>
        <v>2.2038482767263348E-12</v>
      </c>
      <c r="Q191" s="22">
        <f t="shared" si="162"/>
        <v>4.107100892103012E-12</v>
      </c>
      <c r="R191" s="62">
        <f t="shared" si="109"/>
        <v>289.91839713868433</v>
      </c>
      <c r="S191" s="62">
        <f ca="1">AVERAGE(OFFSET($R$3,0,0,'Données projet'!$E$9+1,1))-AVERAGE(OFFSET($H$3,0,0,'Données projet'!$E$9+1,1))</f>
        <v>407.31204161216516</v>
      </c>
      <c r="T191" s="62">
        <f t="shared" si="142"/>
        <v>250.47702091764884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1.7053025658242404E-13</v>
      </c>
      <c r="O192" s="14">
        <f>N192*VLOOKUP('Données projet'!$B$9,Paramètres!$A$1:$I$89,3,0)*VLOOKUP('Données projet'!$B$9,Paramètres!$A$1:$I$89,5,0)</f>
        <v>1.5429577615577727E-13</v>
      </c>
      <c r="P192" s="14">
        <f t="shared" si="141"/>
        <v>2.2038482767263348E-12</v>
      </c>
      <c r="Q192" s="22">
        <f t="shared" si="162"/>
        <v>4.107100892103012E-12</v>
      </c>
      <c r="R192" s="62">
        <f t="shared" si="109"/>
        <v>289.97763864700795</v>
      </c>
      <c r="S192" s="62">
        <f ca="1">AVERAGE(OFFSET($R$3,0,0,'Données projet'!$E$9+1,1))-AVERAGE(OFFSET($H$3,0,0,'Données projet'!$E$9+1,1))</f>
        <v>407.31204161216516</v>
      </c>
      <c r="T192" s="62">
        <f t="shared" si="142"/>
        <v>250.47702091764884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1.7053025658242404E-13</v>
      </c>
      <c r="O193" s="14">
        <f>N193*VLOOKUP('Données projet'!$B$9,Paramètres!$A$1:$I$89,3,0)*VLOOKUP('Données projet'!$B$9,Paramètres!$A$1:$I$89,5,0)</f>
        <v>1.5429577615577727E-13</v>
      </c>
      <c r="P193" s="14">
        <f t="shared" si="141"/>
        <v>2.2038482767263348E-12</v>
      </c>
      <c r="Q193" s="22">
        <f t="shared" si="162"/>
        <v>4.107100892103012E-12</v>
      </c>
      <c r="R193" s="62">
        <f t="shared" si="109"/>
        <v>290.03585244760637</v>
      </c>
      <c r="S193" s="62">
        <f ca="1">AVERAGE(OFFSET($R$3,0,0,'Données projet'!$E$9+1,1))-AVERAGE(OFFSET($H$3,0,0,'Données projet'!$E$9+1,1))</f>
        <v>407.31204161216516</v>
      </c>
      <c r="T193" s="62">
        <f t="shared" si="142"/>
        <v>250.47702091764884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1.7053025658242404E-13</v>
      </c>
      <c r="O194" s="14">
        <f>N194*VLOOKUP('Données projet'!$B$9,Paramètres!$A$1:$I$89,3,0)*VLOOKUP('Données projet'!$B$9,Paramètres!$A$1:$I$89,5,0)</f>
        <v>1.5429577615577727E-13</v>
      </c>
      <c r="P194" s="14">
        <f t="shared" si="141"/>
        <v>2.2038482767263348E-12</v>
      </c>
      <c r="Q194" s="22">
        <f t="shared" si="162"/>
        <v>4.107100892103012E-12</v>
      </c>
      <c r="R194" s="62">
        <f t="shared" si="109"/>
        <v>290.09305636891094</v>
      </c>
      <c r="S194" s="62">
        <f ca="1">AVERAGE(OFFSET($R$3,0,0,'Données projet'!$E$9+1,1))-AVERAGE(OFFSET($H$3,0,0,'Données projet'!$E$9+1,1))</f>
        <v>407.31204161216516</v>
      </c>
      <c r="T194" s="62">
        <f t="shared" si="142"/>
        <v>250.47702091764884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1.7053025658242404E-13</v>
      </c>
      <c r="O195" s="14">
        <f>N195*VLOOKUP('Données projet'!$B$9,Paramètres!$A$1:$I$89,3,0)*VLOOKUP('Données projet'!$B$9,Paramètres!$A$1:$I$89,5,0)</f>
        <v>1.5429577615577727E-13</v>
      </c>
      <c r="P195" s="14">
        <f t="shared" si="141"/>
        <v>2.2038482767263348E-12</v>
      </c>
      <c r="Q195" s="22">
        <f t="shared" si="162"/>
        <v>4.107100892103012E-12</v>
      </c>
      <c r="R195" s="62">
        <f t="shared" ref="R195:R203" si="191">Q195+(I195+J195)*44/12</f>
        <v>290.14926793006975</v>
      </c>
      <c r="S195" s="62">
        <f ca="1">AVERAGE(OFFSET($R$3,0,0,'Données projet'!$E$9+1,1))-AVERAGE(OFFSET($H$3,0,0,'Données projet'!$E$9+1,1))</f>
        <v>407.31204161216516</v>
      </c>
      <c r="T195" s="62">
        <f t="shared" si="142"/>
        <v>250.47702091764884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1.7053025658242404E-13</v>
      </c>
      <c r="O196" s="14">
        <f>N196*VLOOKUP('Données projet'!$B$9,Paramètres!$A$1:$I$89,3,0)*VLOOKUP('Données projet'!$B$9,Paramètres!$A$1:$I$89,5,0)</f>
        <v>1.5429577615577727E-13</v>
      </c>
      <c r="P196" s="14">
        <f t="shared" si="141"/>
        <v>2.2038482767263348E-12</v>
      </c>
      <c r="Q196" s="22">
        <f t="shared" si="162"/>
        <v>4.107100892103012E-12</v>
      </c>
      <c r="R196" s="62">
        <f t="shared" si="191"/>
        <v>290.2045043463126</v>
      </c>
      <c r="S196" s="62">
        <f ca="1">AVERAGE(OFFSET($R$3,0,0,'Données projet'!$E$9+1,1))-AVERAGE(OFFSET($H$3,0,0,'Données projet'!$E$9+1,1))</f>
        <v>407.31204161216516</v>
      </c>
      <c r="T196" s="62">
        <f t="shared" si="142"/>
        <v>250.47702091764884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1.7053025658242404E-13</v>
      </c>
      <c r="O197" s="14">
        <f>N197*VLOOKUP('Données projet'!$B$9,Paramètres!$A$1:$I$89,3,0)*VLOOKUP('Données projet'!$B$9,Paramètres!$A$1:$I$89,5,0)</f>
        <v>1.5429577615577727E-13</v>
      </c>
      <c r="P197" s="14">
        <f t="shared" ref="P197:P203" si="203">EXP(-1.0587+0.8836*LN(O197)+0.284)</f>
        <v>2.2038482767263348E-12</v>
      </c>
      <c r="Q197" s="22">
        <f t="shared" si="162"/>
        <v>4.107100892103012E-12</v>
      </c>
      <c r="R197" s="62">
        <f t="shared" si="191"/>
        <v>290.25878253422383</v>
      </c>
      <c r="S197" s="62">
        <f ca="1">AVERAGE(OFFSET($R$3,0,0,'Données projet'!$E$9+1,1))-AVERAGE(OFFSET($H$3,0,0,'Données projet'!$E$9+1,1))</f>
        <v>407.31204161216516</v>
      </c>
      <c r="T197" s="62">
        <f t="shared" ref="T197:T203" si="204">$T$3</f>
        <v>250.47702091764884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1.7053025658242404E-13</v>
      </c>
      <c r="O198" s="14">
        <f>N198*VLOOKUP('Données projet'!$B$9,Paramètres!$A$1:$I$89,3,0)*VLOOKUP('Données projet'!$B$9,Paramètres!$A$1:$I$89,5,0)</f>
        <v>1.5429577615577727E-13</v>
      </c>
      <c r="P198" s="14">
        <f t="shared" si="203"/>
        <v>2.2038482767263348E-12</v>
      </c>
      <c r="Q198" s="22">
        <f t="shared" si="162"/>
        <v>4.107100892103012E-12</v>
      </c>
      <c r="R198" s="62">
        <f t="shared" si="191"/>
        <v>290.31211911692259</v>
      </c>
      <c r="S198" s="62">
        <f ca="1">AVERAGE(OFFSET($R$3,0,0,'Données projet'!$E$9+1,1))-AVERAGE(OFFSET($H$3,0,0,'Données projet'!$E$9+1,1))</f>
        <v>407.31204161216516</v>
      </c>
      <c r="T198" s="62">
        <f t="shared" si="204"/>
        <v>250.47702091764884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1.7053025658242404E-13</v>
      </c>
      <c r="O199" s="14">
        <f>N199*VLOOKUP('Données projet'!$B$9,Paramètres!$A$1:$I$89,3,0)*VLOOKUP('Données projet'!$B$9,Paramètres!$A$1:$I$89,5,0)</f>
        <v>1.5429577615577727E-13</v>
      </c>
      <c r="P199" s="14">
        <f t="shared" si="203"/>
        <v>2.2038482767263348E-12</v>
      </c>
      <c r="Q199" s="22">
        <f t="shared" si="162"/>
        <v>4.107100892103012E-12</v>
      </c>
      <c r="R199" s="62">
        <f t="shared" si="191"/>
        <v>290.36453042915429</v>
      </c>
      <c r="S199" s="62">
        <f ca="1">AVERAGE(OFFSET($R$3,0,0,'Données projet'!$E$9+1,1))-AVERAGE(OFFSET($H$3,0,0,'Données projet'!$E$9+1,1))</f>
        <v>407.31204161216516</v>
      </c>
      <c r="T199" s="62">
        <f t="shared" si="204"/>
        <v>250.47702091764884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1.7053025658242404E-13</v>
      </c>
      <c r="O200" s="14">
        <f>N200*VLOOKUP('Données projet'!$B$9,Paramètres!$A$1:$I$89,3,0)*VLOOKUP('Données projet'!$B$9,Paramètres!$A$1:$I$89,5,0)</f>
        <v>1.5429577615577727E-13</v>
      </c>
      <c r="P200" s="14">
        <f t="shared" si="203"/>
        <v>2.2038482767263348E-12</v>
      </c>
      <c r="Q200" s="22">
        <f t="shared" si="162"/>
        <v>4.107100892103012E-12</v>
      </c>
      <c r="R200" s="62">
        <f t="shared" si="191"/>
        <v>290.41603252229288</v>
      </c>
      <c r="S200" s="62">
        <f ca="1">AVERAGE(OFFSET($R$3,0,0,'Données projet'!$E$9+1,1))-AVERAGE(OFFSET($H$3,0,0,'Données projet'!$E$9+1,1))</f>
        <v>407.31204161216516</v>
      </c>
      <c r="T200" s="62">
        <f t="shared" si="204"/>
        <v>250.47702091764884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1.7053025658242404E-13</v>
      </c>
      <c r="O201" s="14">
        <f>N201*VLOOKUP('Données projet'!$B$9,Paramètres!$A$1:$I$89,3,0)*VLOOKUP('Données projet'!$B$9,Paramètres!$A$1:$I$89,5,0)</f>
        <v>1.5429577615577727E-13</v>
      </c>
      <c r="P201" s="14">
        <f t="shared" si="203"/>
        <v>2.2038482767263348E-12</v>
      </c>
      <c r="Q201" s="22">
        <f t="shared" si="162"/>
        <v>4.107100892103012E-12</v>
      </c>
      <c r="R201" s="62">
        <f t="shared" si="191"/>
        <v>290.466641169257</v>
      </c>
      <c r="S201" s="62">
        <f ca="1">AVERAGE(OFFSET($R$3,0,0,'Données projet'!$E$9+1,1))-AVERAGE(OFFSET($H$3,0,0,'Données projet'!$E$9+1,1))</f>
        <v>407.31204161216516</v>
      </c>
      <c r="T201" s="62">
        <f t="shared" si="204"/>
        <v>250.47702091764884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1.7053025658242404E-13</v>
      </c>
      <c r="O202" s="14">
        <f>N202*VLOOKUP('Données projet'!$B$9,Paramètres!$A$1:$I$89,3,0)*VLOOKUP('Données projet'!$B$9,Paramètres!$A$1:$I$89,5,0)</f>
        <v>1.5429577615577727E-13</v>
      </c>
      <c r="P202" s="14">
        <f t="shared" si="203"/>
        <v>2.2038482767263348E-12</v>
      </c>
      <c r="Q202" s="22">
        <f t="shared" si="162"/>
        <v>4.107100892103012E-12</v>
      </c>
      <c r="R202" s="62">
        <f t="shared" si="191"/>
        <v>290.51637186934022</v>
      </c>
      <c r="S202" s="62">
        <f ca="1">AVERAGE(OFFSET($R$3,0,0,'Données projet'!$E$9+1,1))-AVERAGE(OFFSET($H$3,0,0,'Données projet'!$E$9+1,1))</f>
        <v>407.31204161216516</v>
      </c>
      <c r="T202" s="62">
        <f t="shared" si="204"/>
        <v>250.47702091764884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1.7053025658242404E-13</v>
      </c>
      <c r="O203" s="14">
        <f>N203*VLOOKUP('Données projet'!$B$9,Paramètres!$A$1:$I$89,3,0)*VLOOKUP('Données projet'!$B$9,Paramètres!$A$1:$I$89,5,0)</f>
        <v>1.5429577615577727E-13</v>
      </c>
      <c r="P203" s="14">
        <f t="shared" si="203"/>
        <v>2.2038482767263348E-12</v>
      </c>
      <c r="Q203" s="22">
        <f t="shared" si="162"/>
        <v>4.107100892103012E-12</v>
      </c>
      <c r="R203" s="62">
        <f t="shared" si="191"/>
        <v>290.5652398529582</v>
      </c>
      <c r="S203" s="62">
        <f ca="1">AVERAGE(OFFSET($R$3,0,0,'Données projet'!$E$9+1,1))-AVERAGE(OFFSET($H$3,0,0,'Données projet'!$E$9+1,1))</f>
        <v>407.31204161216516</v>
      </c>
      <c r="T203" s="62">
        <f t="shared" si="204"/>
        <v>250.47702091764884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1.1852335095914694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P24" sqref="P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1.7</v>
      </c>
      <c r="C6" s="156">
        <f ca="1">IF(OR('Données projet'!B9="",'Données projet'!C9="",'Données projet'!C9=0%),0,Calculateur!S3)</f>
        <v>407.31204161216516</v>
      </c>
      <c r="D6" s="156">
        <f>IF(OR('Données projet'!B9="",'Données projet'!C9="",'Données projet'!C9=0%),0,Calculateur!T3)</f>
        <v>250.47702091764884</v>
      </c>
      <c r="E6" s="156">
        <f ca="1">MIN(C6,D6)</f>
        <v>250.47702091764884</v>
      </c>
      <c r="F6" s="156">
        <f ca="1">E6*B6</f>
        <v>425.81093556000303</v>
      </c>
      <c r="G6" s="156">
        <f ca="1">F6*(100%-'Données projet'!$C$24)*(100%-'Données projet'!$C$25)*(100%-'Données projet'!$C$26)*(100%-'Données projet'!$C$27)</f>
        <v>344.90685780360252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12.324999999999999</v>
      </c>
      <c r="K6" s="160">
        <f>J6*(100%-'Données projet'!$C$24)*(100%-'Données projet'!$C$25)*(100%-'Données projet'!$C$26)*(100%-'Données projet'!$C$27)</f>
        <v>9.98325</v>
      </c>
      <c r="L6" s="161">
        <f ca="1">G6+I6+K6</f>
        <v>354.89010780360252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425.81093556000303</v>
      </c>
      <c r="G16" s="175">
        <f t="shared" ca="1" si="3"/>
        <v>344.90685780360252</v>
      </c>
      <c r="H16" s="176">
        <f t="shared" si="3"/>
        <v>0</v>
      </c>
      <c r="I16" s="176">
        <f t="shared" si="3"/>
        <v>0</v>
      </c>
      <c r="J16" s="177">
        <f t="shared" si="3"/>
        <v>12.324999999999999</v>
      </c>
      <c r="K16" s="177">
        <f t="shared" si="3"/>
        <v>9.98325</v>
      </c>
      <c r="L16" s="178">
        <f t="shared" ca="1" si="3"/>
        <v>354.89010780360252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10" zoomScale="90" zoomScaleNormal="90" workbookViewId="0">
      <selection activeCell="I28" sqref="I2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1029.436288374319</v>
      </c>
      <c r="U10" s="190">
        <f>'Données projet'!D9</f>
        <v>1.7</v>
      </c>
      <c r="V10" s="189">
        <f>U10*T10</f>
        <v>1750.0416902363422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2007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2007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2007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10</v>
      </c>
      <c r="D23" s="194">
        <f>B23*C23</f>
        <v>80</v>
      </c>
      <c r="E23" s="206"/>
      <c r="F23" s="261"/>
      <c r="H23" s="203">
        <v>3</v>
      </c>
      <c r="I23" s="204">
        <v>2007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-13902.137238526135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06">
        <v>10</v>
      </c>
      <c r="D24" s="194">
        <f t="shared" ref="D24:D42" si="2">B24*C24</f>
        <v>210</v>
      </c>
      <c r="E24" s="206"/>
      <c r="F24" s="264"/>
      <c r="H24" s="203">
        <v>4</v>
      </c>
      <c r="I24" s="204">
        <v>2007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06">
        <v>10</v>
      </c>
      <c r="D25" s="194">
        <f t="shared" si="2"/>
        <v>210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-13902.137238526135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06">
        <v>10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06">
        <v>20</v>
      </c>
      <c r="D27" s="194">
        <f t="shared" si="2"/>
        <v>420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06">
        <v>30</v>
      </c>
      <c r="D28" s="194">
        <f t="shared" si="2"/>
        <v>630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06">
        <v>30</v>
      </c>
      <c r="D29" s="194">
        <f t="shared" si="2"/>
        <v>630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06">
        <v>40</v>
      </c>
      <c r="D30" s="194">
        <f t="shared" si="2"/>
        <v>840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06">
        <v>50</v>
      </c>
      <c r="D31" s="194">
        <f t="shared" si="2"/>
        <v>1050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06">
        <v>60</v>
      </c>
      <c r="D32" s="194">
        <f t="shared" si="2"/>
        <v>1260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0</v>
      </c>
      <c r="C33" s="206">
        <v>70</v>
      </c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06">
        <v>70</v>
      </c>
      <c r="D34" s="194">
        <f t="shared" si="2"/>
        <v>1470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06">
        <v>80</v>
      </c>
      <c r="D35" s="194">
        <f t="shared" si="2"/>
        <v>1680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06">
        <v>80</v>
      </c>
      <c r="D36" s="194">
        <f t="shared" si="2"/>
        <v>1680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06">
        <v>90</v>
      </c>
      <c r="D37" s="194">
        <f t="shared" si="2"/>
        <v>1890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06">
        <v>90</v>
      </c>
      <c r="D38" s="194">
        <f t="shared" si="2"/>
        <v>1890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06">
        <v>100</v>
      </c>
      <c r="D39" s="194">
        <f t="shared" si="2"/>
        <v>2000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06">
        <v>100</v>
      </c>
      <c r="D40" s="194">
        <f t="shared" si="2"/>
        <v>1900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06">
        <v>110</v>
      </c>
      <c r="D41" s="194">
        <f t="shared" si="2"/>
        <v>1980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285</v>
      </c>
      <c r="C42" s="206">
        <v>200</v>
      </c>
      <c r="D42" s="194">
        <f t="shared" si="2"/>
        <v>57000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2023-10-16T07:53:30Z</dcterms:modified>
</cp:coreProperties>
</file>