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5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Périgord\1 - BOISEMENT\MARSANEIX (24) - SAUNIER Serge - HUMMINGBIRDS\Dossier final\"/>
    </mc:Choice>
  </mc:AlternateContent>
  <xr:revisionPtr revIDLastSave="0" documentId="13_ncr:1_{E1BB22F2-0E54-4B70-8DC0-AA2F83603058}" xr6:coauthVersionLast="36" xr6:coauthVersionMax="36" xr10:uidLastSave="{00000000-0000-0000-0000-000000000000}"/>
  <bookViews>
    <workbookView xWindow="0" yWindow="0" windowWidth="28800" windowHeight="12615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51" i="2" l="1" a="1"/>
  <c r="AH151" i="2" s="1"/>
  <c r="AH62" i="2" a="1"/>
  <c r="AH62" i="2" s="1"/>
  <c r="AH199" i="2" a="1"/>
  <c r="AH199" i="2" s="1"/>
  <c r="AH163" i="2" a="1"/>
  <c r="AH163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<sst xmlns="http://schemas.openxmlformats.org/spreadsheetml/2006/main" count="1169" uniqueCount="324">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</sst>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6" zoomScale="90" zoomScaleNormal="90" workbookViewId="0">
      <selection activeCell="J28" sqref="J28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0.93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0.93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0.93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B9" sqref="B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1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156.16603965614024</v>
      </c>
      <c r="T3" s="62">
        <f>IF('Données projet'!E9&gt;30,$R$33-$H$33,LOOKUP('Données projet'!$E$9,$A$3:$A$203,R3:R203)-LOOKUP('Données projet'!$E$9,$A$3:$A$203,$H$3:$H$203))</f>
        <v>378.21132402823287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0.88919999999999999</v>
      </c>
      <c r="D4" s="12">
        <f>IFERROR(EXP(-1.0587+0.8836*LN(C4)+0.284),0)</f>
        <v>0.41542055579923082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10.07075516757301</v>
      </c>
      <c r="H4" s="70">
        <f t="shared" ref="H4:H67" si="1">(B4+E4+F4)*44/12+(C4+D4)*0.475*44/12</f>
        <v>258.93888080135036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260.1434244379796</v>
      </c>
      <c r="S4" s="62">
        <f ca="1">AVERAGE(OFFSET($R$3,0,0,'Données projet'!$E$9+1,1))-AVERAGE(OFFSET($H$3,0,0,'Données projet'!$E$9+1,1))</f>
        <v>156.16603965614024</v>
      </c>
      <c r="T4" s="62">
        <f>$T$3</f>
        <v>378.21132402823287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1.7784</v>
      </c>
      <c r="D5" s="12">
        <f t="shared" ref="D5:D68" si="32">IFERROR(EXP(-1.0587+0.8836*LN(C5)+0.284),0)</f>
        <v>0.76643986660078545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19.644377917620098</v>
      </c>
      <c r="H5" s="70">
        <f t="shared" si="1"/>
        <v>261.0989294343297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262.38956383505422</v>
      </c>
      <c r="S5" s="62">
        <f ca="1">AVERAGE(OFFSET($R$3,0,0,'Données projet'!$E$9+1,1))-AVERAGE(OFFSET($H$3,0,0,'Données projet'!$E$9+1,1))</f>
        <v>156.16603965614024</v>
      </c>
      <c r="T5" s="62">
        <f t="shared" ref="T5:T68" si="34">$T$3</f>
        <v>378.21132402823287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2.6676000000000002</v>
      </c>
      <c r="D6" s="12">
        <f t="shared" si="32"/>
        <v>1.0966608080083624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29.057451851292623</v>
      </c>
      <c r="H6" s="70">
        <f t="shared" si="1"/>
        <v>263.22275424061456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265.10280709686913</v>
      </c>
      <c r="S6" s="62">
        <f ca="1">AVERAGE(OFFSET($R$3,0,0,'Données projet'!$E$9+1,1))-AVERAGE(OFFSET($H$3,0,0,'Données projet'!$E$9+1,1))</f>
        <v>156.16603965614024</v>
      </c>
      <c r="T6" s="62">
        <f t="shared" si="34"/>
        <v>378.21132402823287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3.5568</v>
      </c>
      <c r="D7" s="12">
        <f t="shared" si="32"/>
        <v>1.4140611505968179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38.37155975899298</v>
      </c>
      <c r="H7" s="70">
        <f t="shared" si="1"/>
        <v>265.32424983728947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268.49713617112559</v>
      </c>
      <c r="S7" s="62">
        <f ca="1">AVERAGE(OFFSET($R$3,0,0,'Données projet'!$E$9+1,1))-AVERAGE(OFFSET($H$3,0,0,'Données projet'!$E$9+1,1))</f>
        <v>156.16603965614024</v>
      </c>
      <c r="T7" s="62">
        <f t="shared" si="34"/>
        <v>378.21132402823287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4.4459999999999997</v>
      </c>
      <c r="D8" s="12">
        <f t="shared" si="32"/>
        <v>1.7222566815192897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47.614612980148905</v>
      </c>
      <c r="H8" s="70">
        <f t="shared" si="1"/>
        <v>267.40971372031277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272.88493956505795</v>
      </c>
      <c r="S8" s="62">
        <f ca="1">AVERAGE(OFFSET($R$3,0,0,'Données projet'!$E$9+1,1))-AVERAGE(OFFSET($H$3,0,0,'Données projet'!$E$9+1,1))</f>
        <v>156.16603965614024</v>
      </c>
      <c r="T8" s="62">
        <f t="shared" si="34"/>
        <v>378.21132402823287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5.3351999999999995</v>
      </c>
      <c r="D9" s="12">
        <f t="shared" si="32"/>
        <v>2.0233099967312578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56.802533308100926</v>
      </c>
      <c r="H9" s="70">
        <f t="shared" si="1"/>
        <v>269.48273824430697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278.72242949911606</v>
      </c>
      <c r="S9" s="62">
        <f ca="1">AVERAGE(OFFSET($R$3,0,0,'Données projet'!$E$9+1,1))-AVERAGE(OFFSET($H$3,0,0,'Données projet'!$E$9+1,1))</f>
        <v>156.16603965614024</v>
      </c>
      <c r="T9" s="62">
        <f t="shared" si="34"/>
        <v>378.21132402823287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6.2243999999999993</v>
      </c>
      <c r="D10" s="12">
        <f t="shared" si="32"/>
        <v>2.3185507720937846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65.945584907390625</v>
      </c>
      <c r="H10" s="70">
        <f t="shared" si="1"/>
        <v>271.54563926139667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286.6760886613967</v>
      </c>
      <c r="S10" s="62">
        <f ca="1">AVERAGE(OFFSET($R$3,0,0,'Données projet'!$E$9+1,1))-AVERAGE(OFFSET($H$3,0,0,'Données projet'!$E$9+1,1))</f>
        <v>156.16603965614024</v>
      </c>
      <c r="T10" s="62">
        <f t="shared" si="34"/>
        <v>378.21132402823287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7.113599999999999</v>
      </c>
      <c r="D11" s="12">
        <f t="shared" si="32"/>
        <v>2.6089051793396716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75.050917173850095</v>
      </c>
      <c r="H11" s="70">
        <f t="shared" si="1"/>
        <v>273.60002985401661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297.71991279004334</v>
      </c>
      <c r="S11" s="62">
        <f ca="1">AVERAGE(OFFSET($R$3,0,0,'Données projet'!$E$9+1,1))-AVERAGE(OFFSET($H$3,0,0,'Données projet'!$E$9+1,1))</f>
        <v>156.16603965614024</v>
      </c>
      <c r="T11" s="62">
        <f t="shared" si="34"/>
        <v>378.21132402823287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8.0027999999999988</v>
      </c>
      <c r="D12" s="12">
        <f t="shared" si="32"/>
        <v>2.8950539664743791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84.123785004363612</v>
      </c>
      <c r="H12" s="70">
        <f t="shared" si="1"/>
        <v>275.64709565827621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313.27776290704742</v>
      </c>
      <c r="S12" s="62">
        <f ca="1">AVERAGE(OFFSET($R$3,0,0,'Données projet'!$E$9+1,1))-AVERAGE(OFFSET($H$3,0,0,'Données projet'!$E$9+1,1))</f>
        <v>156.16603965614024</v>
      </c>
      <c r="T12" s="62">
        <f t="shared" si="34"/>
        <v>378.21132402823287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13" s="12">
        <f t="shared" si="32"/>
        <v>3.177517729464268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93.16820703446102</v>
      </c>
      <c r="H13" s="70">
        <f t="shared" si="1"/>
        <v>277.68774337881695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335.43181126874777</v>
      </c>
      <c r="S13" s="62">
        <f ca="1">AVERAGE(OFFSET($R$3,0,0,'Données projet'!$E$9+1,1))-AVERAGE(OFFSET($H$3,0,0,'Données projet'!$E$9+1,1))</f>
        <v>156.16603965614024</v>
      </c>
      <c r="T13" s="62">
        <f t="shared" si="34"/>
        <v>378.21132402823287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9.7812000000000001</v>
      </c>
      <c r="D14" s="12">
        <f t="shared" si="32"/>
        <v>3.4567069199829903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102.18735166302658</v>
      </c>
      <c r="H14" s="70">
        <f t="shared" si="1"/>
        <v>279.72268788563707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367.22785087914758</v>
      </c>
      <c r="S14" s="62">
        <f ca="1">AVERAGE(OFFSET($R$3,0,0,'Données projet'!$E$9+1,1))-AVERAGE(OFFSET($H$3,0,0,'Données projet'!$E$9+1,1))</f>
        <v>156.16603965614024</v>
      </c>
      <c r="T14" s="62">
        <f t="shared" si="34"/>
        <v>378.21132402823287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10.670400000000001</v>
      </c>
      <c r="D15" s="12">
        <f t="shared" si="32"/>
        <v>3.7329530817348471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111.18377817479534</v>
      </c>
      <c r="H15" s="70">
        <f t="shared" si="1"/>
        <v>281.75250661735487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413.12259794811348</v>
      </c>
      <c r="S15" s="62">
        <f ca="1">AVERAGE(OFFSET($R$3,0,0,'Données projet'!$E$9+1,1))-AVERAGE(OFFSET($H$3,0,0,'Données projet'!$E$9+1,1))</f>
        <v>156.16603965614024</v>
      </c>
      <c r="T15" s="62">
        <f t="shared" si="34"/>
        <v>378.21132402823287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11.559600000000001</v>
      </c>
      <c r="D16" s="12">
        <f t="shared" si="32"/>
        <v>4.0065293501366055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120.15959498351064</v>
      </c>
      <c r="H16" s="70">
        <f t="shared" si="1"/>
        <v>283.77767528482127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397.11674874565313</v>
      </c>
      <c r="S16" s="62">
        <f ca="1">AVERAGE(OFFSET($R$3,0,0,'Données projet'!$E$9+1,1))-AVERAGE(OFFSET($H$3,0,0,'Données projet'!$E$9+1,1))</f>
        <v>156.16603965614024</v>
      </c>
      <c r="T16" s="62">
        <f t="shared" si="34"/>
        <v>378.21132402823287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12.448800000000002</v>
      </c>
      <c r="D17" s="12">
        <f t="shared" si="32"/>
        <v>4.2776644527179633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129.11656770519133</v>
      </c>
      <c r="H17" s="70">
        <f t="shared" si="1"/>
        <v>285.79859225515048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425.4630229177061</v>
      </c>
      <c r="S17" s="62">
        <f ca="1">AVERAGE(OFFSET($R$3,0,0,'Données projet'!$E$9+1,1))-AVERAGE(OFFSET($H$3,0,0,'Données projet'!$E$9+1,1))</f>
        <v>156.16603965614024</v>
      </c>
      <c r="T17" s="62">
        <f t="shared" si="34"/>
        <v>378.21132402823287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13.338000000000003</v>
      </c>
      <c r="D18" s="12">
        <f t="shared" si="32"/>
        <v>4.5465525901071517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138.0561954324061</v>
      </c>
      <c r="H18" s="70">
        <f t="shared" si="1"/>
        <v>287.81559576110328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453.69346731764233</v>
      </c>
      <c r="S18" s="62">
        <f ca="1">AVERAGE(OFFSET($R$3,0,0,'Données projet'!$E$9+1,1))-AVERAGE(OFFSET($H$3,0,0,'Données projet'!$E$9+1,1))</f>
        <v>156.16603965614024</v>
      </c>
      <c r="T18" s="62">
        <f t="shared" si="34"/>
        <v>378.21132402823287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14.227200000000003</v>
      </c>
      <c r="D19" s="12">
        <f t="shared" si="32"/>
        <v>4.81336060460516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146.97976607063634</v>
      </c>
      <c r="H19" s="70">
        <f t="shared" si="1"/>
        <v>289.82897638635399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481.82808974199105</v>
      </c>
      <c r="S19" s="62">
        <f ca="1">AVERAGE(OFFSET($R$3,0,0,'Données projet'!$E$9+1,1))-AVERAGE(OFFSET($H$3,0,0,'Données projet'!$E$9+1,1))</f>
        <v>156.16603965614024</v>
      </c>
      <c r="T19" s="62">
        <f t="shared" si="34"/>
        <v>378.21132402823287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15.116400000000004</v>
      </c>
      <c r="D20" s="12">
        <f t="shared" si="32"/>
        <v>5.0782333044806931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155.8883974380966</v>
      </c>
      <c r="H20" s="70">
        <f t="shared" si="1"/>
        <v>291.83898633863726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509.88120811744579</v>
      </c>
      <c r="S20" s="62">
        <f ca="1">AVERAGE(OFFSET($R$3,0,0,'Données projet'!$E$9+1,1))-AVERAGE(OFFSET($H$3,0,0,'Données projet'!$E$9+1,1))</f>
        <v>156.16603965614024</v>
      </c>
      <c r="T20" s="62">
        <f t="shared" si="34"/>
        <v>378.21132402823287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16.005600000000005</v>
      </c>
      <c r="D21" s="12">
        <f t="shared" si="32"/>
        <v>5.3412974993444182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164.78306841599206</v>
      </c>
      <c r="H21" s="70">
        <f t="shared" si="1"/>
        <v>293.8458464780249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481.1716507072569</v>
      </c>
      <c r="S21" s="62">
        <f ca="1">AVERAGE(OFFSET($R$3,0,0,'Données projet'!$E$9+1,1))-AVERAGE(OFFSET($H$3,0,0,'Données projet'!$E$9+1,1))</f>
        <v>156.16603965614024</v>
      </c>
      <c r="T21" s="62">
        <f t="shared" si="34"/>
        <v>378.21132402823287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16.894800000000004</v>
      </c>
      <c r="D22" s="12">
        <f t="shared" si="32"/>
        <v>5.6026651130643481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173.66464297804058</v>
      </c>
      <c r="H22" s="70">
        <f t="shared" si="1"/>
        <v>295.84975173858709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507.94492229456341</v>
      </c>
      <c r="S22" s="62">
        <f ca="1">AVERAGE(OFFSET($R$3,0,0,'Données projet'!$E$9+1,1))-AVERAGE(OFFSET($H$3,0,0,'Données projet'!$E$9+1,1))</f>
        <v>156.16603965614024</v>
      </c>
      <c r="T22" s="62">
        <f t="shared" si="34"/>
        <v>378.21132402823287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17.784000000000002</v>
      </c>
      <c r="D23" s="12">
        <f t="shared" si="32"/>
        <v>5.862435622634961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182.5338890168313</v>
      </c>
      <c r="H23" s="70">
        <f t="shared" si="1"/>
        <v>297.85087537608922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534.65266281929757</v>
      </c>
      <c r="S23" s="62">
        <f ca="1">AVERAGE(OFFSET($R$3,0,0,'Données projet'!$E$9+1,1))-AVERAGE(OFFSET($H$3,0,0,'Données projet'!$E$9+1,1))</f>
        <v>156.16603965614024</v>
      </c>
      <c r="T23" s="62">
        <f t="shared" si="34"/>
        <v>378.21132402823287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18.673200000000001</v>
      </c>
      <c r="D24" s="12">
        <f t="shared" si="32"/>
        <v>6.1206979954107776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191.3914932979078</v>
      </c>
      <c r="H24" s="70">
        <f t="shared" si="1"/>
        <v>299.84937234200714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561.30238416423026</v>
      </c>
      <c r="S24" s="62">
        <f ca="1">AVERAGE(OFFSET($R$3,0,0,'Données projet'!$E$9+1,1))-AVERAGE(OFFSET($H$3,0,0,'Données projet'!$E$9+1,1))</f>
        <v>156.16603965614024</v>
      </c>
      <c r="T24" s="62">
        <f t="shared" si="34"/>
        <v>378.21132402823287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19.5624</v>
      </c>
      <c r="D25" s="12">
        <f t="shared" si="32"/>
        <v>6.3775322468881095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200.23807348475032</v>
      </c>
      <c r="H25" s="70">
        <f t="shared" si="1"/>
        <v>301.84538199666349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587.9001157946177</v>
      </c>
      <c r="S25" s="62">
        <f ca="1">AVERAGE(OFFSET($R$3,0,0,'Données projet'!$E$9+1,1))-AVERAGE(OFFSET($H$3,0,0,'Données projet'!$E$9+1,1))</f>
        <v>156.16603965614024</v>
      </c>
      <c r="T25" s="62">
        <f t="shared" si="34"/>
        <v>378.21132402823287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20.451599999999999</v>
      </c>
      <c r="D26" s="12">
        <f t="shared" si="32"/>
        <v>6.6330107072474558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209.07418791559442</v>
      </c>
      <c r="H26" s="70">
        <f t="shared" si="1"/>
        <v>303.83903031512267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538.60859161500105</v>
      </c>
      <c r="S26" s="62">
        <f ca="1">AVERAGE(OFFSET($R$3,0,0,'Données projet'!$E$9+1,1))-AVERAGE(OFFSET($H$3,0,0,'Données projet'!$E$9+1,1))</f>
        <v>156.16603965614024</v>
      </c>
      <c r="T26" s="62">
        <f t="shared" si="34"/>
        <v>378.21132402823287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21.340799999999998</v>
      </c>
      <c r="D27" s="12">
        <f t="shared" si="32"/>
        <v>6.8871990614123195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217.90034363195477</v>
      </c>
      <c r="H27" s="70">
        <f t="shared" si="1"/>
        <v>305.83043169862646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561.18403886927126</v>
      </c>
      <c r="S27" s="62">
        <f ca="1">AVERAGE(OFFSET($R$3,0,0,'Données projet'!$E$9+1,1))-AVERAGE(OFFSET($H$3,0,0,'Données projet'!$E$9+1,1))</f>
        <v>156.16603965614024</v>
      </c>
      <c r="T27" s="62">
        <f t="shared" si="34"/>
        <v>378.21132402823287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22.229999999999997</v>
      </c>
      <c r="D28" s="12">
        <f t="shared" si="32"/>
        <v>7.140157210880437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226.71700303135776</v>
      </c>
      <c r="H28" s="70">
        <f t="shared" si="1"/>
        <v>307.81969047561677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583.72227333286173</v>
      </c>
      <c r="S28" s="62">
        <f ca="1">AVERAGE(OFFSET($R$3,0,0,'Données projet'!$E$9+1,1))-AVERAGE(OFFSET($H$3,0,0,'Données projet'!$E$9+1,1))</f>
        <v>156.16603965614024</v>
      </c>
      <c r="T28" s="62">
        <f t="shared" si="34"/>
        <v>378.21132402823287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23.119199999999996</v>
      </c>
      <c r="D29" s="12">
        <f t="shared" si="32"/>
        <v>7.3919399937804329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235.5245894256735</v>
      </c>
      <c r="H29" s="70">
        <f t="shared" si="1"/>
        <v>309.80690215583428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606.22634543239269</v>
      </c>
      <c r="S29" s="62">
        <f ca="1">AVERAGE(OFFSET($R$3,0,0,'Données projet'!$E$9+1,1))-AVERAGE(OFFSET($H$3,0,0,'Données projet'!$E$9+1,1))</f>
        <v>156.16603965614024</v>
      </c>
      <c r="T29" s="62">
        <f t="shared" si="34"/>
        <v>378.21132402823287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24.008399999999995</v>
      </c>
      <c r="D30" s="12">
        <f t="shared" si="32"/>
        <v>7.6425977910346958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244.32349172026781</v>
      </c>
      <c r="H30" s="70">
        <f t="shared" si="1"/>
        <v>311.79215448605208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628.69886366407695</v>
      </c>
      <c r="S30" s="62">
        <f ca="1">AVERAGE(OFFSET($R$3,0,0,'Données projet'!$E$9+1,1))-AVERAGE(OFFSET($H$3,0,0,'Données projet'!$E$9+1,1))</f>
        <v>156.16603965614024</v>
      </c>
      <c r="T30" s="62">
        <f t="shared" si="34"/>
        <v>378.21132402823287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24.897599999999994</v>
      </c>
      <c r="D31" s="12">
        <f t="shared" si="32"/>
        <v>7.8921770401958202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253.11406838045892</v>
      </c>
      <c r="H31" s="70">
        <f t="shared" si="1"/>
        <v>313.77552834500773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651.14208288676889</v>
      </c>
      <c r="S31" s="62">
        <f ca="1">AVERAGE(OFFSET($R$3,0,0,'Données projet'!$E$9+1,1))-AVERAGE(OFFSET($H$3,0,0,'Données projet'!$E$9+1,1))</f>
        <v>156.16603965614024</v>
      </c>
      <c r="T31" s="62">
        <f t="shared" si="34"/>
        <v>378.21132402823287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25.786799999999992</v>
      </c>
      <c r="D32" s="12">
        <f t="shared" si="32"/>
        <v>8.1407206738151334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261.89665081541494</v>
      </c>
      <c r="H32" s="70">
        <f t="shared" si="1"/>
        <v>315.75709850689469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673.55797070593519</v>
      </c>
      <c r="S32" s="62">
        <f ca="1">AVERAGE(OFFSET($R$3,0,0,'Données projet'!$E$9+1,1))-AVERAGE(OFFSET($H$3,0,0,'Données projet'!$E$9+1,1))</f>
        <v>156.16603965614024</v>
      </c>
      <c r="T32" s="62">
        <f t="shared" si="34"/>
        <v>378.21132402823287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26.675999999999991</v>
      </c>
      <c r="D33" s="12">
        <f t="shared" si="32"/>
        <v>8.388268495647786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270.67154628219339</v>
      </c>
      <c r="H33" s="70">
        <f t="shared" si="1"/>
        <v>317.73693429658658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156.16603965614024</v>
      </c>
      <c r="T33" s="62">
        <f t="shared" si="34"/>
        <v>378.21132402823287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27.56519999999999</v>
      </c>
      <c r="D34" s="12">
        <f t="shared" si="32"/>
        <v>8.6348575052881742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279.43904039169814</v>
      </c>
      <c r="H34" s="70">
        <f t="shared" si="1"/>
        <v>319.71510015504356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156.16603965614024</v>
      </c>
      <c r="T34" s="62">
        <f t="shared" si="34"/>
        <v>378.21132402823287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28.454399999999989</v>
      </c>
      <c r="D35" s="12">
        <f t="shared" si="32"/>
        <v>8.8805221797401579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288.19939928220469</v>
      </c>
      <c r="H35" s="70">
        <f t="shared" si="1"/>
        <v>321.69165612971409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156.16603965614024</v>
      </c>
      <c r="T35" s="62">
        <f t="shared" si="34"/>
        <v>378.21132402823287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29.343599999999988</v>
      </c>
      <c r="D36" s="12">
        <f t="shared" si="32"/>
        <v>9.1252947188023139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296.95287151356166</v>
      </c>
      <c r="H36" s="70">
        <f t="shared" si="1"/>
        <v>323.66665830191403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156.16603965614024</v>
      </c>
      <c r="T36" s="62">
        <f t="shared" si="34"/>
        <v>378.21132402823287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30.232799999999987</v>
      </c>
      <c r="D37" s="12">
        <f t="shared" si="32"/>
        <v>9.3692052598737909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305.69968972534144</v>
      </c>
      <c r="H37" s="70">
        <f t="shared" si="1"/>
        <v>325.64015916094684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156.16603965614024</v>
      </c>
      <c r="T37" s="62">
        <f t="shared" si="34"/>
        <v>378.21132402823287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31.121999999999986</v>
      </c>
      <c r="D38" s="12">
        <f t="shared" si="32"/>
        <v>9.612282066778798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314.44007209443271</v>
      </c>
      <c r="H38" s="70">
        <f t="shared" si="1"/>
        <v>327.61220793297304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156.16603965614024</v>
      </c>
      <c r="T38" s="62">
        <f t="shared" si="34"/>
        <v>378.21132402823287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32.011199999999988</v>
      </c>
      <c r="D39" s="12">
        <f t="shared" si="32"/>
        <v>9.8545516964045738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323.17422362136853</v>
      </c>
      <c r="H39" s="70">
        <f t="shared" si="1"/>
        <v>329.58285087123795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156.16603965614024</v>
      </c>
      <c r="T39" s="62">
        <f t="shared" si="34"/>
        <v>378.21132402823287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32.900399999999991</v>
      </c>
      <c r="D40" s="12">
        <f t="shared" si="32"/>
        <v>10.096039146303498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331.90233726971115</v>
      </c>
      <c r="H40" s="70">
        <f t="shared" si="1"/>
        <v>331.55213151314524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156.16603965614024</v>
      </c>
      <c r="T40" s="62">
        <f t="shared" si="34"/>
        <v>378.21132402823287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33.789599999999993</v>
      </c>
      <c r="D41" s="12">
        <f t="shared" si="32"/>
        <v>10.336767985889495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340.62459497879604</v>
      </c>
      <c r="H41" s="70">
        <f t="shared" si="1"/>
        <v>333.52009090875754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156.16603965614024</v>
      </c>
      <c r="T41" s="62">
        <f t="shared" si="34"/>
        <v>378.21132402823287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34.678799999999995</v>
      </c>
      <c r="D42" s="12">
        <f t="shared" si="32"/>
        <v>10.576760473435781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349.34116856687268</v>
      </c>
      <c r="H42" s="70">
        <f t="shared" si="1"/>
        <v>335.48676782456732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156.16603965614024</v>
      </c>
      <c r="T42" s="62">
        <f t="shared" si="34"/>
        <v>378.21132402823287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35.567999999999998</v>
      </c>
      <c r="D43" s="12">
        <f t="shared" si="32"/>
        <v>10.816037660735208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358.0522205390086</v>
      </c>
      <c r="H43" s="70">
        <f t="shared" si="1"/>
        <v>337.45219892578052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156.16603965614024</v>
      </c>
      <c r="T43" s="62">
        <f t="shared" si="34"/>
        <v>378.21132402823287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36.4572</v>
      </c>
      <c r="D44" s="12">
        <f t="shared" si="32"/>
        <v>11.054619486999963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366.75790481192956</v>
      </c>
      <c r="H44" s="70">
        <f t="shared" si="1"/>
        <v>339.41641893985832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156.16603965614024</v>
      </c>
      <c r="T44" s="62">
        <f t="shared" si="34"/>
        <v>378.21132402823287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37.346400000000003</v>
      </c>
      <c r="D45" s="12">
        <f t="shared" si="32"/>
        <v>11.292524863342397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375.45836736615183</v>
      </c>
      <c r="H45" s="70">
        <f t="shared" si="1"/>
        <v>341.37946080365469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156.16603965614024</v>
      </c>
      <c r="T45" s="62">
        <f t="shared" si="34"/>
        <v>378.21132402823287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38.235600000000005</v>
      </c>
      <c r="D46" s="12">
        <f t="shared" si="32"/>
        <v>11.529771748983352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384.15374683425745</v>
      </c>
      <c r="H46" s="70">
        <f t="shared" si="1"/>
        <v>343.34135579614605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156.16603965614024</v>
      </c>
      <c r="T46" s="62">
        <f t="shared" si="34"/>
        <v>378.21132402823287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39.124800000000008</v>
      </c>
      <c r="D47" s="12">
        <f t="shared" si="32"/>
        <v>11.766377220171686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392.84417503290433</v>
      </c>
      <c r="H47" s="70">
        <f t="shared" si="1"/>
        <v>345.30213365846572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156.16603965614024</v>
      </c>
      <c r="T47" s="62">
        <f t="shared" si="34"/>
        <v>378.21132402823287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40.01400000000001</v>
      </c>
      <c r="D48" s="12">
        <f t="shared" si="32"/>
        <v>12.002357532661732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401.52977744510821</v>
      </c>
      <c r="H48" s="70">
        <f t="shared" si="1"/>
        <v>347.2618227027192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156.16603965614024</v>
      </c>
      <c r="T48" s="62">
        <f t="shared" si="34"/>
        <v>378.21132402823287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40.903200000000012</v>
      </c>
      <c r="D49" s="12">
        <f t="shared" si="32"/>
        <v>12.237728178480605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410.21067365844692</v>
      </c>
      <c r="H49" s="70">
        <f t="shared" si="1"/>
        <v>349.22044991085374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156.16603965614024</v>
      </c>
      <c r="T49" s="62">
        <f t="shared" si="34"/>
        <v>378.21132402823287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41.792400000000015</v>
      </c>
      <c r="D50" s="12">
        <f t="shared" si="32"/>
        <v>12.472503937619972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418.88697776408418</v>
      </c>
      <c r="H50" s="70">
        <f t="shared" si="1"/>
        <v>351.17804102468818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156.16603965614024</v>
      </c>
      <c r="T50" s="62">
        <f t="shared" si="34"/>
        <v>378.21132402823287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42.681600000000017</v>
      </c>
      <c r="D51" s="12">
        <f t="shared" si="32"/>
        <v>12.706698925204435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427.55879872087644</v>
      </c>
      <c r="H51" s="70">
        <f t="shared" si="1"/>
        <v>353.13462062806445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156.16603965614024</v>
      </c>
      <c r="T51" s="62">
        <f t="shared" si="34"/>
        <v>378.21132402823287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43.57080000000002</v>
      </c>
      <c r="D52" s="12">
        <f t="shared" si="32"/>
        <v>12.940326634618209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436.22624068828105</v>
      </c>
      <c r="H52" s="70">
        <f t="shared" si="1"/>
        <v>355.09021222196009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156.16603965614024</v>
      </c>
      <c r="T52" s="62">
        <f t="shared" si="34"/>
        <v>378.21132402823287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44.460000000000022</v>
      </c>
      <c r="D53" s="12">
        <f t="shared" si="32"/>
        <v>13.17339997701186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444.88940333131978</v>
      </c>
      <c r="H53" s="70">
        <f t="shared" si="1"/>
        <v>357.0448382932957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156.16603965614024</v>
      </c>
      <c r="T53" s="62">
        <f t="shared" si="34"/>
        <v>378.21132402823287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45.349200000000025</v>
      </c>
      <c r="D54" s="12">
        <f t="shared" si="32"/>
        <v>13.405931317559242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453.54838210045756</v>
      </c>
      <c r="H54" s="70">
        <f t="shared" si="1"/>
        <v>358.99852037808239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156.16603965614024</v>
      </c>
      <c r="T54" s="62">
        <f t="shared" si="34"/>
        <v>378.21132402823287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46.238400000000027</v>
      </c>
      <c r="D55" s="12">
        <f t="shared" si="32"/>
        <v>13.637932508790366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462.20326848890824</v>
      </c>
      <c r="H55" s="70">
        <f t="shared" si="1"/>
        <v>360.95127911947662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156.16603965614024</v>
      </c>
      <c r="T55" s="62">
        <f t="shared" si="34"/>
        <v>378.21132402823287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47.127600000000029</v>
      </c>
      <c r="D56" s="12">
        <f t="shared" si="32"/>
        <v>13.869414921287754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470.85415026958998</v>
      </c>
      <c r="H56" s="70">
        <f t="shared" si="1"/>
        <v>362.90313432124293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156.16603965614024</v>
      </c>
      <c r="T56" s="62">
        <f t="shared" si="34"/>
        <v>378.21132402823287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48.016800000000032</v>
      </c>
      <c r="D57" s="12">
        <f t="shared" si="32"/>
        <v>14.100389472000563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479.50111171368889</v>
      </c>
      <c r="H57" s="70">
        <f t="shared" si="1"/>
        <v>364.85410499706774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156.16603965614024</v>
      </c>
      <c r="T57" s="62">
        <f t="shared" si="34"/>
        <v>378.21132402823287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48.906000000000034</v>
      </c>
      <c r="D58" s="12">
        <f t="shared" si="32"/>
        <v>14.330866650402033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488.14423379257738</v>
      </c>
      <c r="H58" s="70">
        <f t="shared" si="1"/>
        <v>366.80420941611692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156.16603965614024</v>
      </c>
      <c r="T58" s="62">
        <f t="shared" si="34"/>
        <v>378.21132402823287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49.795200000000037</v>
      </c>
      <c r="D59" s="12">
        <f t="shared" si="32"/>
        <v>14.560856542690786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496.78359436463097</v>
      </c>
      <c r="H59" s="70">
        <f t="shared" si="1"/>
        <v>368.75346514518651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156.16603965614024</v>
      </c>
      <c r="T59" s="62">
        <f t="shared" si="34"/>
        <v>378.21132402823287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50.684400000000039</v>
      </c>
      <c r="D60" s="12">
        <f t="shared" si="32"/>
        <v>14.790368854214481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505.41926834832265</v>
      </c>
      <c r="H60" s="70">
        <f t="shared" si="1"/>
        <v>370.70188908775697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156.16603965614024</v>
      </c>
      <c r="T60" s="62">
        <f t="shared" si="34"/>
        <v>378.21132402823287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51.573600000000042</v>
      </c>
      <c r="D61" s="12">
        <f t="shared" si="32"/>
        <v>15.01941293027533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514.05132788282742</v>
      </c>
      <c r="H61" s="70">
        <f t="shared" si="1"/>
        <v>372.6494975202296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156.16603965614024</v>
      </c>
      <c r="T61" s="62">
        <f t="shared" si="34"/>
        <v>378.21132402823287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52.462800000000044</v>
      </c>
      <c r="D62" s="12">
        <f t="shared" si="32"/>
        <v>15.247997775460181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522.67984247723678</v>
      </c>
      <c r="H62" s="70">
        <f t="shared" si="1"/>
        <v>374.59630612559323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156.16603965614024</v>
      </c>
      <c r="T62" s="62">
        <f t="shared" si="34"/>
        <v>378.21132402823287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53.352000000000046</v>
      </c>
      <c r="D63" s="12">
        <f t="shared" si="32"/>
        <v>15.476132071622855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531.30487914936975</v>
      </c>
      <c r="H63" s="70">
        <f t="shared" si="1"/>
        <v>376.54233002474325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156.16603965614024</v>
      </c>
      <c r="T63" s="62">
        <f t="shared" si="34"/>
        <v>378.21132402823287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54.241200000000049</v>
      </c>
      <c r="D64" s="12">
        <f t="shared" si="32"/>
        <v>15.703824194633762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539.92650255506805</v>
      </c>
      <c r="H64" s="70">
        <f t="shared" si="1"/>
        <v>378.48758380565391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156.16603965614024</v>
      </c>
      <c r="T64" s="62">
        <f t="shared" si="34"/>
        <v>378.21132402823287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55.130400000000051</v>
      </c>
      <c r="D65" s="12">
        <f t="shared" si="32"/>
        <v>15.931082230000042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548.54477510877268</v>
      </c>
      <c r="H65" s="70">
        <f t="shared" si="1"/>
        <v>380.43208155058352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156.16603965614024</v>
      </c>
      <c r="T65" s="62">
        <f t="shared" si="34"/>
        <v>378.21132402823287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56.019600000000054</v>
      </c>
      <c r="D66" s="12">
        <f t="shared" si="32"/>
        <v>16.157913987449295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557.15975709610018</v>
      </c>
      <c r="H66" s="70">
        <f t="shared" si="1"/>
        <v>382.37583686147428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156.16603965614024</v>
      </c>
      <c r="T66" s="62">
        <f t="shared" si="34"/>
        <v>378.21132402823287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56.908800000000056</v>
      </c>
      <c r="D67" s="12">
        <f t="shared" si="32"/>
        <v>16.384327014561212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565.77150677906945</v>
      </c>
      <c r="H67" s="70">
        <f t="shared" si="1"/>
        <v>384.31886288369424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156.16603965614024</v>
      </c>
      <c r="T67" s="62">
        <f t="shared" si="34"/>
        <v>378.21132402823287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57.798000000000059</v>
      </c>
      <c r="D68" s="12">
        <f t="shared" si="32"/>
        <v>16.610328609523005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574.38008049456403</v>
      </c>
      <c r="H68" s="70">
        <f t="shared" ref="H68:H131" si="56">(B68+E68+F68)*44/12+(C68+D68)*0.475*44/12</f>
        <v>386.26117232825266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156.16603965614024</v>
      </c>
      <c r="T68" s="62">
        <f t="shared" si="34"/>
        <v>378.21132402823287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58.687200000000061</v>
      </c>
      <c r="D69" s="12">
        <f t="shared" ref="D69:D132" si="86">IFERROR(EXP(-1.0587+0.8836*LN(C69)+0.284),0)</f>
        <v>16.835925833077553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582.98553274656399</v>
      </c>
      <c r="H69" s="70">
        <f t="shared" si="56"/>
        <v>388.20277749261015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156.16603965614024</v>
      </c>
      <c r="T69" s="62">
        <f t="shared" ref="T69:T132" si="88">$T$3</f>
        <v>378.21132402823287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59.576400000000064</v>
      </c>
      <c r="D70" s="12">
        <f t="shared" si="86"/>
        <v>17.061125519726964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591.58791629262976</v>
      </c>
      <c r="H70" s="70">
        <f t="shared" si="56"/>
        <v>390.14369028019127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156.16603965614024</v>
      </c>
      <c r="T70" s="62">
        <f t="shared" si="88"/>
        <v>378.21132402823287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60.465600000000066</v>
      </c>
      <c r="D71" s="12">
        <f t="shared" si="86"/>
        <v>17.285934288248221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600.18728222507445</v>
      </c>
      <c r="H71" s="70">
        <f t="shared" si="56"/>
        <v>392.08392221869906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156.16603965614024</v>
      </c>
      <c r="T71" s="62">
        <f t="shared" si="88"/>
        <v>378.21132402823287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61.354800000000068</v>
      </c>
      <c r="D72" s="12">
        <f t="shared" si="86"/>
        <v>17.510358551572637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608.7836800472279</v>
      </c>
      <c r="H72" s="70">
        <f t="shared" si="56"/>
        <v>394.02348447732243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156.16603965614024</v>
      </c>
      <c r="T72" s="62">
        <f t="shared" si="88"/>
        <v>378.21132402823287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62.244000000000071</v>
      </c>
      <c r="D73" s="12">
        <f t="shared" si="86"/>
        <v>17.734404526076464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617.3771577451522</v>
      </c>
      <c r="H73" s="70">
        <f t="shared" si="56"/>
        <v>395.96238788291669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156.16603965614024</v>
      </c>
      <c r="T73" s="62">
        <f t="shared" si="88"/>
        <v>378.21132402823287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63.133200000000073</v>
      </c>
      <c r="D74" s="12">
        <f t="shared" si="86"/>
        <v>17.958078240325332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625.96776185514352</v>
      </c>
      <c r="H74" s="70">
        <f t="shared" si="56"/>
        <v>397.90064293523346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156.16603965614024</v>
      </c>
      <c r="T74" s="62">
        <f t="shared" si="88"/>
        <v>378.21132402823287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64.022400000000076</v>
      </c>
      <c r="D75" s="12">
        <f t="shared" si="86"/>
        <v>18.181385543312256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634.55553752732339</v>
      </c>
      <c r="H75" s="70">
        <f t="shared" si="56"/>
        <v>399.83825982126905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156.16603965614024</v>
      </c>
      <c r="T75" s="62">
        <f t="shared" si="88"/>
        <v>378.21132402823287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64.911600000000078</v>
      </c>
      <c r="D76" s="12">
        <f t="shared" si="86"/>
        <v>18.404332112224722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643.14052858559501</v>
      </c>
      <c r="H76" s="70">
        <f t="shared" si="56"/>
        <v>401.77524842879154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156.16603965614024</v>
      </c>
      <c r="T76" s="62">
        <f t="shared" si="88"/>
        <v>378.21132402823287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65.800800000000081</v>
      </c>
      <c r="D77" s="12">
        <f t="shared" si="86"/>
        <v>18.626923459774314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651.72277758422342</v>
      </c>
      <c r="H77" s="70">
        <f t="shared" si="56"/>
        <v>403.71161835910709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156.16603965614024</v>
      </c>
      <c r="T77" s="62">
        <f t="shared" si="88"/>
        <v>378.21132402823287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66.690000000000083</v>
      </c>
      <c r="D78" s="12">
        <f t="shared" si="86"/>
        <v>18.849164941118655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660.30232586126749</v>
      </c>
      <c r="H78" s="70">
        <f t="shared" si="56"/>
        <v>405.64737893911513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156.16603965614024</v>
      </c>
      <c r="T78" s="62">
        <f t="shared" si="88"/>
        <v>378.21132402823287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67.579200000000085</v>
      </c>
      <c r="D79" s="12">
        <f t="shared" si="86"/>
        <v>19.071061760403854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668.87921358908307</v>
      </c>
      <c r="H79" s="70">
        <f t="shared" si="56"/>
        <v>407.58253923270354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156.16603965614024</v>
      </c>
      <c r="T79" s="62">
        <f t="shared" si="88"/>
        <v>378.21132402823287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68.468400000000088</v>
      </c>
      <c r="D80" s="12">
        <f t="shared" si="86"/>
        <v>19.292618976952753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677.45347982209216</v>
      </c>
      <c r="H80" s="70">
        <f t="shared" si="56"/>
        <v>409.51710805152618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156.16603965614024</v>
      </c>
      <c r="T80" s="62">
        <f t="shared" si="88"/>
        <v>378.21132402823287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69.35760000000009</v>
      </c>
      <c r="D81" s="12">
        <f t="shared" si="86"/>
        <v>19.51384151112245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686.02516254199861</v>
      </c>
      <c r="H81" s="70">
        <f t="shared" si="56"/>
        <v>411.45109396520513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156.16603965614024</v>
      </c>
      <c r="T81" s="62">
        <f t="shared" si="88"/>
        <v>378.21132402823287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70.246800000000093</v>
      </c>
      <c r="D82" s="12">
        <f t="shared" si="86"/>
        <v>19.734734149853086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694.59429870062104</v>
      </c>
      <c r="H82" s="70">
        <f t="shared" si="56"/>
        <v>413.38450531099431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156.16603965614024</v>
      </c>
      <c r="T82" s="62">
        <f t="shared" si="88"/>
        <v>378.21132402823287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71.136000000000095</v>
      </c>
      <c r="D83" s="12">
        <f t="shared" si="86"/>
        <v>19.955301551927505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703.16092426049374</v>
      </c>
      <c r="H83" s="70">
        <f t="shared" si="56"/>
        <v>415.31735020294059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156.16603965614024</v>
      </c>
      <c r="T83" s="62">
        <f t="shared" si="88"/>
        <v>378.21132402823287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72.025200000000098</v>
      </c>
      <c r="D84" s="12">
        <f t="shared" si="86"/>
        <v>20.175548252960489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711.72507423337993</v>
      </c>
      <c r="H84" s="70">
        <f t="shared" si="56"/>
        <v>417.24963654057308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156.16603965614024</v>
      </c>
      <c r="T84" s="62">
        <f t="shared" si="88"/>
        <v>378.21132402823287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72.9144000000001</v>
      </c>
      <c r="D85" s="12">
        <f t="shared" si="86"/>
        <v>20.395478670134686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720.28678271683009</v>
      </c>
      <c r="H85" s="70">
        <f t="shared" si="56"/>
        <v>419.18137201715149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156.16603965614024</v>
      </c>
      <c r="T85" s="62">
        <f t="shared" si="88"/>
        <v>378.21132402823287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73.803600000000102</v>
      </c>
      <c r="D86" s="12">
        <f t="shared" si="86"/>
        <v>20.615097106698798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728.8460829289038</v>
      </c>
      <c r="H86" s="70">
        <f t="shared" si="56"/>
        <v>421.1125641275006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156.16603965614024</v>
      </c>
      <c r="T86" s="62">
        <f t="shared" si="88"/>
        <v>378.21132402823287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74.692800000000105</v>
      </c>
      <c r="D87" s="12">
        <f t="shared" si="86"/>
        <v>20.834407756242857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737.40300724117378</v>
      </c>
      <c r="H87" s="70">
        <f t="shared" si="56"/>
        <v>423.0432201754565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156.16603965614024</v>
      </c>
      <c r="T87" s="62">
        <f t="shared" si="88"/>
        <v>378.21132402823287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75.582000000000107</v>
      </c>
      <c r="D88" s="12">
        <f t="shared" si="86"/>
        <v>21.053414706764155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745.95758721011009</v>
      </c>
      <c r="H88" s="70">
        <f t="shared" si="56"/>
        <v>424.97334728094779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156.16603965614024</v>
      </c>
      <c r="T88" s="62">
        <f t="shared" si="88"/>
        <v>378.21132402823287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76.47120000000011</v>
      </c>
      <c r="D89" s="12">
        <f t="shared" si="86"/>
        <v>21.272121944536373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754.50985360694824</v>
      </c>
      <c r="H89" s="70">
        <f t="shared" si="56"/>
        <v>426.9029523867344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156.16603965614024</v>
      </c>
      <c r="T89" s="62">
        <f t="shared" si="88"/>
        <v>378.21132402823287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77.360400000000112</v>
      </c>
      <c r="D90" s="12">
        <f t="shared" si="86"/>
        <v>21.490533357793517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763.05983644612627</v>
      </c>
      <c r="H90" s="70">
        <f t="shared" si="56"/>
        <v>428.83204226482388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156.16603965614024</v>
      </c>
      <c r="T90" s="62">
        <f t="shared" si="88"/>
        <v>378.21132402823287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78.249600000000115</v>
      </c>
      <c r="D91" s="12">
        <f t="shared" si="86"/>
        <v>21.70865274023982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771.60756501237847</v>
      </c>
      <c r="H91" s="70">
        <f t="shared" si="56"/>
        <v>430.76062352258458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156.16603965614024</v>
      </c>
      <c r="T91" s="62">
        <f t="shared" si="88"/>
        <v>378.21132402823287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79.138800000000117</v>
      </c>
      <c r="D92" s="12">
        <f t="shared" si="86"/>
        <v>21.926483794395363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780.15306788656164</v>
      </c>
      <c r="H92" s="70">
        <f t="shared" si="56"/>
        <v>432.68870260857216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156.16603965614024</v>
      </c>
      <c r="T92" s="62">
        <f t="shared" si="88"/>
        <v>378.21132402823287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80.028000000000119</v>
      </c>
      <c r="D93" s="12">
        <f t="shared" si="86"/>
        <v>22.144030134787187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788.69637297028794</v>
      </c>
      <c r="H93" s="70">
        <f t="shared" si="56"/>
        <v>434.61628581808787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156.16603965614024</v>
      </c>
      <c r="T93" s="62">
        <f t="shared" si="88"/>
        <v>378.21132402823287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80.917200000000122</v>
      </c>
      <c r="D94" s="12">
        <f t="shared" si="86"/>
        <v>22.361295290994477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797.23750750943202</v>
      </c>
      <c r="H94" s="70">
        <f t="shared" si="56"/>
        <v>436.54337929848225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156.16603965614024</v>
      </c>
      <c r="T94" s="62">
        <f t="shared" si="88"/>
        <v>378.21132402823287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81.806400000000124</v>
      </c>
      <c r="D95" s="12">
        <f t="shared" si="86"/>
        <v>22.578282710556053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805.77649811657409</v>
      </c>
      <c r="H95" s="70">
        <f t="shared" si="56"/>
        <v>438.46998905421867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156.16603965614024</v>
      </c>
      <c r="T95" s="62">
        <f t="shared" si="88"/>
        <v>378.21132402823287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82.695600000000127</v>
      </c>
      <c r="D96" s="12">
        <f t="shared" si="86"/>
        <v>22.794995761747877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814.31337079244076</v>
      </c>
      <c r="H96" s="70">
        <f t="shared" si="56"/>
        <v>440.39612095171111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156.16603965614024</v>
      </c>
      <c r="T96" s="62">
        <f t="shared" si="88"/>
        <v>378.21132402823287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83.584800000000129</v>
      </c>
      <c r="D97" s="12">
        <f t="shared" si="86"/>
        <v>23.011437736237649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822.84815094639691</v>
      </c>
      <c r="H97" s="70">
        <f t="shared" si="56"/>
        <v>442.32178072394748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156.16603965614024</v>
      </c>
      <c r="T97" s="62">
        <f t="shared" si="88"/>
        <v>378.21132402823287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84.474000000000132</v>
      </c>
      <c r="D98" s="12">
        <f t="shared" si="86"/>
        <v>23.227611851623202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831.38086341603992</v>
      </c>
      <c r="H98" s="70">
        <f t="shared" si="56"/>
        <v>444.24697397491065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156.16603965614024</v>
      </c>
      <c r="T98" s="62">
        <f t="shared" si="88"/>
        <v>378.21132402823287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85.363200000000134</v>
      </c>
      <c r="D99" s="12">
        <f t="shared" si="86"/>
        <v>23.443521253861071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839.91153248594617</v>
      </c>
      <c r="H99" s="70">
        <f t="shared" si="56"/>
        <v>446.17170618380828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156.16603965614024</v>
      </c>
      <c r="T99" s="62">
        <f t="shared" si="88"/>
        <v>378.21132402823287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86.252400000000137</v>
      </c>
      <c r="D100" s="12">
        <f t="shared" si="86"/>
        <v>23.659169019590845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848.44018190561474</v>
      </c>
      <c r="H100" s="70">
        <f t="shared" si="56"/>
        <v>448.09598270912102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156.16603965614024</v>
      </c>
      <c r="T100" s="62">
        <f t="shared" si="88"/>
        <v>378.21132402823287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87.141600000000139</v>
      </c>
      <c r="D101" s="12">
        <f t="shared" si="86"/>
        <v>23.874558158360987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856.96683490664736</v>
      </c>
      <c r="H101" s="70">
        <f t="shared" si="56"/>
        <v>450.01980879247901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156.16603965614024</v>
      </c>
      <c r="T101" s="62">
        <f t="shared" si="88"/>
        <v>378.21132402823287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88.030800000000141</v>
      </c>
      <c r="D102" s="12">
        <f t="shared" si="86"/>
        <v>24.089691614761293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865.49151421921113</v>
      </c>
      <c r="H102" s="70">
        <f t="shared" si="56"/>
        <v>451.94318956237618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156.16603965614024</v>
      </c>
      <c r="T102" s="62">
        <f t="shared" si="88"/>
        <v>378.21132402823287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88.920000000000144</v>
      </c>
      <c r="D103" s="12">
        <f t="shared" si="86"/>
        <v>24.304572270466512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874.01424208781282</v>
      </c>
      <c r="H103" s="70">
        <f t="shared" si="56"/>
        <v>453.86613003772942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156.16603965614024</v>
      </c>
      <c r="T103" s="62">
        <f t="shared" si="88"/>
        <v>378.21132402823287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89.809200000000146</v>
      </c>
      <c r="D104" s="12">
        <f t="shared" si="86"/>
        <v>24.519202946196138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882.53504028642749</v>
      </c>
      <c r="H104" s="70">
        <f t="shared" si="56"/>
        <v>455.78863513129187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156.16603965614024</v>
      </c>
      <c r="T104" s="62">
        <f t="shared" si="88"/>
        <v>378.21132402823287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90.698400000000149</v>
      </c>
      <c r="D105" s="12">
        <f t="shared" si="86"/>
        <v>24.733586403594217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891.05393013300909</v>
      </c>
      <c r="H105" s="70">
        <f t="shared" si="56"/>
        <v>457.71070965292688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156.16603965614024</v>
      </c>
      <c r="T105" s="62">
        <f t="shared" si="88"/>
        <v>378.21132402823287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91.587600000000151</v>
      </c>
      <c r="D106" s="12">
        <f t="shared" si="86"/>
        <v>24.947725347033305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899.5709325034162</v>
      </c>
      <c r="H106" s="70">
        <f t="shared" si="56"/>
        <v>459.63235831274994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156.16603965614024</v>
      </c>
      <c r="T106" s="62">
        <f t="shared" si="88"/>
        <v>378.21132402823287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92.476800000000154</v>
      </c>
      <c r="D107" s="12">
        <f t="shared" si="86"/>
        <v>25.161622425346469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908.08606784478104</v>
      </c>
      <c r="H107" s="70">
        <f t="shared" si="56"/>
        <v>461.55358572414536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156.16603965614024</v>
      </c>
      <c r="T107" s="62">
        <f t="shared" si="88"/>
        <v>378.21132402823287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93.366000000000156</v>
      </c>
      <c r="D108" s="12">
        <f t="shared" si="86"/>
        <v>25.375280233490724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916.59935618835073</v>
      </c>
      <c r="H108" s="70">
        <f t="shared" si="56"/>
        <v>463.47439640666329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156.16603965614024</v>
      </c>
      <c r="T108" s="62">
        <f t="shared" si="88"/>
        <v>378.21132402823287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94.255200000000158</v>
      </c>
      <c r="D109" s="12">
        <f t="shared" si="86"/>
        <v>25.588701314145272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925.11081716182434</v>
      </c>
      <c r="H109" s="70">
        <f t="shared" si="56"/>
        <v>465.39479478880332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156.16603965614024</v>
      </c>
      <c r="T109" s="62">
        <f t="shared" si="88"/>
        <v>378.21132402823287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95.144400000000161</v>
      </c>
      <c r="D110" s="12">
        <f t="shared" si="86"/>
        <v>25.801888159247749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933.62047000121208</v>
      </c>
      <c r="H110" s="70">
        <f t="shared" si="56"/>
        <v>467.3147852106901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156.16603965614024</v>
      </c>
      <c r="T110" s="62">
        <f t="shared" si="88"/>
        <v>378.21132402823287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96.033600000000163</v>
      </c>
      <c r="D111" s="12">
        <f t="shared" si="86"/>
        <v>26.014843211471252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942.12833356223564</v>
      </c>
      <c r="H111" s="70">
        <f t="shared" si="56"/>
        <v>469.23437192664602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156.16603965614024</v>
      </c>
      <c r="T111" s="62">
        <f t="shared" si="88"/>
        <v>378.21132402823287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96.922800000000166</v>
      </c>
      <c r="D112" s="12">
        <f t="shared" si="86"/>
        <v>26.227568865645399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950.6344263312991</v>
      </c>
      <c r="H112" s="70">
        <f t="shared" si="56"/>
        <v>471.15355910766601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156.16603965614024</v>
      </c>
      <c r="T112" s="62">
        <f t="shared" si="88"/>
        <v>378.21132402823287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97.812000000000168</v>
      </c>
      <c r="D113" s="12">
        <f t="shared" si="86"/>
        <v>26.440067470123306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959.1387664360409</v>
      </c>
      <c r="H113" s="70">
        <f t="shared" si="56"/>
        <v>473.0723508437984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156.16603965614024</v>
      </c>
      <c r="T113" s="62">
        <f t="shared" si="88"/>
        <v>378.21132402823287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98.701200000000171</v>
      </c>
      <c r="D114" s="12">
        <f t="shared" si="86"/>
        <v>26.65234132809799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967.64137165549471</v>
      </c>
      <c r="H114" s="70">
        <f t="shared" si="56"/>
        <v>474.99075114643767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156.16603965614024</v>
      </c>
      <c r="T114" s="62">
        <f t="shared" si="88"/>
        <v>378.21132402823287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99.590400000000173</v>
      </c>
      <c r="D115" s="12">
        <f t="shared" si="86"/>
        <v>26.864392698869374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976.14225942987014</v>
      </c>
      <c r="H115" s="70">
        <f t="shared" si="56"/>
        <v>476.90876395053112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156.16603965614024</v>
      </c>
      <c r="T115" s="62">
        <f t="shared" si="88"/>
        <v>378.21132402823287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100.47960000000018</v>
      </c>
      <c r="D116" s="12">
        <f t="shared" si="86"/>
        <v>27.076223799065254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984.64144686997872</v>
      </c>
      <c r="H116" s="70">
        <f t="shared" si="56"/>
        <v>478.82639311670562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156.16603965614024</v>
      </c>
      <c r="T116" s="62">
        <f t="shared" si="88"/>
        <v>378.21132402823287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101.36880000000018</v>
      </c>
      <c r="D117" s="12">
        <f t="shared" si="86"/>
        <v>27.287836803817498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993.13895076631172</v>
      </c>
      <c r="H117" s="70">
        <f t="shared" si="56"/>
        <v>480.74364243331581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156.16603965614024</v>
      </c>
      <c r="T117" s="62">
        <f t="shared" si="88"/>
        <v>378.21132402823287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102.25800000000018</v>
      </c>
      <c r="D118" s="12">
        <f t="shared" si="86"/>
        <v>27.499233847895908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1001.6347875977945</v>
      </c>
      <c r="H118" s="70">
        <f t="shared" si="56"/>
        <v>482.66051561841903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156.16603965614024</v>
      </c>
      <c r="T118" s="62">
        <f t="shared" si="88"/>
        <v>378.21132402823287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103.14720000000018</v>
      </c>
      <c r="D119" s="12">
        <f t="shared" si="86"/>
        <v>27.710417026801501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1010.1289735402235</v>
      </c>
      <c r="H119" s="70">
        <f t="shared" si="56"/>
        <v>484.57701632167959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156.16603965614024</v>
      </c>
      <c r="T119" s="62">
        <f t="shared" si="88"/>
        <v>378.21132402823287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104.03640000000019</v>
      </c>
      <c r="D120" s="12">
        <f t="shared" si="86"/>
        <v>27.921388397821048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1018.6215244744094</v>
      </c>
      <c r="H120" s="70">
        <f t="shared" si="56"/>
        <v>486.49314812620531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156.16603965614024</v>
      </c>
      <c r="T120" s="62">
        <f t="shared" si="88"/>
        <v>378.21132402823287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104.92560000000019</v>
      </c>
      <c r="D121" s="12">
        <f t="shared" si="86"/>
        <v>28.132149981044396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1027.1124559940286</v>
      </c>
      <c r="H121" s="70">
        <f t="shared" si="56"/>
        <v>488.40891455031931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156.16603965614024</v>
      </c>
      <c r="T121" s="62">
        <f t="shared" si="88"/>
        <v>378.21132402823287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105.81480000000019</v>
      </c>
      <c r="D122" s="12">
        <f t="shared" si="86"/>
        <v>28.342703760346538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1035.6017834132028</v>
      </c>
      <c r="H122" s="70">
        <f t="shared" si="56"/>
        <v>490.32431904927057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156.16603965614024</v>
      </c>
      <c r="T122" s="62">
        <f t="shared" si="88"/>
        <v>378.21132402823287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106.70400000000019</v>
      </c>
      <c r="D123" s="12">
        <f t="shared" si="86"/>
        <v>28.553051684335379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1044.0895217738187</v>
      </c>
      <c r="H123" s="70">
        <f t="shared" si="56"/>
        <v>492.23936501688451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156.16603965614024</v>
      </c>
      <c r="T123" s="62">
        <f t="shared" si="88"/>
        <v>378.21132402823287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107.59320000000019</v>
      </c>
      <c r="D124" s="12">
        <f t="shared" si="86"/>
        <v>28.763195667267546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1052.5756858525931</v>
      </c>
      <c r="H124" s="70">
        <f t="shared" si="56"/>
        <v>494.15405578715797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156.16603965614024</v>
      </c>
      <c r="T124" s="62">
        <f t="shared" si="88"/>
        <v>378.21132402823287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108.4824000000002</v>
      </c>
      <c r="D125" s="12">
        <f t="shared" si="86"/>
        <v>28.973137589932421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1061.060290167901</v>
      </c>
      <c r="H125" s="70">
        <f t="shared" si="56"/>
        <v>496.06839463579934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156.16603965614024</v>
      </c>
      <c r="T125" s="62">
        <f t="shared" si="88"/>
        <v>378.21132402823287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109.3716000000002</v>
      </c>
      <c r="D126" s="12">
        <f t="shared" si="86"/>
        <v>29.182879300506769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1069.5433489863697</v>
      </c>
      <c r="H126" s="70">
        <f t="shared" si="56"/>
        <v>497.98238478171629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156.16603965614024</v>
      </c>
      <c r="T126" s="62">
        <f t="shared" si="88"/>
        <v>378.21132402823287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110.2608000000002</v>
      </c>
      <c r="D127" s="12">
        <f t="shared" si="86"/>
        <v>29.392422615380852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1078.0248763292573</v>
      </c>
      <c r="H127" s="70">
        <f t="shared" si="56"/>
        <v>499.89602938845536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156.16603965614024</v>
      </c>
      <c r="T127" s="62">
        <f t="shared" si="88"/>
        <v>378.21132402823287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111.1500000000002</v>
      </c>
      <c r="D128" s="12">
        <f t="shared" si="86"/>
        <v>29.601769319956595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1086.5048859786139</v>
      </c>
      <c r="H128" s="70">
        <f t="shared" si="56"/>
        <v>501.80933156559138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156.16603965614024</v>
      </c>
      <c r="T128" s="62">
        <f t="shared" si="88"/>
        <v>378.21132402823287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112.03920000000021</v>
      </c>
      <c r="D129" s="12">
        <f t="shared" si="86"/>
        <v>29.810921169420254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1094.9833914832457</v>
      </c>
      <c r="H129" s="70">
        <f t="shared" si="56"/>
        <v>503.72229437007394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156.16603965614024</v>
      </c>
      <c r="T129" s="62">
        <f t="shared" si="88"/>
        <v>378.21132402823287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112.92840000000021</v>
      </c>
      <c r="D130" s="12">
        <f t="shared" si="86"/>
        <v>30.019879889489037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1103.4604061644784</v>
      </c>
      <c r="H130" s="70">
        <f t="shared" si="56"/>
        <v>505.63492080752712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156.16603965614024</v>
      </c>
      <c r="T130" s="62">
        <f t="shared" si="88"/>
        <v>378.21132402823287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113.81760000000021</v>
      </c>
      <c r="D131" s="12">
        <f t="shared" si="86"/>
        <v>30.228647177134249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1111.9359431217397</v>
      </c>
      <c r="H131" s="70">
        <f t="shared" si="56"/>
        <v>507.5472138335092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156.16603965614024</v>
      </c>
      <c r="T131" s="62">
        <f t="shared" si="88"/>
        <v>378.21132402823287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114.70680000000021</v>
      </c>
      <c r="D132" s="12">
        <f t="shared" si="86"/>
        <v>30.437224701280673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1120.4100152379581</v>
      </c>
      <c r="H132" s="70">
        <f t="shared" ref="H132:H195" si="110">(B132+E132+F132)*44/12+(C132+D132)*0.475*44/12</f>
        <v>509.45917635473086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156.16603965614024</v>
      </c>
      <c r="T132" s="62">
        <f t="shared" si="88"/>
        <v>378.21132402823287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115.59600000000022</v>
      </c>
      <c r="D133" s="12">
        <f t="shared" ref="D133:D196" si="140">IFERROR(EXP(-1.0587+0.8836*LN(C133)+0.284),0)</f>
        <v>30.645614103483904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1128.8826351847899</v>
      </c>
      <c r="H133" s="70">
        <f t="shared" si="110"/>
        <v>511.37081123023484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156.16603965614024</v>
      </c>
      <c r="T133" s="62">
        <f t="shared" ref="T133:T196" si="142">$T$3</f>
        <v>378.21132402823287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116.48520000000022</v>
      </c>
      <c r="D134" s="12">
        <f t="shared" si="140"/>
        <v>30.853816998586289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1137.3538154276855</v>
      </c>
      <c r="H134" s="70">
        <f t="shared" si="110"/>
        <v>513.28212127253823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156.16603965614024</v>
      </c>
      <c r="T134" s="62">
        <f t="shared" si="142"/>
        <v>378.21132402823287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117.37440000000022</v>
      </c>
      <c r="D135" s="12">
        <f t="shared" si="140"/>
        <v>31.061834975351932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1145.8235682307889</v>
      </c>
      <c r="H135" s="70">
        <f t="shared" si="110"/>
        <v>515.19310924873832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156.16603965614024</v>
      </c>
      <c r="T135" s="62">
        <f t="shared" si="142"/>
        <v>378.21132402823287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118.26360000000022</v>
      </c>
      <c r="D136" s="12">
        <f t="shared" si="140"/>
        <v>31.26966959708238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1154.2919056616904</v>
      </c>
      <c r="H136" s="70">
        <f t="shared" si="110"/>
        <v>517.10377788158553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156.16603965614024</v>
      </c>
      <c r="T136" s="62">
        <f t="shared" si="142"/>
        <v>378.21132402823287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119.15280000000023</v>
      </c>
      <c r="D137" s="12">
        <f t="shared" si="140"/>
        <v>31.477322402212781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1162.7588395960302</v>
      </c>
      <c r="H137" s="70">
        <f t="shared" si="110"/>
        <v>519.01412985052093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156.16603965614024</v>
      </c>
      <c r="T137" s="62">
        <f t="shared" si="142"/>
        <v>378.21132402823287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120.04200000000023</v>
      </c>
      <c r="D138" s="12">
        <f t="shared" si="140"/>
        <v>31.68479490489014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1171.2243817219608</v>
      </c>
      <c r="H138" s="70">
        <f t="shared" si="110"/>
        <v>520.9241677926841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156.16603965614024</v>
      </c>
      <c r="T138" s="62">
        <f t="shared" si="142"/>
        <v>378.21132402823287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120.93120000000023</v>
      </c>
      <c r="D139" s="12">
        <f t="shared" si="140"/>
        <v>31.892088595533707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1179.6885435444726</v>
      </c>
      <c r="H139" s="70">
        <f t="shared" si="110"/>
        <v>522.83389430388831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156.16603965614024</v>
      </c>
      <c r="T139" s="62">
        <f t="shared" si="142"/>
        <v>378.21132402823287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121.82040000000023</v>
      </c>
      <c r="D140" s="12">
        <f t="shared" si="140"/>
        <v>32.09920494137846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1188.1513363895899</v>
      </c>
      <c r="H140" s="70">
        <f t="shared" si="110"/>
        <v>524.74331193956789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156.16603965614024</v>
      </c>
      <c r="T140" s="62">
        <f t="shared" si="142"/>
        <v>378.21132402823287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122.70960000000024</v>
      </c>
      <c r="D141" s="12">
        <f t="shared" si="140"/>
        <v>32.306145387002346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1196.6127714084412</v>
      </c>
      <c r="H141" s="70">
        <f t="shared" si="110"/>
        <v>526.65242321569622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156.16603965614024</v>
      </c>
      <c r="T141" s="62">
        <f t="shared" si="142"/>
        <v>378.21132402823287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123.59880000000024</v>
      </c>
      <c r="D142" s="12">
        <f t="shared" si="140"/>
        <v>32.512911354837613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1205.0728595812045</v>
      </c>
      <c r="H142" s="70">
        <f t="shared" si="110"/>
        <v>528.56123060967593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156.16603965614024</v>
      </c>
      <c r="T142" s="62">
        <f t="shared" si="142"/>
        <v>378.21132402823287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124.48800000000024</v>
      </c>
      <c r="D143" s="12">
        <f t="shared" si="140"/>
        <v>32.719504245667331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1213.5316117209427</v>
      </c>
      <c r="H143" s="70">
        <f t="shared" si="110"/>
        <v>530.4697365612044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156.16603965614024</v>
      </c>
      <c r="T143" s="62">
        <f t="shared" si="142"/>
        <v>378.21132402823287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125.37720000000024</v>
      </c>
      <c r="D144" s="12">
        <f t="shared" si="140"/>
        <v>32.925925439106905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1221.9890384773182</v>
      </c>
      <c r="H144" s="70">
        <f t="shared" si="110"/>
        <v>532.3779434731116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156.16603965614024</v>
      </c>
      <c r="T144" s="62">
        <f t="shared" si="142"/>
        <v>378.21132402823287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126.26640000000025</v>
      </c>
      <c r="D145" s="12">
        <f t="shared" si="140"/>
        <v>33.132176294071868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1230.4451503402058</v>
      </c>
      <c r="H145" s="70">
        <f t="shared" si="110"/>
        <v>534.28585371217559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156.16603965614024</v>
      </c>
      <c r="T145" s="62">
        <f t="shared" si="142"/>
        <v>378.21132402823287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127.15560000000025</v>
      </c>
      <c r="D146" s="12">
        <f t="shared" si="140"/>
        <v>33.33825814923194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1238.8999576431959</v>
      </c>
      <c r="H146" s="70">
        <f t="shared" si="110"/>
        <v>536.19346960991265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156.16603965614024</v>
      </c>
      <c r="T146" s="62">
        <f t="shared" si="142"/>
        <v>378.21132402823287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128.04480000000024</v>
      </c>
      <c r="D147" s="12">
        <f t="shared" si="140"/>
        <v>33.544172323452237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1247.3534705670015</v>
      </c>
      <c r="H147" s="70">
        <f t="shared" si="110"/>
        <v>538.10079346334646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156.16603965614024</v>
      </c>
      <c r="T147" s="62">
        <f t="shared" si="142"/>
        <v>378.21132402823287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128.93400000000022</v>
      </c>
      <c r="D148" s="12">
        <f t="shared" si="140"/>
        <v>33.749920116221446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1255.8056991427636</v>
      </c>
      <c r="H148" s="70">
        <f t="shared" si="110"/>
        <v>540.00782753575277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156.16603965614024</v>
      </c>
      <c r="T148" s="62">
        <f t="shared" si="142"/>
        <v>378.21132402823287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129.82320000000021</v>
      </c>
      <c r="D149" s="12">
        <f t="shared" si="140"/>
        <v>33.955502808068339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1264.256653255266</v>
      </c>
      <c r="H149" s="70">
        <f t="shared" si="110"/>
        <v>541.91457405738606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156.16603965614024</v>
      </c>
      <c r="T149" s="62">
        <f t="shared" si="142"/>
        <v>378.21132402823287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130.7124000000002</v>
      </c>
      <c r="D150" s="12">
        <f t="shared" si="140"/>
        <v>34.160921660966174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1272.7063426460566</v>
      </c>
      <c r="H150" s="70">
        <f t="shared" si="110"/>
        <v>543.82103522618308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156.16603965614024</v>
      </c>
      <c r="T150" s="62">
        <f t="shared" si="142"/>
        <v>378.21132402823287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131.60160000000019</v>
      </c>
      <c r="D151" s="12">
        <f t="shared" si="140"/>
        <v>34.366177918726152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1281.1547769164843</v>
      </c>
      <c r="H151" s="70">
        <f t="shared" si="110"/>
        <v>545.72721320844835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156.16603965614024</v>
      </c>
      <c r="T151" s="62">
        <f t="shared" si="142"/>
        <v>378.21132402823287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132.49080000000018</v>
      </c>
      <c r="D152" s="12">
        <f t="shared" si="140"/>
        <v>34.571272807379401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1289.6019655306493</v>
      </c>
      <c r="H152" s="70">
        <f t="shared" si="110"/>
        <v>547.63311013951943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156.16603965614024</v>
      </c>
      <c r="T152" s="62">
        <f t="shared" si="142"/>
        <v>378.21132402823287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133.38000000000017</v>
      </c>
      <c r="D153" s="12">
        <f t="shared" si="140"/>
        <v>34.776207535549027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1298.0479178182745</v>
      </c>
      <c r="H153" s="70">
        <f t="shared" si="110"/>
        <v>549.53872812441477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156.16603965614024</v>
      </c>
      <c r="T153" s="62">
        <f t="shared" si="142"/>
        <v>378.21132402823287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134.26920000000015</v>
      </c>
      <c r="D154" s="12">
        <f t="shared" si="140"/>
        <v>34.980983294811438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1306.492642977493</v>
      </c>
      <c r="H154" s="70">
        <f t="shared" si="110"/>
        <v>551.4440692384635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156.16603965614024</v>
      </c>
      <c r="T154" s="62">
        <f t="shared" si="142"/>
        <v>378.21132402823287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135.15840000000014</v>
      </c>
      <c r="D155" s="12">
        <f t="shared" si="140"/>
        <v>35.185601260048031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1314.9361500775651</v>
      </c>
      <c r="H155" s="70">
        <f t="shared" si="110"/>
        <v>553.34913552791727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156.16603965614024</v>
      </c>
      <c r="T155" s="62">
        <f t="shared" si="142"/>
        <v>378.21132402823287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136.04760000000013</v>
      </c>
      <c r="D156" s="12">
        <f t="shared" si="140"/>
        <v>35.390062589787611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1323.3784480615195</v>
      </c>
      <c r="H156" s="70">
        <f t="shared" si="110"/>
        <v>555.25392901054693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156.16603965614024</v>
      </c>
      <c r="T156" s="62">
        <f t="shared" si="142"/>
        <v>378.21132402823287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136.93680000000012</v>
      </c>
      <c r="D157" s="12">
        <f t="shared" si="140"/>
        <v>35.594368426539035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1331.8195457487234</v>
      </c>
      <c r="H157" s="70">
        <f t="shared" si="110"/>
        <v>557.1584516762224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156.16603965614024</v>
      </c>
      <c r="T157" s="62">
        <f t="shared" si="142"/>
        <v>378.21132402823287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137.82600000000011</v>
      </c>
      <c r="D158" s="12">
        <f t="shared" si="140"/>
        <v>35.798519897115533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1340.2594518373839</v>
      </c>
      <c r="H158" s="70">
        <f t="shared" si="110"/>
        <v>559.06270548747648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156.16603965614024</v>
      </c>
      <c r="T158" s="62">
        <f t="shared" si="142"/>
        <v>378.21132402823287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138.7152000000001</v>
      </c>
      <c r="D159" s="12">
        <f t="shared" si="140"/>
        <v>36.002518112950014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1348.6981749069832</v>
      </c>
      <c r="H159" s="70">
        <f t="shared" si="110"/>
        <v>560.96669238005484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156.16603965614024</v>
      </c>
      <c r="T159" s="62">
        <f t="shared" si="142"/>
        <v>378.21132402823287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139.60440000000008</v>
      </c>
      <c r="D160" s="12">
        <f t="shared" si="140"/>
        <v>36.206364170402217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1357.1357234206496</v>
      </c>
      <c r="H160" s="70">
        <f t="shared" si="110"/>
        <v>562.8704142634507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156.16603965614024</v>
      </c>
      <c r="T160" s="62">
        <f t="shared" si="142"/>
        <v>378.21132402823287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140.49360000000007</v>
      </c>
      <c r="D161" s="12">
        <f t="shared" si="140"/>
        <v>36.410059151057943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1365.5721057274657</v>
      </c>
      <c r="H161" s="70">
        <f t="shared" si="110"/>
        <v>564.77387302142597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156.16603965614024</v>
      </c>
      <c r="T161" s="62">
        <f t="shared" si="142"/>
        <v>378.21132402823287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141.38280000000006</v>
      </c>
      <c r="D162" s="12">
        <f t="shared" si="140"/>
        <v>36.613604122020263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1374.0073300647182</v>
      </c>
      <c r="H162" s="70">
        <f t="shared" si="110"/>
        <v>566.67707051251875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156.16603965614024</v>
      </c>
      <c r="T162" s="62">
        <f t="shared" si="142"/>
        <v>378.21132402823287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142.27200000000005</v>
      </c>
      <c r="D163" s="12">
        <f t="shared" si="140"/>
        <v>36.817000136193258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1382.4414045600888</v>
      </c>
      <c r="H163" s="70">
        <f t="shared" si="110"/>
        <v>568.58000857053662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156.16603965614024</v>
      </c>
      <c r="T163" s="62">
        <f t="shared" si="142"/>
        <v>378.21132402823287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143.16120000000004</v>
      </c>
      <c r="D164" s="12">
        <f t="shared" si="140"/>
        <v>37.020248232558458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1390.8743372337849</v>
      </c>
      <c r="H164" s="70">
        <f t="shared" si="110"/>
        <v>570.48268900503945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156.16603965614024</v>
      </c>
      <c r="T164" s="62">
        <f t="shared" si="142"/>
        <v>378.21132402823287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144.05040000000002</v>
      </c>
      <c r="D165" s="12">
        <f t="shared" si="140"/>
        <v>37.223349436444416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1399.3061360006238</v>
      </c>
      <c r="H165" s="70">
        <f t="shared" si="110"/>
        <v>572.38511360180746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156.16603965614024</v>
      </c>
      <c r="T165" s="62">
        <f t="shared" si="142"/>
        <v>378.21132402823287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144.93960000000001</v>
      </c>
      <c r="D166" s="12">
        <f t="shared" si="140"/>
        <v>37.426304759789126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1407.7368086720564</v>
      </c>
      <c r="H166" s="70">
        <f t="shared" si="110"/>
        <v>574.28728412329951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156.16603965614024</v>
      </c>
      <c r="T166" s="62">
        <f t="shared" si="142"/>
        <v>378.21132402823287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145.8288</v>
      </c>
      <c r="D167" s="12">
        <f t="shared" si="140"/>
        <v>37.629115201395898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1416.1663629581437</v>
      </c>
      <c r="H167" s="70">
        <f t="shared" si="110"/>
        <v>576.18920230909794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156.16603965614024</v>
      </c>
      <c r="T167" s="62">
        <f t="shared" si="142"/>
        <v>378.21132402823287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146.71799999999999</v>
      </c>
      <c r="D168" s="12">
        <f t="shared" si="140"/>
        <v>37.831781747183037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1424.594806469483</v>
      </c>
      <c r="H168" s="70">
        <f t="shared" si="110"/>
        <v>578.09086987634385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156.16603965614024</v>
      </c>
      <c r="T168" s="62">
        <f t="shared" si="142"/>
        <v>378.21132402823287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147.60719999999998</v>
      </c>
      <c r="D169" s="12">
        <f t="shared" si="140"/>
        <v>38.034305370426985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1433.0221467190852</v>
      </c>
      <c r="H169" s="70">
        <f t="shared" si="110"/>
        <v>579.99228852016029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156.16603965614024</v>
      </c>
      <c r="T169" s="62">
        <f t="shared" si="142"/>
        <v>378.21132402823287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148.49639999999997</v>
      </c>
      <c r="D170" s="12">
        <f t="shared" si="140"/>
        <v>38.23668703199958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1441.4483911242071</v>
      </c>
      <c r="H170" s="70">
        <f t="shared" si="110"/>
        <v>581.89345991406594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156.16603965614024</v>
      </c>
      <c r="T170" s="62">
        <f t="shared" si="142"/>
        <v>378.21132402823287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149.38559999999995</v>
      </c>
      <c r="D171" s="12">
        <f t="shared" si="140"/>
        <v>38.438927680599591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1449.8735470081367</v>
      </c>
      <c r="H171" s="70">
        <f t="shared" si="110"/>
        <v>583.79438571037758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156.16603965614024</v>
      </c>
      <c r="T171" s="62">
        <f t="shared" si="142"/>
        <v>378.21132402823287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150.27479999999994</v>
      </c>
      <c r="D172" s="12">
        <f t="shared" si="140"/>
        <v>38.641028252978323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1458.2976216019376</v>
      </c>
      <c r="H172" s="70">
        <f t="shared" si="110"/>
        <v>585.69506754060376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156.16603965614024</v>
      </c>
      <c r="T172" s="62">
        <f t="shared" si="142"/>
        <v>378.21132402823287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151.16399999999993</v>
      </c>
      <c r="D173" s="12">
        <f t="shared" si="140"/>
        <v>38.842989674159945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1466.7206220461464</v>
      </c>
      <c r="H173" s="70">
        <f t="shared" si="110"/>
        <v>587.5955070158285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156.16603965614024</v>
      </c>
      <c r="T173" s="62">
        <f t="shared" si="142"/>
        <v>378.21132402823287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152.05319999999992</v>
      </c>
      <c r="D174" s="12">
        <f t="shared" si="140"/>
        <v>39.044812857656339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1475.1425553924346</v>
      </c>
      <c r="H174" s="70">
        <f t="shared" si="110"/>
        <v>589.49570572708467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156.16603965614024</v>
      </c>
      <c r="T174" s="62">
        <f t="shared" si="142"/>
        <v>378.21132402823287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152.94239999999991</v>
      </c>
      <c r="D175" s="12">
        <f t="shared" si="140"/>
        <v>39.246498705676842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1483.5634286052243</v>
      </c>
      <c r="H175" s="70">
        <f t="shared" si="110"/>
        <v>591.39566524572035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156.16603965614024</v>
      </c>
      <c r="T175" s="62">
        <f t="shared" si="142"/>
        <v>378.21132402823287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153.8315999999999</v>
      </c>
      <c r="D176" s="12">
        <f t="shared" si="140"/>
        <v>39.448048109333072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1491.9832485632724</v>
      </c>
      <c r="H176" s="70">
        <f t="shared" si="110"/>
        <v>593.29538712375495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156.16603965614024</v>
      </c>
      <c r="T176" s="62">
        <f t="shared" si="142"/>
        <v>378.21132402823287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154.72079999999988</v>
      </c>
      <c r="D177" s="12">
        <f t="shared" si="140"/>
        <v>39.649461948838557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1500.4020220612092</v>
      </c>
      <c r="H177" s="70">
        <f t="shared" si="110"/>
        <v>595.19487289422705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156.16603965614024</v>
      </c>
      <c r="T177" s="62">
        <f t="shared" si="142"/>
        <v>378.21132402823287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155.60999999999987</v>
      </c>
      <c r="D178" s="12">
        <f t="shared" si="140"/>
        <v>39.850741093704151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1508.8197558110487</v>
      </c>
      <c r="H178" s="70">
        <f t="shared" si="110"/>
        <v>597.09412407153457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156.16603965614024</v>
      </c>
      <c r="T178" s="62">
        <f t="shared" si="142"/>
        <v>378.21132402823287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156.49919999999986</v>
      </c>
      <c r="D179" s="12">
        <f t="shared" si="140"/>
        <v>40.051886402928353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1517.2364564436564</v>
      </c>
      <c r="H179" s="70">
        <f t="shared" si="110"/>
        <v>598.99314215176662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156.16603965614024</v>
      </c>
      <c r="T179" s="62">
        <f t="shared" si="142"/>
        <v>378.21132402823287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157.38839999999985</v>
      </c>
      <c r="D180" s="12">
        <f t="shared" si="140"/>
        <v>40.252898725183421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1525.6521305101869</v>
      </c>
      <c r="H180" s="70">
        <f t="shared" si="110"/>
        <v>600.89192861302752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156.16603965614024</v>
      </c>
      <c r="T180" s="62">
        <f t="shared" si="142"/>
        <v>378.21132402823287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158.27759999999984</v>
      </c>
      <c r="D181" s="12">
        <f t="shared" si="140"/>
        <v>40.45377889899725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1534.0667844834863</v>
      </c>
      <c r="H181" s="70">
        <f t="shared" si="110"/>
        <v>602.79048491575327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156.16603965614024</v>
      </c>
      <c r="T181" s="62">
        <f t="shared" si="142"/>
        <v>378.21132402823287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159.16679999999982</v>
      </c>
      <c r="D182" s="12">
        <f t="shared" si="140"/>
        <v>40.654527752930711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1542.4804247594639</v>
      </c>
      <c r="H182" s="70">
        <f t="shared" si="110"/>
        <v>604.6888125030207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156.16603965614024</v>
      </c>
      <c r="T182" s="62">
        <f t="shared" si="142"/>
        <v>378.21132402823287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160.05599999999981</v>
      </c>
      <c r="D183" s="12">
        <f t="shared" si="140"/>
        <v>40.855146105751388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1550.8930576584305</v>
      </c>
      <c r="H183" s="70">
        <f t="shared" si="110"/>
        <v>606.58691280085009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156.16603965614024</v>
      </c>
      <c r="T183" s="62">
        <f t="shared" si="142"/>
        <v>378.21132402823287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160.9451999999998</v>
      </c>
      <c r="D184" s="12">
        <f t="shared" si="140"/>
        <v>41.055634766602871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1559.3046894264069</v>
      </c>
      <c r="H184" s="70">
        <f t="shared" si="110"/>
        <v>608.48478721849972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156.16603965614024</v>
      </c>
      <c r="T184" s="62">
        <f t="shared" si="142"/>
        <v>378.21132402823287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161.83439999999979</v>
      </c>
      <c r="D185" s="12">
        <f t="shared" si="140"/>
        <v>41.255994535170444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1567.7153262364018</v>
      </c>
      <c r="H185" s="70">
        <f t="shared" si="110"/>
        <v>610.38243714875489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156.16603965614024</v>
      </c>
      <c r="T185" s="62">
        <f t="shared" si="142"/>
        <v>378.21132402823287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162.72359999999978</v>
      </c>
      <c r="D186" s="12">
        <f t="shared" si="140"/>
        <v>41.456226201843137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1576.1249741896645</v>
      </c>
      <c r="H186" s="70">
        <f t="shared" si="110"/>
        <v>612.27986396820972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156.16603965614024</v>
      </c>
      <c r="T186" s="62">
        <f t="shared" si="142"/>
        <v>378.21132402823287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163.61279999999977</v>
      </c>
      <c r="D187" s="12">
        <f t="shared" si="140"/>
        <v>41.656330547871768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1584.533639316903</v>
      </c>
      <c r="H187" s="70">
        <f t="shared" si="110"/>
        <v>614.17706903754288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156.16603965614024</v>
      </c>
      <c r="T187" s="62">
        <f t="shared" si="142"/>
        <v>378.21132402823287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164.50199999999975</v>
      </c>
      <c r="D188" s="12">
        <f t="shared" si="140"/>
        <v>41.856308345523843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1592.9413275794805</v>
      </c>
      <c r="H188" s="70">
        <f t="shared" si="110"/>
        <v>616.07405370178697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156.16603965614024</v>
      </c>
      <c r="T188" s="62">
        <f t="shared" si="142"/>
        <v>378.21132402823287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165.39119999999974</v>
      </c>
      <c r="D189" s="12">
        <f t="shared" si="140"/>
        <v>42.056160358234798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1601.3480448705823</v>
      </c>
      <c r="H189" s="70">
        <f t="shared" si="110"/>
        <v>617.97081929059186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156.16603965614024</v>
      </c>
      <c r="T189" s="62">
        <f t="shared" si="142"/>
        <v>378.21132402823287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166.28039999999973</v>
      </c>
      <c r="D190" s="12">
        <f t="shared" si="140"/>
        <v>42.255887340755834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1609.7537970163587</v>
      </c>
      <c r="H190" s="70">
        <f t="shared" si="110"/>
        <v>619.86736711848266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156.16603965614024</v>
      </c>
      <c r="T190" s="62">
        <f t="shared" si="142"/>
        <v>378.21132402823287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167.16959999999972</v>
      </c>
      <c r="D191" s="12">
        <f t="shared" si="140"/>
        <v>42.455490039298816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1618.1585897770412</v>
      </c>
      <c r="H191" s="70">
        <f t="shared" si="110"/>
        <v>621.7636984851116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156.16603965614024</v>
      </c>
      <c r="T191" s="62">
        <f t="shared" si="142"/>
        <v>378.21132402823287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168.05879999999971</v>
      </c>
      <c r="D192" s="12">
        <f t="shared" si="140"/>
        <v>42.65496919167748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1626.5624288480346</v>
      </c>
      <c r="H192" s="70">
        <f t="shared" si="110"/>
        <v>623.65981467550444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156.16603965614024</v>
      </c>
      <c r="T192" s="62">
        <f t="shared" si="142"/>
        <v>378.21132402823287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168.94799999999969</v>
      </c>
      <c r="D193" s="12">
        <f t="shared" si="140"/>
        <v>42.8543255274462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1634.965319860986</v>
      </c>
      <c r="H193" s="70">
        <f t="shared" si="110"/>
        <v>625.55571696030165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156.16603965614024</v>
      </c>
      <c r="T193" s="62">
        <f t="shared" si="142"/>
        <v>378.21132402823287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169.83719999999968</v>
      </c>
      <c r="D194" s="12">
        <f t="shared" si="140"/>
        <v>43.053559768035143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1643.3672683848301</v>
      </c>
      <c r="H194" s="70">
        <f t="shared" si="110"/>
        <v>627.45140659599406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156.16603965614024</v>
      </c>
      <c r="T194" s="62">
        <f t="shared" si="142"/>
        <v>378.21132402823287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170.72639999999967</v>
      </c>
      <c r="D195" s="12">
        <f t="shared" si="140"/>
        <v>43.252672626882983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1651.7682799268139</v>
      </c>
      <c r="H195" s="70">
        <f t="shared" si="110"/>
        <v>629.34688482515401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156.16603965614024</v>
      </c>
      <c r="T195" s="62">
        <f t="shared" si="142"/>
        <v>378.21132402823287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171.61559999999966</v>
      </c>
      <c r="D196" s="12">
        <f t="shared" si="140"/>
        <v>43.451664809566452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1660.1683599334929</v>
      </c>
      <c r="H196" s="70">
        <f t="shared" ref="H196:H203" si="192">(B196+E196+F196)*44/12+(C196+D196)*0.475*44/12</f>
        <v>631.24215287666095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156.16603965614024</v>
      </c>
      <c r="T196" s="62">
        <f t="shared" si="142"/>
        <v>378.21132402823287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172.50479999999965</v>
      </c>
      <c r="D197" s="12">
        <f t="shared" ref="D197:D203" si="202">IFERROR(EXP(-1.0587+0.8836*LN(C197)+0.284),0)</f>
        <v>43.650537013927277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1668.5675137917167</v>
      </c>
      <c r="H197" s="70">
        <f t="shared" si="192"/>
        <v>633.13721196592269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156.16603965614024</v>
      </c>
      <c r="T197" s="62">
        <f t="shared" ref="T197:T203" si="204">$T$3</f>
        <v>378.21132402823287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173.39399999999964</v>
      </c>
      <c r="D198" s="12">
        <f t="shared" si="202"/>
        <v>43.849289930196555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1676.9657468295848</v>
      </c>
      <c r="H198" s="70">
        <f t="shared" si="192"/>
        <v>635.0320632950918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156.16603965614024</v>
      </c>
      <c r="T198" s="62">
        <f t="shared" si="204"/>
        <v>378.21132402823287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174.28319999999962</v>
      </c>
      <c r="D199" s="12">
        <f t="shared" si="202"/>
        <v>44.047924241116036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1685.3630643173844</v>
      </c>
      <c r="H199" s="70">
        <f t="shared" si="192"/>
        <v>636.92670805327657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156.16603965614024</v>
      </c>
      <c r="T199" s="62">
        <f t="shared" si="204"/>
        <v>378.21132402823287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175.17239999999961</v>
      </c>
      <c r="D200" s="12">
        <f t="shared" si="202"/>
        <v>44.246440622057428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1693.7594714685104</v>
      </c>
      <c r="H200" s="70">
        <f t="shared" si="192"/>
        <v>638.82114741674945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156.16603965614024</v>
      </c>
      <c r="T200" s="62">
        <f t="shared" si="204"/>
        <v>378.21132402823287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176.0615999999996</v>
      </c>
      <c r="D201" s="12">
        <f t="shared" si="202"/>
        <v>44.44483974113885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1702.154973440367</v>
      </c>
      <c r="H201" s="70">
        <f t="shared" si="192"/>
        <v>640.71538254914947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156.16603965614024</v>
      </c>
      <c r="T201" s="62">
        <f t="shared" si="204"/>
        <v>378.21132402823287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176.95079999999959</v>
      </c>
      <c r="D202" s="12">
        <f t="shared" si="202"/>
        <v>44.643122259339037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1710.5495753352454</v>
      </c>
      <c r="H202" s="70">
        <f t="shared" si="192"/>
        <v>642.60941460168146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156.16603965614024</v>
      </c>
      <c r="T202" s="62">
        <f t="shared" si="204"/>
        <v>378.21132402823287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177.83999999999958</v>
      </c>
      <c r="D203" s="12">
        <f t="shared" si="202"/>
        <v>44.841288830609059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1718.9432822011897</v>
      </c>
      <c r="H203" s="70">
        <f t="shared" si="192"/>
        <v>644.5032447133101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156.16603965614024</v>
      </c>
      <c r="T203" s="62">
        <f t="shared" si="204"/>
        <v>378.21132402823287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4" workbookViewId="0">
      <selection activeCell="Q29" sqref="Q29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0.93</v>
      </c>
      <c r="C6" s="156">
        <f ca="1">IF(OR('Données projet'!B9="",'Données projet'!C9="",'Données projet'!C9=0%),0,Calculateur!S3)</f>
        <v>156.16603965614024</v>
      </c>
      <c r="D6" s="156">
        <f>IF(OR('Données projet'!B9="",'Données projet'!C9="",'Données projet'!C9=0%),0,Calculateur!T3)</f>
        <v>378.21132402823287</v>
      </c>
      <c r="E6" s="156">
        <f ca="1">MIN(C6,D6)</f>
        <v>156.16603965614024</v>
      </c>
      <c r="F6" s="156">
        <f ca="1">E6*B6</f>
        <v>145.23441688021043</v>
      </c>
      <c r="G6" s="156">
        <f ca="1">F6*(100%-'Données projet'!$C$24)*(100%-'Données projet'!$C$25)*(100%-'Données projet'!$C$26)*(100%-'Données projet'!$C$27)</f>
        <v>111.10432891336097</v>
      </c>
      <c r="H6" s="157">
        <f>IF(OR('Données projet'!B9="",'Données projet'!C9="",'Données projet'!C9=0%),0,AVERAGE(Calculateur!$AC$3:$AC$33)*B6)</f>
        <v>13.980762501795434</v>
      </c>
      <c r="I6" s="158">
        <f>H6*(100%-'Données projet'!$C$24)*(100%-'Données projet'!$C$25)*(100%-'Données projet'!$C$26)*(100%-'Données projet'!$C$27)</f>
        <v>10.695283313873507</v>
      </c>
      <c r="J6" s="159">
        <f>IF(OR('Données projet'!B9="",'Données projet'!C9="",'Données projet'!C9=0%),0,SUM(Calculateur!$V$3:$V$33)*VLOOKUP('Données projet'!$B$9,Paramètres!$A$1:$I$89,9,0)*B6)</f>
        <v>242.52539999999999</v>
      </c>
      <c r="K6" s="160">
        <f>J6*(100%-'Données projet'!$C$24)*(100%-'Données projet'!$C$25)*(100%-'Données projet'!$C$26)*(100%-'Données projet'!$C$27)</f>
        <v>185.53193100000001</v>
      </c>
      <c r="L6" s="161">
        <f ca="1">G6+I6+K6</f>
        <v>307.33154322723448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145.23441688021043</v>
      </c>
      <c r="G16" s="175">
        <f t="shared" ca="1" si="3"/>
        <v>111.10432891336097</v>
      </c>
      <c r="H16" s="176">
        <f t="shared" si="3"/>
        <v>13.980762501795434</v>
      </c>
      <c r="I16" s="176">
        <f t="shared" si="3"/>
        <v>10.695283313873507</v>
      </c>
      <c r="J16" s="177">
        <f t="shared" si="3"/>
        <v>242.52539999999999</v>
      </c>
      <c r="K16" s="177">
        <f t="shared" si="3"/>
        <v>185.53193100000001</v>
      </c>
      <c r="L16" s="178">
        <f t="shared" ca="1" si="3"/>
        <v>307.33154322723448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A4" zoomScale="90" zoomScaleNormal="90" workbookViewId="0">
      <selection activeCell="J27" sqref="J27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3823.7339937932875</v>
      </c>
      <c r="U10" s="190">
        <f>'Données projet'!D9</f>
        <v>0.93</v>
      </c>
      <c r="V10" s="189">
        <f>U10*T10</f>
        <v>3556.0726142277576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>
        <v>30</v>
      </c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29.999999999999993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>
        <v>15</v>
      </c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449.99999999999989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>
        <v>0</v>
      </c>
      <c r="I20" s="204">
        <v>3150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v>220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>
        <v>2</v>
      </c>
      <c r="I22" s="204">
        <v>220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>
        <v>8</v>
      </c>
      <c r="D23" s="194">
        <f>B23*C23</f>
        <v>272</v>
      </c>
      <c r="E23" s="206"/>
      <c r="F23" s="261"/>
      <c r="H23" s="203">
        <v>3</v>
      </c>
      <c r="I23" s="204">
        <v>220</v>
      </c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64.134507330744327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>
        <v>12</v>
      </c>
      <c r="D24" s="194">
        <f t="shared" ref="D24:D42" si="2">B24*C24</f>
        <v>516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111.73950648968074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>
        <v>25</v>
      </c>
      <c r="D25" s="194">
        <f t="shared" si="2"/>
        <v>1400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36">
        <f ca="1">T23-T24</f>
        <v>-47.604999158936408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>
        <v>35</v>
      </c>
      <c r="D26" s="194">
        <f t="shared" si="2"/>
        <v>10815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est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/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2024-01-09T15:31:08Z</dcterms:modified>
</cp:coreProperties>
</file>