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A- VERNANTES (49) - MUSA\Dossier final\"/>
    </mc:Choice>
  </mc:AlternateContent>
  <xr:revisionPtr revIDLastSave="0" documentId="13_ncr:1_{18534A98-FED0-4150-997C-8E92B284AF01}" xr6:coauthVersionLast="36" xr6:coauthVersionMax="36" xr10:uidLastSave="{00000000-0000-0000-0000-000000000000}"/>
  <bookViews>
    <workbookView xWindow="0" yWindow="0" windowWidth="28800" windowHeight="12615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5">REE!$A$1:$M$56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9" i="2" a="1"/>
  <c r="AH19" i="2" s="1"/>
  <c r="BC47" i="2" a="1"/>
  <c r="BC47" i="2" s="1"/>
  <c r="BC68" i="2" a="1"/>
  <c r="BC68" i="2" s="1"/>
  <c r="BC117" i="2" a="1"/>
  <c r="BC117" i="2" s="1"/>
  <c r="BC114" i="2" a="1"/>
  <c r="BC114" i="2" s="1"/>
  <c r="BC82" i="2" a="1"/>
  <c r="BC82" i="2" s="1"/>
  <c r="BC58" i="2" a="1"/>
  <c r="BC58" i="2" s="1"/>
  <c r="BC34" i="2" a="1"/>
  <c r="BC34" i="2" s="1"/>
  <c r="BC31" i="2" a="1"/>
  <c r="BC31" i="2" s="1"/>
  <c r="BC143" i="2" a="1"/>
  <c r="BC143" i="2" s="1"/>
  <c r="BC84" i="2" a="1"/>
  <c r="BC84" i="2" s="1"/>
  <c r="AH151" i="2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CD107" i="2" l="1"/>
  <c r="CD64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166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56" i="2" l="1"/>
  <c r="CD100" i="2"/>
  <c r="CD143" i="2"/>
  <c r="CD199" i="2"/>
  <c r="CD192" i="2"/>
  <c r="CD119" i="2"/>
  <c r="CD90" i="2"/>
  <c r="CD203" i="2"/>
  <c r="CD168" i="2"/>
  <c r="CD47" i="2"/>
  <c r="CD20" i="2"/>
  <c r="CD23" i="2"/>
  <c r="CD177" i="2"/>
  <c r="CD181" i="2"/>
  <c r="CD35" i="2"/>
  <c r="CD45" i="2"/>
  <c r="CD57" i="2"/>
  <c r="CD96" i="2"/>
  <c r="CD11" i="2"/>
  <c r="CD58" i="2"/>
  <c r="CD31" i="2"/>
  <c r="CD145" i="2"/>
  <c r="CD127" i="2"/>
  <c r="CD60" i="2"/>
  <c r="CD118" i="2"/>
  <c r="CD169" i="2"/>
  <c r="CD41" i="2"/>
  <c r="CD43" i="2"/>
  <c r="CD195" i="2"/>
  <c r="CD78" i="2"/>
  <c r="CD160" i="2"/>
  <c r="CD46" i="2"/>
  <c r="CD101" i="2"/>
  <c r="CD108" i="2"/>
  <c r="CD151" i="2"/>
  <c r="CD98" i="2"/>
  <c r="CD7" i="2"/>
  <c r="CD131" i="2"/>
  <c r="CD39" i="2"/>
  <c r="CD201" i="2"/>
  <c r="CD74" i="2"/>
  <c r="CD153" i="2"/>
  <c r="CD19" i="2"/>
  <c r="CD99" i="2"/>
  <c r="CD94" i="2"/>
  <c r="CD198" i="2"/>
  <c r="CD140" i="2"/>
  <c r="CD24" i="2"/>
  <c r="CD162" i="2"/>
  <c r="CD182" i="2"/>
  <c r="CD156" i="2"/>
  <c r="CD135" i="2"/>
  <c r="CD180" i="2"/>
  <c r="CD29" i="2"/>
  <c r="CD76" i="2"/>
  <c r="CD21" i="2"/>
  <c r="CD6" i="2"/>
  <c r="CD122" i="2"/>
  <c r="CD171" i="2"/>
  <c r="CD79" i="2"/>
  <c r="CD128" i="2"/>
  <c r="CD105" i="2"/>
  <c r="CD50" i="2"/>
  <c r="CD146" i="2"/>
  <c r="CD65" i="2"/>
  <c r="CD111" i="2"/>
  <c r="CD51" i="2"/>
  <c r="CD55" i="2"/>
  <c r="CD4" i="2"/>
  <c r="CD61" i="2"/>
  <c r="CD75" i="2"/>
  <c r="CD134" i="2"/>
  <c r="CD138" i="2"/>
  <c r="CD27" i="2"/>
  <c r="CD144" i="2"/>
  <c r="CD13" i="2"/>
  <c r="CD132" i="2"/>
  <c r="CD191" i="2"/>
  <c r="CD93" i="2"/>
  <c r="CD25" i="2"/>
  <c r="CD141" i="2"/>
  <c r="CD18" i="2"/>
  <c r="CD12" i="2"/>
  <c r="CD62" i="2"/>
  <c r="CD38" i="2"/>
  <c r="CD161" i="2"/>
  <c r="CD152" i="2"/>
  <c r="CD116" i="2"/>
  <c r="CD200" i="2"/>
  <c r="CD34" i="2"/>
  <c r="CD170" i="2"/>
  <c r="CD149" i="2"/>
  <c r="CD113" i="2"/>
  <c r="CD42" i="2"/>
  <c r="CD63" i="2"/>
  <c r="CD87" i="2"/>
  <c r="CD80" i="2"/>
  <c r="CD178" i="2"/>
  <c r="CD86" i="2"/>
  <c r="CD22" i="2"/>
  <c r="CD158" i="2"/>
  <c r="CD92" i="2"/>
  <c r="CD82" i="2"/>
  <c r="CD48" i="2"/>
  <c r="CD115" i="2"/>
  <c r="CD33" i="2"/>
  <c r="CD155" i="2"/>
  <c r="CD176" i="2"/>
  <c r="CD97" i="2"/>
  <c r="CD59" i="2"/>
  <c r="CD194" i="2"/>
  <c r="CD77" i="2"/>
  <c r="CD130" i="2"/>
  <c r="CD84" i="2"/>
  <c r="CD102" i="2"/>
  <c r="CD109" i="2"/>
  <c r="CD126" i="2"/>
  <c r="CD89" i="2"/>
  <c r="CD136" i="2"/>
  <c r="CD67" i="2"/>
  <c r="CD68" i="2"/>
  <c r="CD8" i="2"/>
  <c r="CD150" i="2"/>
  <c r="CD159" i="2"/>
  <c r="CD189" i="2"/>
  <c r="CD202" i="2"/>
  <c r="CD129" i="2"/>
  <c r="CD106" i="2"/>
  <c r="CD173" i="2"/>
  <c r="CD88" i="2"/>
  <c r="CD125" i="2"/>
  <c r="CD185" i="2"/>
  <c r="CD71" i="2"/>
  <c r="CD110" i="2"/>
  <c r="CD186" i="2"/>
  <c r="CD28" i="2"/>
  <c r="CD183" i="2"/>
  <c r="CD5" i="2"/>
  <c r="CD14" i="2"/>
  <c r="CD52" i="2"/>
  <c r="CD179" i="2"/>
  <c r="CD142" i="2"/>
  <c r="CD72" i="2"/>
  <c r="CD40" i="2"/>
  <c r="CD16" i="2"/>
  <c r="CD121" i="2"/>
  <c r="CD137" i="2"/>
  <c r="CD187" i="2"/>
  <c r="CD49" i="2"/>
  <c r="CD95" i="2"/>
  <c r="CD69" i="2"/>
  <c r="CD30" i="2"/>
  <c r="CD15" i="2"/>
  <c r="CD197" i="2"/>
  <c r="CD54" i="2"/>
  <c r="CD124" i="2"/>
  <c r="CD112" i="2"/>
  <c r="CD172" i="2"/>
  <c r="CD104" i="2"/>
  <c r="CD157" i="2"/>
  <c r="CD196" i="2"/>
  <c r="CD85" i="2"/>
  <c r="CD154" i="2"/>
  <c r="CD103" i="2"/>
  <c r="CD139" i="2"/>
  <c r="CD193" i="2"/>
  <c r="CD164" i="2"/>
  <c r="CD190" i="2"/>
  <c r="CD174" i="2"/>
  <c r="CD36" i="2"/>
  <c r="CD70" i="2"/>
  <c r="CD175" i="2"/>
  <c r="CD73" i="2"/>
  <c r="CD53" i="2"/>
  <c r="CD123" i="2"/>
  <c r="CD147" i="2"/>
  <c r="CD10" i="2"/>
  <c r="CD17" i="2"/>
  <c r="CD167" i="2"/>
  <c r="CD120" i="2"/>
  <c r="CD81" i="2"/>
  <c r="CD184" i="2"/>
  <c r="CD44" i="2"/>
  <c r="CD188" i="2"/>
  <c r="CD26" i="2"/>
  <c r="CD9" i="2"/>
  <c r="CD3" i="2"/>
  <c r="C9" i="4" s="1"/>
  <c r="E9" i="4" s="1"/>
  <c r="F9" i="4" s="1"/>
  <c r="G9" i="4" s="1"/>
  <c r="L9" i="4" s="1"/>
  <c r="CD114" i="2"/>
  <c r="CD66" i="2"/>
  <c r="CD83" i="2"/>
  <c r="CD148" i="2"/>
  <c r="CD32" i="2"/>
  <c r="CD165" i="2"/>
  <c r="CD91" i="2"/>
  <c r="CD133" i="2"/>
  <c r="CD163" i="2"/>
  <c r="CD117" i="2"/>
  <c r="CD37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4" i="2"/>
  <c r="BI9" i="2"/>
  <c r="BI40" i="2"/>
  <c r="BI67" i="2"/>
  <c r="BI127" i="2"/>
  <c r="BI101" i="2"/>
  <c r="BI176" i="2"/>
  <c r="BI98" i="2"/>
  <c r="BI104" i="2"/>
  <c r="BI142" i="2"/>
  <c r="BI184" i="2"/>
  <c r="BI52" i="2"/>
  <c r="BI200" i="2"/>
  <c r="BI94" i="2"/>
  <c r="BI122" i="2"/>
  <c r="BI55" i="2"/>
  <c r="BI63" i="2"/>
  <c r="BI5" i="2"/>
  <c r="BI21" i="2"/>
  <c r="BI114" i="2"/>
  <c r="BI105" i="2"/>
  <c r="BI76" i="2"/>
  <c r="BI69" i="2"/>
  <c r="BI177" i="2"/>
  <c r="BI191" i="2"/>
  <c r="BI82" i="2"/>
  <c r="BI92" i="2"/>
  <c r="BI53" i="2"/>
  <c r="BI11" i="2"/>
  <c r="BI99" i="2"/>
  <c r="BI77" i="2"/>
  <c r="BI62" i="2"/>
  <c r="BI42" i="2"/>
  <c r="BI41" i="2"/>
  <c r="BI164" i="2"/>
  <c r="BI124" i="2"/>
  <c r="BI61" i="2"/>
  <c r="BI48" i="2"/>
  <c r="BI66" i="2"/>
  <c r="BI51" i="2"/>
  <c r="BI117" i="2"/>
  <c r="BI141" i="2"/>
  <c r="BI181" i="2"/>
  <c r="BI130" i="2"/>
  <c r="BI23" i="2"/>
  <c r="BI19" i="2"/>
  <c r="BI162" i="2"/>
  <c r="BI58" i="2"/>
  <c r="BI44" i="2"/>
  <c r="BI150" i="2"/>
  <c r="BI6" i="2"/>
  <c r="BI111" i="2"/>
  <c r="BI18" i="2"/>
  <c r="BI172" i="2"/>
  <c r="BI106" i="2"/>
  <c r="BI118" i="2"/>
  <c r="BI167" i="2"/>
  <c r="BI149" i="2"/>
  <c r="BI102" i="2"/>
  <c r="BI90" i="2"/>
  <c r="BI168" i="2"/>
  <c r="BI59" i="2"/>
  <c r="BI185" i="2"/>
  <c r="BI26" i="2"/>
  <c r="BI91" i="2"/>
  <c r="BI93" i="2"/>
  <c r="BI68" i="2"/>
  <c r="BI121" i="2"/>
  <c r="BI88" i="2"/>
  <c r="BI129" i="2"/>
  <c r="BI190" i="2"/>
  <c r="BI158" i="2"/>
  <c r="BI33" i="2"/>
  <c r="BI198" i="2"/>
  <c r="BI174" i="2"/>
  <c r="BI126" i="2"/>
  <c r="BI139" i="2"/>
  <c r="BI50" i="2"/>
  <c r="BI179" i="2"/>
  <c r="BI13" i="2"/>
  <c r="BI183" i="2"/>
  <c r="BI75" i="2"/>
  <c r="BI17" i="2"/>
  <c r="BI12" i="2"/>
  <c r="BI140" i="2"/>
  <c r="BI148" i="2"/>
  <c r="BI192" i="2"/>
  <c r="BI165" i="2"/>
  <c r="BI196" i="2"/>
  <c r="BI20" i="2"/>
  <c r="BI32" i="2"/>
  <c r="BI65" i="2"/>
  <c r="BI87" i="2"/>
  <c r="BI16" i="2"/>
  <c r="BI70" i="2"/>
  <c r="BI171" i="2"/>
  <c r="BI187" i="2"/>
  <c r="BI203" i="2"/>
  <c r="BI182" i="2"/>
  <c r="BI188" i="2"/>
  <c r="BI154" i="2"/>
  <c r="BI180" i="2"/>
  <c r="BI193" i="2"/>
  <c r="BI49" i="2"/>
  <c r="BI81" i="2"/>
  <c r="BI25" i="2"/>
  <c r="BI54" i="2"/>
  <c r="BI27" i="2"/>
  <c r="BI161" i="2"/>
  <c r="BI22" i="2"/>
  <c r="BI10" i="2"/>
  <c r="BI201" i="2"/>
  <c r="BI178" i="2"/>
  <c r="BI156" i="2"/>
  <c r="BI86" i="2"/>
  <c r="BI120" i="2"/>
  <c r="BI160" i="2"/>
  <c r="BI147" i="2"/>
  <c r="BI79" i="2"/>
  <c r="BI38" i="2"/>
  <c r="BI28" i="2"/>
  <c r="BI153" i="2"/>
  <c r="BI138" i="2"/>
  <c r="BI80" i="2"/>
  <c r="BI107" i="2"/>
  <c r="BI14" i="2"/>
  <c r="BI110" i="2"/>
  <c r="BI95" i="2"/>
  <c r="BI112" i="2"/>
  <c r="BI169" i="2"/>
  <c r="BI109" i="2"/>
  <c r="BI146" i="2"/>
  <c r="BI113" i="2"/>
  <c r="BI74" i="2"/>
  <c r="BI159" i="2"/>
  <c r="BI96" i="2"/>
  <c r="BI194" i="2"/>
  <c r="BI3" i="2"/>
  <c r="C8" i="4" s="1"/>
  <c r="E8" i="4" s="1"/>
  <c r="F8" i="4" s="1"/>
  <c r="G8" i="4" s="1"/>
  <c r="L8" i="4" s="1"/>
  <c r="M8" i="4" s="1"/>
  <c r="BI83" i="2"/>
  <c r="BI100" i="2"/>
  <c r="BI173" i="2"/>
  <c r="BI60" i="2"/>
  <c r="BI8" i="2"/>
  <c r="BI34" i="2"/>
  <c r="BI43" i="2"/>
  <c r="BI132" i="2"/>
  <c r="BI197" i="2"/>
  <c r="BI189" i="2"/>
  <c r="BI152" i="2"/>
  <c r="BI30" i="2"/>
  <c r="BI125" i="2"/>
  <c r="BI71" i="2"/>
  <c r="BI84" i="2"/>
  <c r="BI89" i="2"/>
  <c r="BI57" i="2"/>
  <c r="BI143" i="2"/>
  <c r="BI78" i="2"/>
  <c r="BI128" i="2"/>
  <c r="BI195" i="2"/>
  <c r="BI175" i="2"/>
  <c r="BI186" i="2"/>
  <c r="BI157" i="2"/>
  <c r="BI64" i="2"/>
  <c r="BI108" i="2"/>
  <c r="BI136" i="2"/>
  <c r="BI24" i="2"/>
  <c r="BI7" i="2"/>
  <c r="BI131" i="2"/>
  <c r="BI115" i="2"/>
  <c r="BI72" i="2"/>
  <c r="BI36" i="2"/>
  <c r="BI199" i="2"/>
  <c r="BI133" i="2"/>
  <c r="BI116" i="2"/>
  <c r="BI73" i="2"/>
  <c r="BI166" i="2"/>
  <c r="BI39" i="2"/>
  <c r="BI15" i="2"/>
  <c r="BI37" i="2"/>
  <c r="BI119" i="2"/>
  <c r="BI46" i="2"/>
  <c r="BI134" i="2"/>
  <c r="BI29" i="2"/>
  <c r="BI170" i="2"/>
  <c r="BI97" i="2"/>
  <c r="BI85" i="2"/>
  <c r="BI31" i="2"/>
  <c r="BI151" i="2"/>
  <c r="BI123" i="2"/>
  <c r="BI103" i="2"/>
  <c r="BI144" i="2"/>
  <c r="BI163" i="2"/>
  <c r="BI135" i="2"/>
  <c r="BI202" i="2"/>
  <c r="BI145" i="2"/>
  <c r="BI35" i="2"/>
  <c r="BI45" i="2"/>
  <c r="BI56" i="2"/>
  <c r="BI137" i="2"/>
  <c r="BI155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<sst xmlns="http://schemas.openxmlformats.org/spreadsheetml/2006/main" count="1173" uniqueCount="324">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</sst>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592.45948058080216</c:v>
                </c:pt>
                <c:pt idx="117">
                  <c:v>600.16297452894207</c:v>
                </c:pt>
                <c:pt idx="118">
                  <c:v>607.86441342813634</c:v>
                </c:pt>
                <c:pt idx="119">
                  <c:v>615.56382698883374</c:v>
                </c:pt>
                <c:pt idx="120">
                  <c:v>623.26124411759099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K21" sqref="K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11.3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0.44</v>
      </c>
      <c r="D9" s="36">
        <f t="shared" ref="D9:D18" si="0">C9*$C$5</f>
        <v>4.9720000000000004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129</v>
      </c>
      <c r="C10" s="35">
        <v>0.24</v>
      </c>
      <c r="D10" s="36">
        <f t="shared" si="0"/>
        <v>2.7120000000000002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0.23</v>
      </c>
      <c r="D11" s="36">
        <f t="shared" si="0"/>
        <v>2.5990000000000002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0.08</v>
      </c>
      <c r="D12" s="36">
        <f t="shared" si="0"/>
        <v>0.90400000000000003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0.98999999999999988</v>
      </c>
      <c r="D19" s="41">
        <f>SUM(D9:D18)</f>
        <v>11.187000000000001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70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97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197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252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261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Robusta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236</v>
      </c>
      <c r="C62" s="63">
        <v>1</v>
      </c>
      <c r="D62" s="63">
        <v>236</v>
      </c>
      <c r="E62" s="54">
        <v>0.9</v>
      </c>
      <c r="F62" s="54"/>
      <c r="G62" s="54">
        <v>0.1</v>
      </c>
      <c r="H62" s="54"/>
      <c r="I62" s="56">
        <f>IFERROR(B62/A62,"")</f>
        <v>11.8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70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97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178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8.1999999999999993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197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3">
        <v>75</v>
      </c>
      <c r="B98" s="63">
        <v>252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3">
        <v>80</v>
      </c>
      <c r="B99" s="63">
        <v>261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3">
        <v>95</v>
      </c>
      <c r="B102" s="53">
        <v>279</v>
      </c>
      <c r="C102" s="5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3">
        <v>100</v>
      </c>
      <c r="B103" s="53">
        <v>282</v>
      </c>
      <c r="C103" s="5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3">
        <v>105</v>
      </c>
      <c r="B104" s="53">
        <v>284</v>
      </c>
      <c r="C104" s="53">
        <v>17</v>
      </c>
      <c r="D104" s="53">
        <v>20</v>
      </c>
      <c r="E104" s="57"/>
      <c r="F104" s="57"/>
      <c r="G104" s="57"/>
      <c r="H104" s="57"/>
      <c r="I104" s="56">
        <f t="shared" si="3"/>
        <v>4.5999999999999996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3">
        <v>110</v>
      </c>
      <c r="B105" s="53">
        <v>285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3">
        <v>115</v>
      </c>
      <c r="B106" s="53">
        <v>285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3">
        <v>120</v>
      </c>
      <c r="B107" s="53">
        <v>285</v>
      </c>
      <c r="C107" s="53">
        <v>20</v>
      </c>
      <c r="D107" s="53">
        <v>285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158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7.9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250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9.1999999999999993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40</v>
      </c>
      <c r="B116" s="63">
        <v>350</v>
      </c>
      <c r="C116" s="53">
        <v>3</v>
      </c>
      <c r="D116" s="63">
        <v>88</v>
      </c>
      <c r="E116" s="54"/>
      <c r="F116" s="54"/>
      <c r="G116" s="54"/>
      <c r="H116" s="54"/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50</v>
      </c>
      <c r="B117" s="63">
        <v>377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60</v>
      </c>
      <c r="B118" s="63">
        <v>512</v>
      </c>
      <c r="C118" s="53">
        <v>5</v>
      </c>
      <c r="D118" s="63">
        <v>102</v>
      </c>
      <c r="E118" s="54"/>
      <c r="F118" s="54"/>
      <c r="G118" s="54"/>
      <c r="H118" s="54"/>
      <c r="I118" s="56">
        <f t="shared" si="4"/>
        <v>13.5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70</v>
      </c>
      <c r="B119" s="63">
        <v>565</v>
      </c>
      <c r="C119" s="53">
        <v>6</v>
      </c>
      <c r="D119" s="63">
        <v>113</v>
      </c>
      <c r="E119" s="54"/>
      <c r="F119" s="54"/>
      <c r="G119" s="54"/>
      <c r="H119" s="54"/>
      <c r="I119" s="56">
        <f t="shared" si="4"/>
        <v>15.5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80</v>
      </c>
      <c r="B120" s="63">
        <v>622</v>
      </c>
      <c r="C120" s="63">
        <v>7</v>
      </c>
      <c r="D120" s="63">
        <v>124</v>
      </c>
      <c r="E120" s="93"/>
      <c r="F120" s="93"/>
      <c r="G120" s="93"/>
      <c r="H120" s="93"/>
      <c r="I120" s="56">
        <f t="shared" si="4"/>
        <v>17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90</v>
      </c>
      <c r="B121" s="63">
        <v>673</v>
      </c>
      <c r="C121" s="63">
        <v>8</v>
      </c>
      <c r="D121" s="63">
        <v>135</v>
      </c>
      <c r="E121" s="93"/>
      <c r="F121" s="93"/>
      <c r="G121" s="93"/>
      <c r="H121" s="93"/>
      <c r="I121" s="56">
        <f t="shared" si="4"/>
        <v>17.5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100</v>
      </c>
      <c r="B122" s="63">
        <v>723</v>
      </c>
      <c r="C122" s="63">
        <v>9</v>
      </c>
      <c r="D122" s="63">
        <v>723</v>
      </c>
      <c r="E122" s="93"/>
      <c r="F122" s="93"/>
      <c r="G122" s="93"/>
      <c r="H122" s="93"/>
      <c r="I122" s="56">
        <f t="shared" si="4"/>
        <v>18.5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Robusta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Cèdre de l'Atlas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371.7282125501186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72.393882557915504</v>
      </c>
      <c r="AO3" s="62">
        <f>IF('Données projet'!E10&gt;30,$AM$33-$H$33,LOOKUP('Données projet'!$E$10,$A$3:$A$203,AM3:AM203)-LOOKUP('Données projet'!$E$10,$A$3:$A$203,$H$3:$H$203))</f>
        <v>321.03333748974029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411.73139494306878</v>
      </c>
      <c r="BJ3" s="62">
        <f>IF('Données projet'!E11&gt;30,$BH$33-$H$33,LOOKUP('Données projet'!$E$11,$A$3:$A$203,BH3:BH203)-LOOKUP('Données projet'!$E$11,$A$3:$A$203,$H$3:$H$203))</f>
        <v>254.25036207346591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396.92963589781414</v>
      </c>
      <c r="CE3" s="62">
        <f>IF('Données projet'!E12&gt;30,$CC$33-$H$33,LOOKUP('Données projet'!$E$12,$A$3:$A$203,CC3:CC203)-LOOKUP('Données projet'!$E$12,$A$3:$A$203,$H$3:$H$203))</f>
        <v>294.38852181137639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260.61041945338798</v>
      </c>
      <c r="S4" s="62">
        <f ca="1">AVERAGE(OFFSET($R$3,0,0,'Données projet'!$E$9+1,1))-AVERAGE(OFFSET($H$3,0,0,'Données projet'!$E$9+1,1))</f>
        <v>371.7282125501186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11.8</v>
      </c>
      <c r="AI4" s="14">
        <f>IF('Données projet'!$A$62&gt;35,AI3+AH4-AQ3,IF(A4&lt;'Données projet'!$A$62,$AF$205^A4,IF(A4='Données projet'!$A$62,'Données projet'!$B$62,AI3+AH4-AQ3)))</f>
        <v>1.3141519994188957</v>
      </c>
      <c r="AJ4" s="14">
        <f>AI4*VLOOKUP('Données projet'!$B$10,Paramètres!$A$1:$I$89,3,0)*VLOOKUP('Données projet'!$B$10,Paramètres!$A$1:$I$89,5,0)</f>
        <v>0.75237830270730621</v>
      </c>
      <c r="AK4" s="14">
        <f>EXP(-1.0587+0.8836*LN(AJ4)+0.284)</f>
        <v>0.35840259594590623</v>
      </c>
      <c r="AL4" s="22">
        <f t="shared" ref="AL4:AL67" si="4">(AJ4+AK4)*0.475*44/12</f>
        <v>1.9346100651543445</v>
      </c>
      <c r="AM4" s="62">
        <f t="shared" ref="AM4:AM67" si="5">AL4+(AD4+AE4)*44/12</f>
        <v>259.8234989540432</v>
      </c>
      <c r="AN4" s="62">
        <f ca="1">AVERAGE(OFFSET($AM$3,0,0,'Données projet'!$E$10+1,1))-AVERAGE(OFFSET($H$3,0,0,'Données projet'!$E$10+1,1))</f>
        <v>72.393882557915504</v>
      </c>
      <c r="AO4" s="62">
        <f>$AO$3</f>
        <v>321.03333748974029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</v>
      </c>
      <c r="BD4" s="13">
        <f>IF('Données projet'!$A$88&gt;35,BD3+BC4-BL3,IF(A4&lt;'Données projet'!$A$88,$BA$205^A4,IF(A4='Données projet'!$A$88,'Données projet'!$B$88,BD3+BC4-BL3)))</f>
        <v>1.1852335095914694</v>
      </c>
      <c r="BE4" s="14">
        <f>BD4*VLOOKUP('Données projet'!$B$11,Paramètres!$A$1:$I$89,3,0)*VLOOKUP('Données projet'!$B$11,Paramètres!$A$1:$I$89,5,0)</f>
        <v>1.2018267787257499</v>
      </c>
      <c r="BF4" s="14">
        <f>EXP(-1.0587+0.8836*LN(BE4)+0.284)</f>
        <v>0.5421261382842083</v>
      </c>
      <c r="BG4" s="22">
        <f t="shared" ref="BG4:BG67" si="7">(BE4+BF4)*0.475*44/12</f>
        <v>3.0373846637923445</v>
      </c>
      <c r="BH4" s="62">
        <f t="shared" ref="BH4:BH67" si="8">BG4+(AY4+AZ4)*44/12</f>
        <v>260.92627355268121</v>
      </c>
      <c r="BI4" s="62">
        <f ca="1">AVERAGE(OFFSET($BH$3,0,0,'Données projet'!$E$11+1,1))-AVERAGE(OFFSET($H$3,0,0,'Données projet'!$E$11+1,1))</f>
        <v>411.73139494306878</v>
      </c>
      <c r="BJ4" s="62">
        <f>$BJ$3</f>
        <v>254.25036207346591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7.9</v>
      </c>
      <c r="BY4" s="13">
        <f>IF('Données projet'!$A$114&gt;35,BY3+BX4-CG3,IF(A4&lt;'Données projet'!$A$114,$BV$205^A4,IF(A4='Données projet'!$A$114,'Données projet'!$B$114,BY3+BX4-CG3)))</f>
        <v>1.2880503926580862</v>
      </c>
      <c r="BZ4" s="14">
        <f>BY4*VLOOKUP('Données projet'!$B$12,Paramètres!$A$1:$I$89,3,0)*VLOOKUP('Données projet'!$B$12,Paramètres!$A$1:$I$89,5,0)</f>
        <v>0.60280758376398436</v>
      </c>
      <c r="CA4" s="14">
        <f>EXP(-1.0587+0.8836*LN(BZ4)+0.284)</f>
        <v>0.29465781953181042</v>
      </c>
      <c r="CB4" s="22">
        <f t="shared" ref="CB4:CB67" si="10">(BZ4+CA4)*0.475*44/12</f>
        <v>1.5630855774068424</v>
      </c>
      <c r="CC4" s="62">
        <f t="shared" ref="CC4:CC67" si="11">CB4+(BT4+BU4)*44/12</f>
        <v>259.45197446629572</v>
      </c>
      <c r="CD4" s="62">
        <f ca="1">AVERAGE(OFFSET($CC$3,0,0,'Données projet'!$E$12+1,1))-AVERAGE(OFFSET($H$3,0,0,'Données projet'!$E$12+1,1))</f>
        <v>396.92963589781414</v>
      </c>
      <c r="CE4" s="62">
        <f>$CE$3</f>
        <v>294.38852181137639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262.31694032477441</v>
      </c>
      <c r="S5" s="62">
        <f ca="1">AVERAGE(OFFSET($R$3,0,0,'Données projet'!$E$9+1,1))-AVERAGE(OFFSET($H$3,0,0,'Données projet'!$E$9+1,1))</f>
        <v>371.7282125501186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11.8</v>
      </c>
      <c r="AI5" s="14">
        <f>IF('Données projet'!$A$62&gt;35,AI4+AH5-AQ4,IF(A5&lt;'Données projet'!$A$62,$AF$205^A5,IF(A5='Données projet'!$A$62,'Données projet'!$B$62,AI4+AH5-AQ4)))</f>
        <v>1.7269954775766814</v>
      </c>
      <c r="AJ5" s="14">
        <f>AI5*VLOOKUP('Données projet'!$B$10,Paramètres!$A$1:$I$89,3,0)*VLOOKUP('Données projet'!$B$10,Paramètres!$A$1:$I$89,5,0)</f>
        <v>0.9887394508222016</v>
      </c>
      <c r="AK5" s="14">
        <f t="shared" ref="AK5:AK68" si="35">EXP(-1.0587+0.8836*LN(AJ5)+0.284)</f>
        <v>0.45625369950740835</v>
      </c>
      <c r="AL5" s="22">
        <f t="shared" si="4"/>
        <v>2.5166964034907369</v>
      </c>
      <c r="AM5" s="62">
        <f t="shared" si="5"/>
        <v>261.6278075146019</v>
      </c>
      <c r="AN5" s="62">
        <f ca="1">AVERAGE(OFFSET($AM$3,0,0,'Données projet'!$E$10+1,1))-AVERAGE(OFFSET($H$3,0,0,'Données projet'!$E$10+1,1))</f>
        <v>72.393882557915504</v>
      </c>
      <c r="AO5" s="62">
        <f t="shared" ref="AO5:AO68" si="36">$AO$3</f>
        <v>321.03333748974029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</v>
      </c>
      <c r="BD5" s="13">
        <f>IF('Données projet'!$A$88&gt;35,BD4+BC5-BL4,IF(A5&lt;'Données projet'!$A$88,$BA$205^A5,IF(A5='Données projet'!$A$88,'Données projet'!$B$88,BD4+BC5-BL4)))</f>
        <v>1.4047784722585119</v>
      </c>
      <c r="BE5" s="14">
        <f>BD5*VLOOKUP('Données projet'!$B$11,Paramètres!$A$1:$I$89,3,0)*VLOOKUP('Données projet'!$B$11,Paramètres!$A$1:$I$89,5,0)</f>
        <v>1.4244453708701312</v>
      </c>
      <c r="BF5" s="14">
        <f t="shared" ref="BF5:BF68" si="37">EXP(-1.0587+0.8836*LN(BE5)+0.284)</f>
        <v>0.62996075113518346</v>
      </c>
      <c r="BG5" s="22">
        <f t="shared" si="7"/>
        <v>3.5780906624925897</v>
      </c>
      <c r="BH5" s="62">
        <f t="shared" si="8"/>
        <v>262.68920177360371</v>
      </c>
      <c r="BI5" s="62">
        <f ca="1">AVERAGE(OFFSET($BH$3,0,0,'Données projet'!$E$11+1,1))-AVERAGE(OFFSET($H$3,0,0,'Données projet'!$E$11+1,1))</f>
        <v>411.73139494306878</v>
      </c>
      <c r="BJ5" s="62">
        <f t="shared" ref="BJ5:BJ68" si="38">$BJ$3</f>
        <v>254.25036207346591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7.9</v>
      </c>
      <c r="BY5" s="13">
        <f>IF('Données projet'!$A$114&gt;35,BY4+BX5-CG4,IF(A5&lt;'Données projet'!$A$114,$BV$205^A5,IF(A5='Données projet'!$A$114,'Données projet'!$B$114,BY4+BX5-CG4)))</f>
        <v>1.6590738140266501</v>
      </c>
      <c r="BZ5" s="14">
        <f>BY5*VLOOKUP('Données projet'!$B$12,Paramètres!$A$1:$I$89,3,0)*VLOOKUP('Données projet'!$B$12,Paramètres!$A$1:$I$89,5,0)</f>
        <v>0.77644654496447219</v>
      </c>
      <c r="CA5" s="14">
        <f t="shared" ref="CA5:CA68" si="39">EXP(-1.0587+0.8836*LN(BZ5)+0.284)</f>
        <v>0.36851455096495994</v>
      </c>
      <c r="CB5" s="22">
        <f t="shared" si="10"/>
        <v>1.9941405754104276</v>
      </c>
      <c r="CC5" s="62">
        <f t="shared" si="11"/>
        <v>261.10525168652157</v>
      </c>
      <c r="CD5" s="62">
        <f ca="1">AVERAGE(OFFSET($CC$3,0,0,'Données projet'!$E$12+1,1))-AVERAGE(OFFSET($H$3,0,0,'Données projet'!$E$12+1,1))</f>
        <v>396.92963589781414</v>
      </c>
      <c r="CE5" s="62">
        <f t="shared" ref="CE5:CE68" si="40">$CE$3</f>
        <v>294.38852181137639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264.10995832109523</v>
      </c>
      <c r="S6" s="62">
        <f ca="1">AVERAGE(OFFSET($R$3,0,0,'Données projet'!$E$9+1,1))-AVERAGE(OFFSET($H$3,0,0,'Données projet'!$E$9+1,1))</f>
        <v>371.7282125501186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11.8</v>
      </c>
      <c r="AI6" s="14">
        <f>IF('Données projet'!$A$62&gt;35,AI5+AH6-AQ5,IF(A6&lt;'Données projet'!$A$62,$AF$205^A6,IF(A6='Données projet'!$A$62,'Données projet'!$B$62,AI5+AH6-AQ5)))</f>
        <v>2.2695345598447867</v>
      </c>
      <c r="AJ6" s="14">
        <f>AI6*VLOOKUP('Données projet'!$B$10,Paramètres!$A$1:$I$89,3,0)*VLOOKUP('Données projet'!$B$10,Paramètres!$A$1:$I$89,5,0)</f>
        <v>1.2993539262023373</v>
      </c>
      <c r="AK6" s="14">
        <f t="shared" si="35"/>
        <v>0.58082011868467387</v>
      </c>
      <c r="AL6" s="22">
        <f t="shared" si="4"/>
        <v>3.2746364615115446</v>
      </c>
      <c r="AM6" s="62">
        <f t="shared" si="5"/>
        <v>263.60796979484485</v>
      </c>
      <c r="AN6" s="62">
        <f ca="1">AVERAGE(OFFSET($AM$3,0,0,'Données projet'!$E$10+1,1))-AVERAGE(OFFSET($H$3,0,0,'Données projet'!$E$10+1,1))</f>
        <v>72.393882557915504</v>
      </c>
      <c r="AO6" s="62">
        <f t="shared" si="36"/>
        <v>321.03333748974029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</v>
      </c>
      <c r="BD6" s="13">
        <f>IF('Données projet'!$A$88&gt;35,BD5+BC6-BL5,IF(A6&lt;'Données projet'!$A$88,$BA$205^A6,IF(A6='Données projet'!$A$88,'Données projet'!$B$88,BD5+BC6-BL5)))</f>
        <v>1.6649905188734988</v>
      </c>
      <c r="BE6" s="14">
        <f>BD6*VLOOKUP('Données projet'!$B$11,Paramètres!$A$1:$I$89,3,0)*VLOOKUP('Données projet'!$B$11,Paramètres!$A$1:$I$89,5,0)</f>
        <v>1.6883003861377279</v>
      </c>
      <c r="BF6" s="14">
        <f t="shared" si="37"/>
        <v>0.7320262203678447</v>
      </c>
      <c r="BG6" s="22">
        <f t="shared" si="7"/>
        <v>4.215402172997206</v>
      </c>
      <c r="BH6" s="62">
        <f t="shared" si="8"/>
        <v>264.5487355063305</v>
      </c>
      <c r="BI6" s="62">
        <f ca="1">AVERAGE(OFFSET($BH$3,0,0,'Données projet'!$E$11+1,1))-AVERAGE(OFFSET($H$3,0,0,'Données projet'!$E$11+1,1))</f>
        <v>411.73139494306878</v>
      </c>
      <c r="BJ6" s="62">
        <f t="shared" si="38"/>
        <v>254.25036207346591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7.9</v>
      </c>
      <c r="BY6" s="13">
        <f>IF('Données projet'!$A$114&gt;35,BY5+BX6-CG5,IF(A6&lt;'Données projet'!$A$114,$BV$205^A6,IF(A6='Données projet'!$A$114,'Données projet'!$B$114,BY5+BX6-CG5)))</f>
        <v>2.1369706776057753</v>
      </c>
      <c r="BZ6" s="14">
        <f>BY6*VLOOKUP('Données projet'!$B$12,Paramètres!$A$1:$I$89,3,0)*VLOOKUP('Données projet'!$B$12,Paramètres!$A$1:$I$89,5,0)</f>
        <v>1.0001022771195029</v>
      </c>
      <c r="CA6" s="14">
        <f t="shared" si="39"/>
        <v>0.46088365986243646</v>
      </c>
      <c r="CB6" s="22">
        <f t="shared" si="10"/>
        <v>2.5445505069102112</v>
      </c>
      <c r="CC6" s="62">
        <f t="shared" si="11"/>
        <v>262.8778838402435</v>
      </c>
      <c r="CD6" s="62">
        <f ca="1">AVERAGE(OFFSET($CC$3,0,0,'Données projet'!$E$12+1,1))-AVERAGE(OFFSET($H$3,0,0,'Données projet'!$E$12+1,1))</f>
        <v>396.92963589781414</v>
      </c>
      <c r="CE6" s="62">
        <f t="shared" si="40"/>
        <v>294.38852181137639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266.00497533148734</v>
      </c>
      <c r="S7" s="62">
        <f ca="1">AVERAGE(OFFSET($R$3,0,0,'Données projet'!$E$9+1,1))-AVERAGE(OFFSET($H$3,0,0,'Données projet'!$E$9+1,1))</f>
        <v>371.7282125501186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11.8</v>
      </c>
      <c r="AI7" s="14">
        <f>IF('Données projet'!$A$62&gt;35,AI6+AH7-AQ6,IF(A7&lt;'Données projet'!$A$62,$AF$205^A7,IF(A7='Données projet'!$A$62,'Données projet'!$B$62,AI6+AH7-AQ6)))</f>
        <v>2.9825133795703098</v>
      </c>
      <c r="AJ7" s="14">
        <f>AI7*VLOOKUP('Données projet'!$B$10,Paramètres!$A$1:$I$89,3,0)*VLOOKUP('Données projet'!$B$10,Paramètres!$A$1:$I$89,5,0)</f>
        <v>1.7075485600715938</v>
      </c>
      <c r="AK7" s="14">
        <f t="shared" si="35"/>
        <v>0.73939567094600833</v>
      </c>
      <c r="AL7" s="22">
        <f t="shared" si="4"/>
        <v>4.2617612023556566</v>
      </c>
      <c r="AM7" s="62">
        <f t="shared" si="5"/>
        <v>265.81731675791121</v>
      </c>
      <c r="AN7" s="62">
        <f ca="1">AVERAGE(OFFSET($AM$3,0,0,'Données projet'!$E$10+1,1))-AVERAGE(OFFSET($H$3,0,0,'Données projet'!$E$10+1,1))</f>
        <v>72.393882557915504</v>
      </c>
      <c r="AO7" s="62">
        <f t="shared" si="36"/>
        <v>321.03333748974029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</v>
      </c>
      <c r="BD7" s="13">
        <f>IF('Données projet'!$A$88&gt;35,BD6+BC7-BL6,IF(A7&lt;'Données projet'!$A$88,$BA$205^A7,IF(A7='Données projet'!$A$88,'Données projet'!$B$88,BD6+BC7-BL6)))</f>
        <v>1.9734025561209587</v>
      </c>
      <c r="BE7" s="14">
        <f>BD7*VLOOKUP('Données projet'!$B$11,Paramètres!$A$1:$I$89,3,0)*VLOOKUP('Données projet'!$B$11,Paramètres!$A$1:$I$89,5,0)</f>
        <v>2.001030191906652</v>
      </c>
      <c r="BF7" s="14">
        <f t="shared" si="37"/>
        <v>0.85062821190115911</v>
      </c>
      <c r="BG7" s="22">
        <f t="shared" si="7"/>
        <v>4.9666383866319377</v>
      </c>
      <c r="BH7" s="62">
        <f t="shared" si="8"/>
        <v>266.52219394218747</v>
      </c>
      <c r="BI7" s="62">
        <f ca="1">AVERAGE(OFFSET($BH$3,0,0,'Données projet'!$E$11+1,1))-AVERAGE(OFFSET($H$3,0,0,'Données projet'!$E$11+1,1))</f>
        <v>411.73139494306878</v>
      </c>
      <c r="BJ7" s="62">
        <f t="shared" si="38"/>
        <v>254.25036207346591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7.9</v>
      </c>
      <c r="BY7" s="13">
        <f>IF('Données projet'!$A$114&gt;35,BY6+BX7-CG6,IF(A7&lt;'Données projet'!$A$114,$BV$205^A7,IF(A7='Données projet'!$A$114,'Données projet'!$B$114,BY6+BX7-CG6)))</f>
        <v>2.7525259203889356</v>
      </c>
      <c r="BZ7" s="14">
        <f>BY7*VLOOKUP('Données projet'!$B$12,Paramètres!$A$1:$I$89,3,0)*VLOOKUP('Données projet'!$B$12,Paramètres!$A$1:$I$89,5,0)</f>
        <v>1.2881821307420218</v>
      </c>
      <c r="CA7" s="14">
        <f t="shared" si="39"/>
        <v>0.57640532069082717</v>
      </c>
      <c r="CB7" s="22">
        <f t="shared" si="10"/>
        <v>3.2474898112455457</v>
      </c>
      <c r="CC7" s="62">
        <f t="shared" si="11"/>
        <v>264.80304536680109</v>
      </c>
      <c r="CD7" s="62">
        <f ca="1">AVERAGE(OFFSET($CC$3,0,0,'Données projet'!$E$12+1,1))-AVERAGE(OFFSET($H$3,0,0,'Données projet'!$E$12+1,1))</f>
        <v>396.92963589781414</v>
      </c>
      <c r="CE7" s="62">
        <f t="shared" si="40"/>
        <v>294.38852181137639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268.02028041979435</v>
      </c>
      <c r="S8" s="62">
        <f ca="1">AVERAGE(OFFSET($R$3,0,0,'Données projet'!$E$9+1,1))-AVERAGE(OFFSET($H$3,0,0,'Données projet'!$E$9+1,1))</f>
        <v>371.7282125501186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11.8</v>
      </c>
      <c r="AI8" s="14">
        <f>IF('Données projet'!$A$62&gt;35,AI7+AH8-AQ7,IF(A8&lt;'Données projet'!$A$62,$AF$205^A8,IF(A8='Données projet'!$A$62,'Données projet'!$B$62,AI7+AH8-AQ7)))</f>
        <v>3.9194759210559305</v>
      </c>
      <c r="AJ8" s="14">
        <f>AI8*VLOOKUP('Données projet'!$B$10,Paramètres!$A$1:$I$89,3,0)*VLOOKUP('Données projet'!$B$10,Paramètres!$A$1:$I$89,5,0)</f>
        <v>2.2439783543229415</v>
      </c>
      <c r="AK8" s="14">
        <f t="shared" si="35"/>
        <v>0.94126553235065091</v>
      </c>
      <c r="AL8" s="22">
        <f t="shared" si="4"/>
        <v>5.5476331026231724</v>
      </c>
      <c r="AM8" s="62">
        <f t="shared" si="5"/>
        <v>268.32541088040097</v>
      </c>
      <c r="AN8" s="62">
        <f ca="1">AVERAGE(OFFSET($AM$3,0,0,'Données projet'!$E$10+1,1))-AVERAGE(OFFSET($H$3,0,0,'Données projet'!$E$10+1,1))</f>
        <v>72.393882557915504</v>
      </c>
      <c r="AO8" s="62">
        <f t="shared" si="36"/>
        <v>321.03333748974029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</v>
      </c>
      <c r="BD8" s="13">
        <f>IF('Données projet'!$A$88&gt;35,BD7+BC8-BL7,IF(A8&lt;'Données projet'!$A$88,$BA$205^A8,IF(A8='Données projet'!$A$88,'Données projet'!$B$88,BD7+BC8-BL7)))</f>
        <v>2.3389428374280206</v>
      </c>
      <c r="BE8" s="14">
        <f>BD8*VLOOKUP('Données projet'!$B$11,Paramètres!$A$1:$I$89,3,0)*VLOOKUP('Données projet'!$B$11,Paramètres!$A$1:$I$89,5,0)</f>
        <v>2.3716880371520133</v>
      </c>
      <c r="BF8" s="14">
        <f t="shared" si="37"/>
        <v>0.98844595282197545</v>
      </c>
      <c r="BG8" s="22">
        <f t="shared" si="7"/>
        <v>5.8522333658713634</v>
      </c>
      <c r="BH8" s="62">
        <f t="shared" si="8"/>
        <v>268.63001114364914</v>
      </c>
      <c r="BI8" s="62">
        <f ca="1">AVERAGE(OFFSET($BH$3,0,0,'Données projet'!$E$11+1,1))-AVERAGE(OFFSET($H$3,0,0,'Données projet'!$E$11+1,1))</f>
        <v>411.73139494306878</v>
      </c>
      <c r="BJ8" s="62">
        <f t="shared" si="38"/>
        <v>254.25036207346591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7.9</v>
      </c>
      <c r="BY8" s="13">
        <f>IF('Données projet'!$A$114&gt;35,BY7+BX8-CG7,IF(A8&lt;'Données projet'!$A$114,$BV$205^A8,IF(A8='Données projet'!$A$114,'Données projet'!$B$114,BY7+BX8-CG7)))</f>
        <v>3.5453920925585285</v>
      </c>
      <c r="BZ8" s="14">
        <f>BY8*VLOOKUP('Données projet'!$B$12,Paramètres!$A$1:$I$89,3,0)*VLOOKUP('Données projet'!$B$12,Paramètres!$A$1:$I$89,5,0)</f>
        <v>1.6592434993173915</v>
      </c>
      <c r="CA8" s="14">
        <f t="shared" si="39"/>
        <v>0.72088277944126433</v>
      </c>
      <c r="CB8" s="22">
        <f t="shared" si="10"/>
        <v>4.1453866021713255</v>
      </c>
      <c r="CC8" s="62">
        <f t="shared" si="11"/>
        <v>266.92316437994907</v>
      </c>
      <c r="CD8" s="62">
        <f ca="1">AVERAGE(OFFSET($CC$3,0,0,'Données projet'!$E$12+1,1))-AVERAGE(OFFSET($H$3,0,0,'Données projet'!$E$12+1,1))</f>
        <v>396.92963589781414</v>
      </c>
      <c r="CE8" s="62">
        <f t="shared" si="40"/>
        <v>294.38852181137639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270.17745244540737</v>
      </c>
      <c r="S9" s="62">
        <f ca="1">AVERAGE(OFFSET($R$3,0,0,'Données projet'!$E$9+1,1))-AVERAGE(OFFSET($H$3,0,0,'Données projet'!$E$9+1,1))</f>
        <v>371.7282125501186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11.8</v>
      </c>
      <c r="AI9" s="14">
        <f>IF('Données projet'!$A$62&gt;35,AI8+AH9-AQ8,IF(A9&lt;'Données projet'!$A$62,$AF$205^A9,IF(A9='Données projet'!$A$62,'Données projet'!$B$62,AI8+AH9-AQ8)))</f>
        <v>5.1507871183298688</v>
      </c>
      <c r="AJ9" s="14">
        <f>AI9*VLOOKUP('Données projet'!$B$10,Paramètres!$A$1:$I$89,3,0)*VLOOKUP('Données projet'!$B$10,Paramètres!$A$1:$I$89,5,0)</f>
        <v>2.9489286409862165</v>
      </c>
      <c r="AK9" s="14">
        <f t="shared" si="35"/>
        <v>1.1982499184202684</v>
      </c>
      <c r="AL9" s="22">
        <f t="shared" si="4"/>
        <v>7.2230026576329607</v>
      </c>
      <c r="AM9" s="62">
        <f t="shared" si="5"/>
        <v>271.22300265763295</v>
      </c>
      <c r="AN9" s="62">
        <f ca="1">AVERAGE(OFFSET($AM$3,0,0,'Données projet'!$E$10+1,1))-AVERAGE(OFFSET($H$3,0,0,'Données projet'!$E$10+1,1))</f>
        <v>72.393882557915504</v>
      </c>
      <c r="AO9" s="62">
        <f t="shared" si="36"/>
        <v>321.03333748974029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</v>
      </c>
      <c r="BD9" s="13">
        <f>IF('Données projet'!$A$88&gt;35,BD8+BC9-BL8,IF(A9&lt;'Données projet'!$A$88,$BA$205^A9,IF(A9='Données projet'!$A$88,'Données projet'!$B$88,BD8+BC9-BL8)))</f>
        <v>2.7721934279386429</v>
      </c>
      <c r="BE9" s="14">
        <f>BD9*VLOOKUP('Données projet'!$B$11,Paramètres!$A$1:$I$89,3,0)*VLOOKUP('Données projet'!$B$11,Paramètres!$A$1:$I$89,5,0)</f>
        <v>2.8110041359297839</v>
      </c>
      <c r="BF9" s="14">
        <f t="shared" si="37"/>
        <v>1.1485927553078508</v>
      </c>
      <c r="BG9" s="22">
        <f t="shared" si="7"/>
        <v>6.8962979189055469</v>
      </c>
      <c r="BH9" s="62">
        <f t="shared" si="8"/>
        <v>270.89629791890553</v>
      </c>
      <c r="BI9" s="62">
        <f ca="1">AVERAGE(OFFSET($BH$3,0,0,'Données projet'!$E$11+1,1))-AVERAGE(OFFSET($H$3,0,0,'Données projet'!$E$11+1,1))</f>
        <v>411.73139494306878</v>
      </c>
      <c r="BJ9" s="62">
        <f t="shared" si="38"/>
        <v>254.25036207346591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7.9</v>
      </c>
      <c r="BY9" s="13">
        <f>IF('Données projet'!$A$114&gt;35,BY8+BX9-CG8,IF(A9&lt;'Données projet'!$A$114,$BV$205^A9,IF(A9='Données projet'!$A$114,'Données projet'!$B$114,BY8+BX9-CG8)))</f>
        <v>4.566643676946887</v>
      </c>
      <c r="BZ9" s="14">
        <f>BY9*VLOOKUP('Données projet'!$B$12,Paramètres!$A$1:$I$89,3,0)*VLOOKUP('Données projet'!$B$12,Paramètres!$A$1:$I$89,5,0)</f>
        <v>2.1371892408111433</v>
      </c>
      <c r="CA9" s="14">
        <f t="shared" si="39"/>
        <v>0.9015738804633705</v>
      </c>
      <c r="CB9" s="22">
        <f t="shared" si="10"/>
        <v>5.292512436219778</v>
      </c>
      <c r="CC9" s="62">
        <f t="shared" si="11"/>
        <v>269.29251243621979</v>
      </c>
      <c r="CD9" s="62">
        <f ca="1">AVERAGE(OFFSET($CC$3,0,0,'Données projet'!$E$12+1,1))-AVERAGE(OFFSET($H$3,0,0,'Données projet'!$E$12+1,1))</f>
        <v>396.92963589781414</v>
      </c>
      <c r="CE9" s="62">
        <f t="shared" si="40"/>
        <v>294.38852181137639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272.50195357358808</v>
      </c>
      <c r="S10" s="62">
        <f ca="1">AVERAGE(OFFSET($R$3,0,0,'Données projet'!$E$9+1,1))-AVERAGE(OFFSET($H$3,0,0,'Données projet'!$E$9+1,1))</f>
        <v>371.7282125501186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11.8</v>
      </c>
      <c r="AI10" s="14">
        <f>IF('Données projet'!$A$62&gt;35,AI9+AH10-AQ9,IF(A10&lt;'Données projet'!$A$62,$AF$205^A10,IF(A10='Données projet'!$A$62,'Données projet'!$B$62,AI9+AH10-AQ9)))</f>
        <v>6.7689171901342906</v>
      </c>
      <c r="AJ10" s="14">
        <f>AI10*VLOOKUP('Données projet'!$B$10,Paramètres!$A$1:$I$89,3,0)*VLOOKUP('Données projet'!$B$10,Paramètres!$A$1:$I$89,5,0)</f>
        <v>3.8753404696956841</v>
      </c>
      <c r="AK10" s="14">
        <f t="shared" si="35"/>
        <v>1.5253962008026642</v>
      </c>
      <c r="AL10" s="22">
        <f t="shared" si="4"/>
        <v>9.40628303445129</v>
      </c>
      <c r="AM10" s="62">
        <f t="shared" si="5"/>
        <v>274.62850525667352</v>
      </c>
      <c r="AN10" s="62">
        <f ca="1">AVERAGE(OFFSET($AM$3,0,0,'Données projet'!$E$10+1,1))-AVERAGE(OFFSET($H$3,0,0,'Données projet'!$E$10+1,1))</f>
        <v>72.393882557915504</v>
      </c>
      <c r="AO10" s="62">
        <f t="shared" si="36"/>
        <v>321.03333748974029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</v>
      </c>
      <c r="BD10" s="13">
        <f>IF('Données projet'!$A$88&gt;35,BD9+BC10-BL9,IF(A10&lt;'Données projet'!$A$88,$BA$205^A10,IF(A10='Données projet'!$A$88,'Données projet'!$B$88,BD9+BC10-BL9)))</f>
        <v>3.2856965458621241</v>
      </c>
      <c r="BE10" s="14">
        <f>BD10*VLOOKUP('Données projet'!$B$11,Paramètres!$A$1:$I$89,3,0)*VLOOKUP('Données projet'!$B$11,Paramètres!$A$1:$I$89,5,0)</f>
        <v>3.3316962975041937</v>
      </c>
      <c r="BF10" s="14">
        <f t="shared" si="37"/>
        <v>1.3346863465617191</v>
      </c>
      <c r="BG10" s="22">
        <f t="shared" si="7"/>
        <v>8.1272831050814656</v>
      </c>
      <c r="BH10" s="62">
        <f t="shared" si="8"/>
        <v>273.34950532730369</v>
      </c>
      <c r="BI10" s="62">
        <f ca="1">AVERAGE(OFFSET($BH$3,0,0,'Données projet'!$E$11+1,1))-AVERAGE(OFFSET($H$3,0,0,'Données projet'!$E$11+1,1))</f>
        <v>411.73139494306878</v>
      </c>
      <c r="BJ10" s="62">
        <f t="shared" si="38"/>
        <v>254.25036207346591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7.9</v>
      </c>
      <c r="BY10" s="13">
        <f>IF('Données projet'!$A$114&gt;35,BY9+BX10-CG9,IF(A10&lt;'Données projet'!$A$114,$BV$205^A10,IF(A10='Données projet'!$A$114,'Données projet'!$B$114,BY9+BX10-CG9)))</f>
        <v>5.8820671812210037</v>
      </c>
      <c r="BZ10" s="14">
        <f>BY10*VLOOKUP('Données projet'!$B$12,Paramètres!$A$1:$I$89,3,0)*VLOOKUP('Données projet'!$B$12,Paramètres!$A$1:$I$89,5,0)</f>
        <v>2.7528074408114294</v>
      </c>
      <c r="CA10" s="14">
        <f t="shared" si="39"/>
        <v>1.1275556652411438</v>
      </c>
      <c r="CB10" s="22">
        <f t="shared" si="10"/>
        <v>6.7582990763748976</v>
      </c>
      <c r="CC10" s="62">
        <f t="shared" si="11"/>
        <v>271.98052129859713</v>
      </c>
      <c r="CD10" s="62">
        <f ca="1">AVERAGE(OFFSET($CC$3,0,0,'Données projet'!$E$12+1,1))-AVERAGE(OFFSET($H$3,0,0,'Données projet'!$E$12+1,1))</f>
        <v>396.92963589781414</v>
      </c>
      <c r="CE10" s="62">
        <f t="shared" si="40"/>
        <v>294.38852181137639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275.02383015254469</v>
      </c>
      <c r="S11" s="62">
        <f ca="1">AVERAGE(OFFSET($R$3,0,0,'Données projet'!$E$9+1,1))-AVERAGE(OFFSET($H$3,0,0,'Données projet'!$E$9+1,1))</f>
        <v>371.7282125501186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11.8</v>
      </c>
      <c r="AI11" s="14">
        <f>IF('Données projet'!$A$62&gt;35,AI10+AH11-AQ10,IF(A11&lt;'Données projet'!$A$62,$AF$205^A11,IF(A11='Données projet'!$A$62,'Données projet'!$B$62,AI10+AH11-AQ10)))</f>
        <v>8.8953860593159106</v>
      </c>
      <c r="AJ11" s="14">
        <f>AI11*VLOOKUP('Données projet'!$B$10,Paramètres!$A$1:$I$89,3,0)*VLOOKUP('Données projet'!$B$10,Paramètres!$A$1:$I$89,5,0)</f>
        <v>5.0927864266795453</v>
      </c>
      <c r="AK11" s="14">
        <f t="shared" si="35"/>
        <v>1.9418599856787968</v>
      </c>
      <c r="AL11" s="22">
        <f t="shared" si="4"/>
        <v>12.25200916819078</v>
      </c>
      <c r="AM11" s="62">
        <f t="shared" si="5"/>
        <v>278.69645361263525</v>
      </c>
      <c r="AN11" s="62">
        <f ca="1">AVERAGE(OFFSET($AM$3,0,0,'Données projet'!$E$10+1,1))-AVERAGE(OFFSET($H$3,0,0,'Données projet'!$E$10+1,1))</f>
        <v>72.393882557915504</v>
      </c>
      <c r="AO11" s="62">
        <f t="shared" si="36"/>
        <v>321.03333748974029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</v>
      </c>
      <c r="BD11" s="13">
        <f>IF('Données projet'!$A$88&gt;35,BD10+BC11-BL10,IF(A11&lt;'Données projet'!$A$88,$BA$205^A11,IF(A11='Données projet'!$A$88,'Données projet'!$B$88,BD10+BC11-BL10)))</f>
        <v>3.8943176485047335</v>
      </c>
      <c r="BE11" s="14">
        <f>BD11*VLOOKUP('Données projet'!$B$11,Paramètres!$A$1:$I$89,3,0)*VLOOKUP('Données projet'!$B$11,Paramètres!$A$1:$I$89,5,0)</f>
        <v>3.9488380955837998</v>
      </c>
      <c r="BF11" s="14">
        <f t="shared" si="37"/>
        <v>1.5509305935164246</v>
      </c>
      <c r="BG11" s="22">
        <f t="shared" si="7"/>
        <v>9.578763800182891</v>
      </c>
      <c r="BH11" s="62">
        <f t="shared" si="8"/>
        <v>276.02320824462737</v>
      </c>
      <c r="BI11" s="62">
        <f ca="1">AVERAGE(OFFSET($BH$3,0,0,'Données projet'!$E$11+1,1))-AVERAGE(OFFSET($H$3,0,0,'Données projet'!$E$11+1,1))</f>
        <v>411.73139494306878</v>
      </c>
      <c r="BJ11" s="62">
        <f t="shared" si="38"/>
        <v>254.25036207346591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7.9</v>
      </c>
      <c r="BY11" s="13">
        <f>IF('Données projet'!$A$114&gt;35,BY10+BX11-CG10,IF(A11&lt;'Données projet'!$A$114,$BV$205^A11,IF(A11='Données projet'!$A$114,'Données projet'!$B$114,BY10+BX11-CG10)))</f>
        <v>7.5763989424129567</v>
      </c>
      <c r="BZ11" s="14">
        <f>BY11*VLOOKUP('Données projet'!$B$12,Paramètres!$A$1:$I$89,3,0)*VLOOKUP('Données projet'!$B$12,Paramètres!$A$1:$I$89,5,0)</f>
        <v>3.5457547050492639</v>
      </c>
      <c r="CA11" s="14">
        <f t="shared" si="39"/>
        <v>1.4101803587787649</v>
      </c>
      <c r="CB11" s="22">
        <f t="shared" si="10"/>
        <v>8.631586902833817</v>
      </c>
      <c r="CC11" s="62">
        <f t="shared" si="11"/>
        <v>275.07603134727827</v>
      </c>
      <c r="CD11" s="62">
        <f ca="1">AVERAGE(OFFSET($CC$3,0,0,'Données projet'!$E$12+1,1))-AVERAGE(OFFSET($H$3,0,0,'Données projet'!$E$12+1,1))</f>
        <v>396.92963589781414</v>
      </c>
      <c r="CE11" s="62">
        <f t="shared" si="40"/>
        <v>294.38852181137639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277.77854042859184</v>
      </c>
      <c r="S12" s="62">
        <f ca="1">AVERAGE(OFFSET($R$3,0,0,'Données projet'!$E$9+1,1))-AVERAGE(OFFSET($H$3,0,0,'Données projet'!$E$9+1,1))</f>
        <v>371.7282125501186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11.8</v>
      </c>
      <c r="AI12" s="14">
        <f>IF('Données projet'!$A$62&gt;35,AI11+AH12-AQ11,IF(A12&lt;'Données projet'!$A$62,$AF$205^A12,IF(A12='Données projet'!$A$62,'Données projet'!$B$62,AI11+AH12-AQ11)))</f>
        <v>11.689889375452976</v>
      </c>
      <c r="AJ12" s="14">
        <f>AI12*VLOOKUP('Données projet'!$B$10,Paramètres!$A$1:$I$89,3,0)*VLOOKUP('Données projet'!$B$10,Paramètres!$A$1:$I$89,5,0)</f>
        <v>6.6926954652343378</v>
      </c>
      <c r="AK12" s="14">
        <f t="shared" si="35"/>
        <v>2.4720267442624091</v>
      </c>
      <c r="AL12" s="22">
        <f t="shared" si="4"/>
        <v>15.961891181540167</v>
      </c>
      <c r="AM12" s="62">
        <f t="shared" si="5"/>
        <v>283.62855784820687</v>
      </c>
      <c r="AN12" s="62">
        <f ca="1">AVERAGE(OFFSET($AM$3,0,0,'Données projet'!$E$10+1,1))-AVERAGE(OFFSET($H$3,0,0,'Données projet'!$E$10+1,1))</f>
        <v>72.393882557915504</v>
      </c>
      <c r="AO12" s="62">
        <f t="shared" si="36"/>
        <v>321.03333748974029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</v>
      </c>
      <c r="BD12" s="13">
        <f>IF('Données projet'!$A$88&gt;35,BD11+BC12-BL11,IF(A12&lt;'Données projet'!$A$88,$BA$205^A12,IF(A12='Données projet'!$A$88,'Données projet'!$B$88,BD11+BC12-BL11)))</f>
        <v>4.6156757740012635</v>
      </c>
      <c r="BE12" s="14">
        <f>BD12*VLOOKUP('Données projet'!$B$11,Paramètres!$A$1:$I$89,3,0)*VLOOKUP('Données projet'!$B$11,Paramètres!$A$1:$I$89,5,0)</f>
        <v>4.6802952348372813</v>
      </c>
      <c r="BF12" s="14">
        <f t="shared" si="37"/>
        <v>1.8022104684757689</v>
      </c>
      <c r="BG12" s="22">
        <f t="shared" si="7"/>
        <v>11.290364099936896</v>
      </c>
      <c r="BH12" s="62">
        <f t="shared" si="8"/>
        <v>278.95703076660357</v>
      </c>
      <c r="BI12" s="62">
        <f ca="1">AVERAGE(OFFSET($BH$3,0,0,'Données projet'!$E$11+1,1))-AVERAGE(OFFSET($H$3,0,0,'Données projet'!$E$11+1,1))</f>
        <v>411.73139494306878</v>
      </c>
      <c r="BJ12" s="62">
        <f t="shared" si="38"/>
        <v>254.25036207346591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7.9</v>
      </c>
      <c r="BY12" s="13">
        <f>IF('Données projet'!$A$114&gt;35,BY11+BX12-CG11,IF(A12&lt;'Données projet'!$A$114,$BV$205^A12,IF(A12='Données projet'!$A$114,'Données projet'!$B$114,BY11+BX12-CG11)))</f>
        <v>9.7587836327093171</v>
      </c>
      <c r="BZ12" s="14">
        <f>BY12*VLOOKUP('Données projet'!$B$12,Paramètres!$A$1:$I$89,3,0)*VLOOKUP('Données projet'!$B$12,Paramètres!$A$1:$I$89,5,0)</f>
        <v>4.5671107401079603</v>
      </c>
      <c r="CA12" s="14">
        <f t="shared" si="39"/>
        <v>1.763645650133036</v>
      </c>
      <c r="CB12" s="22">
        <f t="shared" si="10"/>
        <v>11.026067379669733</v>
      </c>
      <c r="CC12" s="62">
        <f t="shared" si="11"/>
        <v>278.6927340463364</v>
      </c>
      <c r="CD12" s="62">
        <f ca="1">AVERAGE(OFFSET($CC$3,0,0,'Données projet'!$E$12+1,1))-AVERAGE(OFFSET($H$3,0,0,'Données projet'!$E$12+1,1))</f>
        <v>396.92963589781414</v>
      </c>
      <c r="CE12" s="62">
        <f t="shared" si="40"/>
        <v>294.38852181137639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280.80793210997274</v>
      </c>
      <c r="S13" s="62">
        <f ca="1">AVERAGE(OFFSET($R$3,0,0,'Données projet'!$E$9+1,1))-AVERAGE(OFFSET($H$3,0,0,'Données projet'!$E$9+1,1))</f>
        <v>371.7282125501186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11.8</v>
      </c>
      <c r="AI13" s="14">
        <f>IF('Données projet'!$A$62&gt;35,AI12+AH13-AQ12,IF(A13&lt;'Données projet'!$A$62,$AF$205^A13,IF(A13='Données projet'!$A$62,'Données projet'!$B$62,AI12+AH13-AQ12)))</f>
        <v>15.362291495737235</v>
      </c>
      <c r="AJ13" s="14">
        <f>AI13*VLOOKUP('Données projet'!$B$10,Paramètres!$A$1:$I$89,3,0)*VLOOKUP('Données projet'!$B$10,Paramètres!$A$1:$I$89,5,0)</f>
        <v>8.7952191271394824</v>
      </c>
      <c r="AK13" s="14">
        <f t="shared" si="35"/>
        <v>3.1469396709425839</v>
      </c>
      <c r="AL13" s="22">
        <f t="shared" si="4"/>
        <v>20.799259906659596</v>
      </c>
      <c r="AM13" s="62">
        <f t="shared" si="5"/>
        <v>289.68814879554844</v>
      </c>
      <c r="AN13" s="62">
        <f ca="1">AVERAGE(OFFSET($AM$3,0,0,'Données projet'!$E$10+1,1))-AVERAGE(OFFSET($H$3,0,0,'Données projet'!$E$10+1,1))</f>
        <v>72.393882557915504</v>
      </c>
      <c r="AO13" s="62">
        <f t="shared" si="36"/>
        <v>321.03333748974029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</v>
      </c>
      <c r="BD13" s="13">
        <f>IF('Données projet'!$A$88&gt;35,BD12+BC13-BL12,IF(A13&lt;'Données projet'!$A$88,$BA$205^A13,IF(A13='Données projet'!$A$88,'Données projet'!$B$88,BD12+BC13-BL12)))</f>
        <v>5.4706535967558398</v>
      </c>
      <c r="BE13" s="14">
        <f>BD13*VLOOKUP('Données projet'!$B$11,Paramètres!$A$1:$I$89,3,0)*VLOOKUP('Données projet'!$B$11,Paramètres!$A$1:$I$89,5,0)</f>
        <v>5.5472427471104222</v>
      </c>
      <c r="BF13" s="14">
        <f t="shared" si="37"/>
        <v>2.0942024009724034</v>
      </c>
      <c r="BG13" s="22">
        <f t="shared" si="7"/>
        <v>13.308850299577585</v>
      </c>
      <c r="BH13" s="62">
        <f t="shared" si="8"/>
        <v>282.19773918846647</v>
      </c>
      <c r="BI13" s="62">
        <f ca="1">AVERAGE(OFFSET($BH$3,0,0,'Données projet'!$E$11+1,1))-AVERAGE(OFFSET($H$3,0,0,'Données projet'!$E$11+1,1))</f>
        <v>411.73139494306878</v>
      </c>
      <c r="BJ13" s="62">
        <f t="shared" si="38"/>
        <v>254.25036207346591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7.9</v>
      </c>
      <c r="BY13" s="13">
        <f>IF('Données projet'!$A$114&gt;35,BY12+BX13-CG12,IF(A13&lt;'Données projet'!$A$114,$BV$205^A13,IF(A13='Données projet'!$A$114,'Données projet'!$B$114,BY12+BX13-CG12)))</f>
        <v>12.569805089976542</v>
      </c>
      <c r="BZ13" s="14">
        <f>BY13*VLOOKUP('Données projet'!$B$12,Paramètres!$A$1:$I$89,3,0)*VLOOKUP('Données projet'!$B$12,Paramètres!$A$1:$I$89,5,0)</f>
        <v>5.8826687821090227</v>
      </c>
      <c r="CA13" s="14">
        <f t="shared" si="39"/>
        <v>2.2057079152108381</v>
      </c>
      <c r="CB13" s="22">
        <f t="shared" si="10"/>
        <v>14.087256081165423</v>
      </c>
      <c r="CC13" s="62">
        <f t="shared" si="11"/>
        <v>282.97614497005429</v>
      </c>
      <c r="CD13" s="62">
        <f ca="1">AVERAGE(OFFSET($CC$3,0,0,'Données projet'!$E$12+1,1))-AVERAGE(OFFSET($H$3,0,0,'Données projet'!$E$12+1,1))</f>
        <v>396.92963589781414</v>
      </c>
      <c r="CE13" s="62">
        <f t="shared" si="40"/>
        <v>294.38852181137639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284.16139697381971</v>
      </c>
      <c r="S14" s="62">
        <f ca="1">AVERAGE(OFFSET($R$3,0,0,'Données projet'!$E$9+1,1))-AVERAGE(OFFSET($H$3,0,0,'Données projet'!$E$9+1,1))</f>
        <v>371.7282125501186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11.8</v>
      </c>
      <c r="AI14" s="14">
        <f>IF('Données projet'!$A$62&gt;35,AI13+AH14-AQ13,IF(A14&lt;'Données projet'!$A$62,$AF$205^A14,IF(A14='Données projet'!$A$62,'Données projet'!$B$62,AI13+AH14-AQ13)))</f>
        <v>20.188386084778987</v>
      </c>
      <c r="AJ14" s="14">
        <f>AI14*VLOOKUP('Données projet'!$B$10,Paramètres!$A$1:$I$89,3,0)*VLOOKUP('Données projet'!$B$10,Paramètres!$A$1:$I$89,5,0)</f>
        <v>11.558254801257666</v>
      </c>
      <c r="AK14" s="14">
        <f t="shared" si="35"/>
        <v>4.0061173753632255</v>
      </c>
      <c r="AL14" s="22">
        <f t="shared" si="4"/>
        <v>27.107948207614722</v>
      </c>
      <c r="AM14" s="62">
        <f t="shared" si="5"/>
        <v>297.21905931872584</v>
      </c>
      <c r="AN14" s="62">
        <f ca="1">AVERAGE(OFFSET($AM$3,0,0,'Données projet'!$E$10+1,1))-AVERAGE(OFFSET($H$3,0,0,'Données projet'!$E$10+1,1))</f>
        <v>72.393882557915504</v>
      </c>
      <c r="AO14" s="62">
        <f t="shared" si="36"/>
        <v>321.03333748974029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</v>
      </c>
      <c r="BD14" s="13">
        <f>IF('Données projet'!$A$88&gt;35,BD13+BC14-BL13,IF(A14&lt;'Données projet'!$A$88,$BA$205^A14,IF(A14='Données projet'!$A$88,'Données projet'!$B$88,BD13+BC14-BL13)))</f>
        <v>6.4840019622421199</v>
      </c>
      <c r="BE14" s="14">
        <f>BD14*VLOOKUP('Données projet'!$B$11,Paramètres!$A$1:$I$89,3,0)*VLOOKUP('Données projet'!$B$11,Paramètres!$A$1:$I$89,5,0)</f>
        <v>6.5747779897135095</v>
      </c>
      <c r="BF14" s="14">
        <f t="shared" si="37"/>
        <v>2.4335025086985533</v>
      </c>
      <c r="BG14" s="22">
        <f t="shared" si="7"/>
        <v>15.689421868067676</v>
      </c>
      <c r="BH14" s="62">
        <f t="shared" si="8"/>
        <v>285.8005329791788</v>
      </c>
      <c r="BI14" s="62">
        <f ca="1">AVERAGE(OFFSET($BH$3,0,0,'Données projet'!$E$11+1,1))-AVERAGE(OFFSET($H$3,0,0,'Données projet'!$E$11+1,1))</f>
        <v>411.73139494306878</v>
      </c>
      <c r="BJ14" s="62">
        <f t="shared" si="38"/>
        <v>254.25036207346591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7.9</v>
      </c>
      <c r="BY14" s="13">
        <f>IF('Données projet'!$A$114&gt;35,BY13+BX14-CG13,IF(A14&lt;'Données projet'!$A$114,$BV$205^A14,IF(A14='Données projet'!$A$114,'Données projet'!$B$114,BY13+BX14-CG13)))</f>
        <v>16.190542381779895</v>
      </c>
      <c r="BZ14" s="14">
        <f>BY14*VLOOKUP('Données projet'!$B$12,Paramètres!$A$1:$I$89,3,0)*VLOOKUP('Données projet'!$B$12,Paramètres!$A$1:$I$89,5,0)</f>
        <v>7.5771738346729904</v>
      </c>
      <c r="CA14" s="14">
        <f t="shared" si="39"/>
        <v>2.7585742106736397</v>
      </c>
      <c r="CB14" s="22">
        <f t="shared" si="10"/>
        <v>18.001427845645381</v>
      </c>
      <c r="CC14" s="62">
        <f t="shared" si="11"/>
        <v>288.11253895675651</v>
      </c>
      <c r="CD14" s="62">
        <f ca="1">AVERAGE(OFFSET($CC$3,0,0,'Données projet'!$E$12+1,1))-AVERAGE(OFFSET($H$3,0,0,'Données projet'!$E$12+1,1))</f>
        <v>396.92963589781414</v>
      </c>
      <c r="CE14" s="62">
        <f t="shared" si="40"/>
        <v>294.38852181137639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287.89723465691981</v>
      </c>
      <c r="S15" s="62">
        <f ca="1">AVERAGE(OFFSET($R$3,0,0,'Données projet'!$E$9+1,1))-AVERAGE(OFFSET($H$3,0,0,'Données projet'!$E$9+1,1))</f>
        <v>371.7282125501186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11.8</v>
      </c>
      <c r="AI15" s="14">
        <f>IF('Données projet'!$A$62&gt;35,AI14+AH15-AQ14,IF(A15&lt;'Données projet'!$A$62,$AF$205^A15,IF(A15='Données projet'!$A$62,'Données projet'!$B$62,AI14+AH15-AQ14)))</f>
        <v>26.530607938352919</v>
      </c>
      <c r="AJ15" s="14">
        <f>AI15*VLOOKUP('Données projet'!$B$10,Paramètres!$A$1:$I$89,3,0)*VLOOKUP('Données projet'!$B$10,Paramètres!$A$1:$I$89,5,0)</f>
        <v>15.189303656865814</v>
      </c>
      <c r="AK15" s="14">
        <f t="shared" si="35"/>
        <v>5.0998678409300684</v>
      </c>
      <c r="AL15" s="22">
        <f t="shared" si="4"/>
        <v>35.336973691994501</v>
      </c>
      <c r="AM15" s="62">
        <f t="shared" si="5"/>
        <v>306.67030702532782</v>
      </c>
      <c r="AN15" s="62">
        <f ca="1">AVERAGE(OFFSET($AM$3,0,0,'Données projet'!$E$10+1,1))-AVERAGE(OFFSET($H$3,0,0,'Données projet'!$E$10+1,1))</f>
        <v>72.393882557915504</v>
      </c>
      <c r="AO15" s="62">
        <f t="shared" si="36"/>
        <v>321.03333748974029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</v>
      </c>
      <c r="BD15" s="13">
        <f>IF('Données projet'!$A$88&gt;35,BD14+BC15-BL14,IF(A15&lt;'Données projet'!$A$88,$BA$205^A15,IF(A15='Données projet'!$A$88,'Données projet'!$B$88,BD14+BC15-BL14)))</f>
        <v>7.685056401906202</v>
      </c>
      <c r="BE15" s="14">
        <f>BD15*VLOOKUP('Données projet'!$B$11,Paramètres!$A$1:$I$89,3,0)*VLOOKUP('Données projet'!$B$11,Paramètres!$A$1:$I$89,5,0)</f>
        <v>7.7926471915328897</v>
      </c>
      <c r="BF15" s="14">
        <f t="shared" si="37"/>
        <v>2.827775604255069</v>
      </c>
      <c r="BG15" s="22">
        <f t="shared" si="7"/>
        <v>18.497236369330697</v>
      </c>
      <c r="BH15" s="62">
        <f t="shared" si="8"/>
        <v>289.83056970266404</v>
      </c>
      <c r="BI15" s="62">
        <f ca="1">AVERAGE(OFFSET($BH$3,0,0,'Données projet'!$E$11+1,1))-AVERAGE(OFFSET($H$3,0,0,'Données projet'!$E$11+1,1))</f>
        <v>411.73139494306878</v>
      </c>
      <c r="BJ15" s="62">
        <f t="shared" si="38"/>
        <v>254.25036207346591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7.9</v>
      </c>
      <c r="BY15" s="13">
        <f>IF('Données projet'!$A$114&gt;35,BY14+BX15-CG14,IF(A15&lt;'Données projet'!$A$114,$BV$205^A15,IF(A15='Données projet'!$A$114,'Données projet'!$B$114,BY14+BX15-CG14)))</f>
        <v>20.854234472198982</v>
      </c>
      <c r="BZ15" s="14">
        <f>BY15*VLOOKUP('Données projet'!$B$12,Paramètres!$A$1:$I$89,3,0)*VLOOKUP('Données projet'!$B$12,Paramètres!$A$1:$I$89,5,0)</f>
        <v>9.7597817329891239</v>
      </c>
      <c r="CA15" s="14">
        <f t="shared" si="39"/>
        <v>3.4500178483814818</v>
      </c>
      <c r="CB15" s="22">
        <f t="shared" si="10"/>
        <v>23.00706760422047</v>
      </c>
      <c r="CC15" s="62">
        <f t="shared" si="11"/>
        <v>294.3404009375538</v>
      </c>
      <c r="CD15" s="62">
        <f ca="1">AVERAGE(OFFSET($CC$3,0,0,'Données projet'!$E$12+1,1))-AVERAGE(OFFSET($H$3,0,0,'Données projet'!$E$12+1,1))</f>
        <v>396.92963589781414</v>
      </c>
      <c r="CE15" s="62">
        <f t="shared" si="40"/>
        <v>294.38852181137639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292.0842636185788</v>
      </c>
      <c r="S16" s="62">
        <f ca="1">AVERAGE(OFFSET($R$3,0,0,'Données projet'!$E$9+1,1))-AVERAGE(OFFSET($H$3,0,0,'Données projet'!$E$9+1,1))</f>
        <v>371.7282125501186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11.8</v>
      </c>
      <c r="AI16" s="14">
        <f>IF('Données projet'!$A$62&gt;35,AI15+AH16-AQ15,IF(A16&lt;'Données projet'!$A$62,$AF$205^A16,IF(A16='Données projet'!$A$62,'Données projet'!$B$62,AI15+AH16-AQ15)))</f>
        <v>34.86525146798531</v>
      </c>
      <c r="AJ16" s="14">
        <f>AI16*VLOOKUP('Données projet'!$B$10,Paramètres!$A$1:$I$89,3,0)*VLOOKUP('Données projet'!$B$10,Paramètres!$A$1:$I$89,5,0)</f>
        <v>19.961053770450949</v>
      </c>
      <c r="AK16" s="14">
        <f t="shared" si="35"/>
        <v>6.4922341404424166</v>
      </c>
      <c r="AL16" s="22">
        <f t="shared" si="4"/>
        <v>46.07280977813928</v>
      </c>
      <c r="AM16" s="62">
        <f t="shared" si="5"/>
        <v>318.62836533369483</v>
      </c>
      <c r="AN16" s="62">
        <f ca="1">AVERAGE(OFFSET($AM$3,0,0,'Données projet'!$E$10+1,1))-AVERAGE(OFFSET($H$3,0,0,'Données projet'!$E$10+1,1))</f>
        <v>72.393882557915504</v>
      </c>
      <c r="AO16" s="62">
        <f t="shared" si="36"/>
        <v>321.03333748974029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</v>
      </c>
      <c r="BD16" s="13">
        <f>IF('Données projet'!$A$88&gt;35,BD15+BC16-BL15,IF(A16&lt;'Données projet'!$A$88,$BA$205^A16,IF(A16='Données projet'!$A$88,'Données projet'!$B$88,BD15+BC16-BL15)))</f>
        <v>9.1085863706396779</v>
      </c>
      <c r="BE16" s="14">
        <f>BD16*VLOOKUP('Données projet'!$B$11,Paramètres!$A$1:$I$89,3,0)*VLOOKUP('Données projet'!$B$11,Paramètres!$A$1:$I$89,5,0)</f>
        <v>9.2361065798286326</v>
      </c>
      <c r="BF16" s="14">
        <f t="shared" si="37"/>
        <v>3.2859283437914253</v>
      </c>
      <c r="BG16" s="22">
        <f t="shared" si="7"/>
        <v>21.809210825304934</v>
      </c>
      <c r="BH16" s="62">
        <f t="shared" si="8"/>
        <v>294.36476638086049</v>
      </c>
      <c r="BI16" s="62">
        <f ca="1">AVERAGE(OFFSET($BH$3,0,0,'Données projet'!$E$11+1,1))-AVERAGE(OFFSET($H$3,0,0,'Données projet'!$E$11+1,1))</f>
        <v>411.73139494306878</v>
      </c>
      <c r="BJ16" s="62">
        <f t="shared" si="38"/>
        <v>254.25036207346591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7.9</v>
      </c>
      <c r="BY16" s="13">
        <f>IF('Données projet'!$A$114&gt;35,BY15+BX16-CG15,IF(A16&lt;'Données projet'!$A$114,$BV$205^A16,IF(A16='Données projet'!$A$114,'Données projet'!$B$114,BY15+BX16-CG15)))</f>
        <v>26.861304900499697</v>
      </c>
      <c r="BZ16" s="14">
        <f>BY16*VLOOKUP('Données projet'!$B$12,Paramètres!$A$1:$I$89,3,0)*VLOOKUP('Données projet'!$B$12,Paramètres!$A$1:$I$89,5,0)</f>
        <v>12.571090693433858</v>
      </c>
      <c r="CA16" s="14">
        <f t="shared" si="39"/>
        <v>4.3147735914069099</v>
      </c>
      <c r="CB16" s="22">
        <f t="shared" si="10"/>
        <v>29.409546962764335</v>
      </c>
      <c r="CC16" s="62">
        <f t="shared" si="11"/>
        <v>301.9651025183199</v>
      </c>
      <c r="CD16" s="62">
        <f ca="1">AVERAGE(OFFSET($CC$3,0,0,'Données projet'!$E$12+1,1))-AVERAGE(OFFSET($H$3,0,0,'Données projet'!$E$12+1,1))</f>
        <v>396.92963589781414</v>
      </c>
      <c r="CE16" s="62">
        <f t="shared" si="40"/>
        <v>294.38852181137639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296.80372417751374</v>
      </c>
      <c r="S17" s="62">
        <f ca="1">AVERAGE(OFFSET($R$3,0,0,'Données projet'!$E$9+1,1))-AVERAGE(OFFSET($H$3,0,0,'Données projet'!$E$9+1,1))</f>
        <v>371.7282125501186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11.8</v>
      </c>
      <c r="AI17" s="14">
        <f>IF('Données projet'!$A$62&gt;35,AI16+AH17-AQ16,IF(A17&lt;'Données projet'!$A$62,$AF$205^A17,IF(A17='Données projet'!$A$62,'Données projet'!$B$62,AI16+AH17-AQ16)))</f>
        <v>45.818239926895487</v>
      </c>
      <c r="AJ17" s="14">
        <f>AI17*VLOOKUP('Données projet'!$B$10,Paramètres!$A$1:$I$89,3,0)*VLOOKUP('Données projet'!$B$10,Paramètres!$A$1:$I$89,5,0)</f>
        <v>26.231858722946203</v>
      </c>
      <c r="AK17" s="14">
        <f t="shared" si="35"/>
        <v>8.2647443912270777</v>
      </c>
      <c r="AL17" s="22">
        <f t="shared" si="4"/>
        <v>60.081583757185136</v>
      </c>
      <c r="AM17" s="62">
        <f t="shared" si="5"/>
        <v>333.85936153496289</v>
      </c>
      <c r="AN17" s="62">
        <f ca="1">AVERAGE(OFFSET($AM$3,0,0,'Données projet'!$E$10+1,1))-AVERAGE(OFFSET($H$3,0,0,'Données projet'!$E$10+1,1))</f>
        <v>72.393882557915504</v>
      </c>
      <c r="AO17" s="62">
        <f t="shared" si="36"/>
        <v>321.03333748974029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</v>
      </c>
      <c r="BD17" s="13">
        <f>IF('Données projet'!$A$88&gt;35,BD16+BC17-BL16,IF(A17&lt;'Données projet'!$A$88,$BA$205^A17,IF(A17='Données projet'!$A$88,'Données projet'!$B$88,BD16+BC17-BL16)))</f>
        <v>10.795801791490293</v>
      </c>
      <c r="BE17" s="14">
        <f>BD17*VLOOKUP('Données projet'!$B$11,Paramètres!$A$1:$I$89,3,0)*VLOOKUP('Données projet'!$B$11,Paramètres!$A$1:$I$89,5,0)</f>
        <v>10.946943016571158</v>
      </c>
      <c r="BF17" s="14">
        <f t="shared" si="37"/>
        <v>3.8183104289762917</v>
      </c>
      <c r="BG17" s="22">
        <f t="shared" si="7"/>
        <v>25.71614975099514</v>
      </c>
      <c r="BH17" s="62">
        <f t="shared" si="8"/>
        <v>299.49392752877293</v>
      </c>
      <c r="BI17" s="62">
        <f ca="1">AVERAGE(OFFSET($BH$3,0,0,'Données projet'!$E$11+1,1))-AVERAGE(OFFSET($H$3,0,0,'Données projet'!$E$11+1,1))</f>
        <v>411.73139494306878</v>
      </c>
      <c r="BJ17" s="62">
        <f t="shared" si="38"/>
        <v>254.25036207346591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7.9</v>
      </c>
      <c r="BY17" s="13">
        <f>IF('Données projet'!$A$114&gt;35,BY16+BX17-CG16,IF(A17&lt;'Données projet'!$A$114,$BV$205^A17,IF(A17='Données projet'!$A$114,'Données projet'!$B$114,BY16+BX17-CG16)))</f>
        <v>34.598714324397214</v>
      </c>
      <c r="BZ17" s="14">
        <f>BY17*VLOOKUP('Données projet'!$B$12,Paramètres!$A$1:$I$89,3,0)*VLOOKUP('Données projet'!$B$12,Paramètres!$A$1:$I$89,5,0)</f>
        <v>16.192198303817896</v>
      </c>
      <c r="CA17" s="14">
        <f t="shared" si="39"/>
        <v>5.3962825594761723</v>
      </c>
      <c r="CB17" s="22">
        <f t="shared" si="10"/>
        <v>37.599937503570509</v>
      </c>
      <c r="CC17" s="62">
        <f t="shared" si="11"/>
        <v>311.37771528134829</v>
      </c>
      <c r="CD17" s="62">
        <f ca="1">AVERAGE(OFFSET($CC$3,0,0,'Données projet'!$E$12+1,1))-AVERAGE(OFFSET($H$3,0,0,'Données projet'!$E$12+1,1))</f>
        <v>396.92963589781414</v>
      </c>
      <c r="CE17" s="62">
        <f t="shared" si="40"/>
        <v>294.38852181137639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302.15152669905046</v>
      </c>
      <c r="S18" s="62">
        <f ca="1">AVERAGE(OFFSET($R$3,0,0,'Données projet'!$E$9+1,1))-AVERAGE(OFFSET($H$3,0,0,'Données projet'!$E$9+1,1))</f>
        <v>371.7282125501186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11.8</v>
      </c>
      <c r="AI18" s="14">
        <f>IF('Données projet'!$A$62&gt;35,AI17+AH18-AQ17,IF(A18&lt;'Données projet'!$A$62,$AF$205^A18,IF(A18='Données projet'!$A$62,'Données projet'!$B$62,AI17+AH18-AQ17)))</f>
        <v>60.212131609784393</v>
      </c>
      <c r="AJ18" s="14">
        <f>AI18*VLOOKUP('Données projet'!$B$10,Paramètres!$A$1:$I$89,3,0)*VLOOKUP('Données projet'!$B$10,Paramètres!$A$1:$I$89,5,0)</f>
        <v>34.472649589233761</v>
      </c>
      <c r="AK18" s="14">
        <f t="shared" si="35"/>
        <v>10.521185523303487</v>
      </c>
      <c r="AL18" s="22">
        <f t="shared" si="4"/>
        <v>78.36426282100237</v>
      </c>
      <c r="AM18" s="62">
        <f t="shared" si="5"/>
        <v>353.3642628210024</v>
      </c>
      <c r="AN18" s="62">
        <f ca="1">AVERAGE(OFFSET($AM$3,0,0,'Données projet'!$E$10+1,1))-AVERAGE(OFFSET($H$3,0,0,'Données projet'!$E$10+1,1))</f>
        <v>72.393882557915504</v>
      </c>
      <c r="AO18" s="62">
        <f t="shared" si="36"/>
        <v>321.03333748974029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</v>
      </c>
      <c r="BD18" s="13">
        <f>IF('Données projet'!$A$88&gt;35,BD17+BC18-BL17,IF(A18&lt;'Données projet'!$A$88,$BA$205^A18,IF(A18='Données projet'!$A$88,'Données projet'!$B$88,BD17+BC18-BL17)))</f>
        <v>12.795546046181913</v>
      </c>
      <c r="BE18" s="14">
        <f>BD18*VLOOKUP('Données projet'!$B$11,Paramètres!$A$1:$I$89,3,0)*VLOOKUP('Données projet'!$B$11,Paramètres!$A$1:$I$89,5,0)</f>
        <v>12.974683690828462</v>
      </c>
      <c r="BF18" s="14">
        <f t="shared" si="37"/>
        <v>4.4369484074648931</v>
      </c>
      <c r="BG18" s="22">
        <f t="shared" si="7"/>
        <v>30.325259237860919</v>
      </c>
      <c r="BH18" s="62">
        <f t="shared" si="8"/>
        <v>305.32525923786091</v>
      </c>
      <c r="BI18" s="62">
        <f ca="1">AVERAGE(OFFSET($BH$3,0,0,'Données projet'!$E$11+1,1))-AVERAGE(OFFSET($H$3,0,0,'Données projet'!$E$11+1,1))</f>
        <v>411.73139494306878</v>
      </c>
      <c r="BJ18" s="62">
        <f t="shared" si="38"/>
        <v>254.25036207346591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7.9</v>
      </c>
      <c r="BY18" s="13">
        <f>IF('Données projet'!$A$114&gt;35,BY17+BX18-CG17,IF(A18&lt;'Données projet'!$A$114,$BV$205^A18,IF(A18='Données projet'!$A$114,'Données projet'!$B$114,BY17+BX18-CG17)))</f>
        <v>44.564887571004775</v>
      </c>
      <c r="BZ18" s="14">
        <f>BY18*VLOOKUP('Données projet'!$B$12,Paramètres!$A$1:$I$89,3,0)*VLOOKUP('Données projet'!$B$12,Paramètres!$A$1:$I$89,5,0)</f>
        <v>20.856367383230236</v>
      </c>
      <c r="CA18" s="14">
        <f t="shared" si="39"/>
        <v>6.7488744993944465</v>
      </c>
      <c r="CB18" s="22">
        <f t="shared" si="10"/>
        <v>48.079129612237985</v>
      </c>
      <c r="CC18" s="62">
        <f t="shared" si="11"/>
        <v>323.07912961223798</v>
      </c>
      <c r="CD18" s="62">
        <f ca="1">AVERAGE(OFFSET($CC$3,0,0,'Données projet'!$E$12+1,1))-AVERAGE(OFFSET($H$3,0,0,'Données projet'!$E$12+1,1))</f>
        <v>396.92963589781414</v>
      </c>
      <c r="CE18" s="62">
        <f t="shared" si="40"/>
        <v>294.38852181137639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308.24090767423354</v>
      </c>
      <c r="S19" s="62">
        <f ca="1">AVERAGE(OFFSET($R$3,0,0,'Données projet'!$E$9+1,1))-AVERAGE(OFFSET($H$3,0,0,'Données projet'!$E$9+1,1))</f>
        <v>371.7282125501186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11.8</v>
      </c>
      <c r="AI19" s="14">
        <f>IF('Données projet'!$A$62&gt;35,AI18+AH19-AQ18,IF(A19&lt;'Données projet'!$A$62,$AF$205^A19,IF(A19='Données projet'!$A$62,'Données projet'!$B$62,AI18+AH19-AQ18)))</f>
        <v>79.127893144271852</v>
      </c>
      <c r="AJ19" s="14">
        <f>AI19*VLOOKUP('Données projet'!$B$10,Paramètres!$A$1:$I$89,3,0)*VLOOKUP('Données projet'!$B$10,Paramètres!$A$1:$I$89,5,0)</f>
        <v>45.302301382958525</v>
      </c>
      <c r="AK19" s="14">
        <f t="shared" si="35"/>
        <v>13.39368038209053</v>
      </c>
      <c r="AL19" s="22">
        <f t="shared" si="4"/>
        <v>102.22883490746044</v>
      </c>
      <c r="AM19" s="62">
        <f t="shared" si="5"/>
        <v>378.45105712968268</v>
      </c>
      <c r="AN19" s="62">
        <f ca="1">AVERAGE(OFFSET($AM$3,0,0,'Données projet'!$E$10+1,1))-AVERAGE(OFFSET($H$3,0,0,'Données projet'!$E$10+1,1))</f>
        <v>72.393882557915504</v>
      </c>
      <c r="AO19" s="62">
        <f t="shared" si="36"/>
        <v>321.03333748974029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</v>
      </c>
      <c r="BD19" s="13">
        <f>IF('Données projet'!$A$88&gt;35,BD18+BC19-BL18,IF(A19&lt;'Données projet'!$A$88,$BA$205^A19,IF(A19='Données projet'!$A$88,'Données projet'!$B$88,BD18+BC19-BL18)))</f>
        <v>15.165709947455436</v>
      </c>
      <c r="BE19" s="14">
        <f>BD19*VLOOKUP('Données projet'!$B$11,Paramètres!$A$1:$I$89,3,0)*VLOOKUP('Données projet'!$B$11,Paramètres!$A$1:$I$89,5,0)</f>
        <v>15.378029886719814</v>
      </c>
      <c r="BF19" s="14">
        <f t="shared" si="37"/>
        <v>5.1558173534317051</v>
      </c>
      <c r="BG19" s="22">
        <f t="shared" si="7"/>
        <v>35.763117276597228</v>
      </c>
      <c r="BH19" s="62">
        <f t="shared" si="8"/>
        <v>311.98533949881949</v>
      </c>
      <c r="BI19" s="62">
        <f ca="1">AVERAGE(OFFSET($BH$3,0,0,'Données projet'!$E$11+1,1))-AVERAGE(OFFSET($H$3,0,0,'Données projet'!$E$11+1,1))</f>
        <v>411.73139494306878</v>
      </c>
      <c r="BJ19" s="62">
        <f t="shared" si="38"/>
        <v>254.25036207346591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7.9</v>
      </c>
      <c r="BY19" s="13">
        <f>IF('Données projet'!$A$114&gt;35,BY18+BX19-CG18,IF(A19&lt;'Données projet'!$A$114,$BV$205^A19,IF(A19='Données projet'!$A$114,'Données projet'!$B$114,BY18+BX19-CG18)))</f>
        <v>57.401820934596167</v>
      </c>
      <c r="BZ19" s="14">
        <f>BY19*VLOOKUP('Données projet'!$B$12,Paramètres!$A$1:$I$89,3,0)*VLOOKUP('Données projet'!$B$12,Paramètres!$A$1:$I$89,5,0)</f>
        <v>26.864052197391008</v>
      </c>
      <c r="CA19" s="14">
        <f t="shared" si="39"/>
        <v>8.4404970471001413</v>
      </c>
      <c r="CB19" s="22">
        <f t="shared" si="10"/>
        <v>61.488756600822086</v>
      </c>
      <c r="CC19" s="62">
        <f t="shared" si="11"/>
        <v>337.71097882304434</v>
      </c>
      <c r="CD19" s="62">
        <f ca="1">AVERAGE(OFFSET($CC$3,0,0,'Données projet'!$E$12+1,1))-AVERAGE(OFFSET($H$3,0,0,'Données projet'!$E$12+1,1))</f>
        <v>396.92963589781414</v>
      </c>
      <c r="CE19" s="62">
        <f t="shared" si="40"/>
        <v>294.38852181137639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315.20556786121267</v>
      </c>
      <c r="S20" s="62">
        <f ca="1">AVERAGE(OFFSET($R$3,0,0,'Données projet'!$E$9+1,1))-AVERAGE(OFFSET($H$3,0,0,'Données projet'!$E$9+1,1))</f>
        <v>371.7282125501186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11.8</v>
      </c>
      <c r="AI20" s="14">
        <f>IF('Données projet'!$A$62&gt;35,AI19+AH20-AQ19,IF(A20&lt;'Données projet'!$A$62,$AF$205^A20,IF(A20='Données projet'!$A$62,'Données projet'!$B$62,AI19+AH20-AQ19)))</f>
        <v>103.98607898534958</v>
      </c>
      <c r="AJ20" s="14">
        <f>AI20*VLOOKUP('Données projet'!$B$10,Paramètres!$A$1:$I$89,3,0)*VLOOKUP('Données projet'!$B$10,Paramètres!$A$1:$I$89,5,0)</f>
        <v>59.534109940692339</v>
      </c>
      <c r="AK20" s="14">
        <f t="shared" si="35"/>
        <v>17.050424002149033</v>
      </c>
      <c r="AL20" s="22">
        <f t="shared" si="4"/>
        <v>133.3847299504487</v>
      </c>
      <c r="AM20" s="62">
        <f t="shared" si="5"/>
        <v>410.82917439489313</v>
      </c>
      <c r="AN20" s="62">
        <f ca="1">AVERAGE(OFFSET($AM$3,0,0,'Données projet'!$E$10+1,1))-AVERAGE(OFFSET($H$3,0,0,'Données projet'!$E$10+1,1))</f>
        <v>72.393882557915504</v>
      </c>
      <c r="AO20" s="62">
        <f t="shared" si="36"/>
        <v>321.03333748974029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</v>
      </c>
      <c r="BD20" s="13">
        <f>IF('Données projet'!$A$88&gt;35,BD19+BC20-BL19,IF(A20&lt;'Données projet'!$A$88,$BA$205^A20,IF(A20='Données projet'!$A$88,'Données projet'!$B$88,BD19+BC20-BL19)))</f>
        <v>17.974907626468866</v>
      </c>
      <c r="BE20" s="14">
        <f>BD20*VLOOKUP('Données projet'!$B$11,Paramètres!$A$1:$I$89,3,0)*VLOOKUP('Données projet'!$B$11,Paramètres!$A$1:$I$89,5,0)</f>
        <v>18.226556333239429</v>
      </c>
      <c r="BF20" s="14">
        <f t="shared" si="37"/>
        <v>5.9911565654502983</v>
      </c>
      <c r="BG20" s="22">
        <f t="shared" si="7"/>
        <v>42.179183298551266</v>
      </c>
      <c r="BH20" s="62">
        <f t="shared" si="8"/>
        <v>319.62362774299572</v>
      </c>
      <c r="BI20" s="62">
        <f ca="1">AVERAGE(OFFSET($BH$3,0,0,'Données projet'!$E$11+1,1))-AVERAGE(OFFSET($H$3,0,0,'Données projet'!$E$11+1,1))</f>
        <v>411.73139494306878</v>
      </c>
      <c r="BJ20" s="62">
        <f t="shared" si="38"/>
        <v>254.25036207346591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7.9</v>
      </c>
      <c r="BY20" s="13">
        <f>IF('Données projet'!$A$114&gt;35,BY19+BX20-CG19,IF(A20&lt;'Données projet'!$A$114,$BV$205^A20,IF(A20='Données projet'!$A$114,'Données projet'!$B$114,BY19+BX20-CG19)))</f>
        <v>73.936437994095741</v>
      </c>
      <c r="BZ20" s="14">
        <f>BY20*VLOOKUP('Données projet'!$B$12,Paramètres!$A$1:$I$89,3,0)*VLOOKUP('Données projet'!$B$12,Paramètres!$A$1:$I$89,5,0)</f>
        <v>34.602252981236802</v>
      </c>
      <c r="CA20" s="14">
        <f t="shared" si="39"/>
        <v>10.556129086190376</v>
      </c>
      <c r="CB20" s="22">
        <f t="shared" si="10"/>
        <v>78.650848767435647</v>
      </c>
      <c r="CC20" s="62">
        <f t="shared" si="11"/>
        <v>356.09529321188012</v>
      </c>
      <c r="CD20" s="62">
        <f ca="1">AVERAGE(OFFSET($CC$3,0,0,'Données projet'!$E$12+1,1))-AVERAGE(OFFSET($H$3,0,0,'Données projet'!$E$12+1,1))</f>
        <v>396.92963589781414</v>
      </c>
      <c r="CE20" s="62">
        <f t="shared" si="40"/>
        <v>294.38852181137639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323.20338017372916</v>
      </c>
      <c r="S21" s="62">
        <f ca="1">AVERAGE(OFFSET($R$3,0,0,'Données projet'!$E$9+1,1))-AVERAGE(OFFSET($H$3,0,0,'Données projet'!$E$9+1,1))</f>
        <v>371.7282125501186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11.8</v>
      </c>
      <c r="AI21" s="14">
        <f>IF('Données projet'!$A$62&gt;35,AI20+AH21-AQ20,IF(A21&lt;'Données projet'!$A$62,$AF$205^A21,IF(A21='Données projet'!$A$62,'Données projet'!$B$62,AI20+AH21-AQ20)))</f>
        <v>136.65351361032839</v>
      </c>
      <c r="AJ21" s="14">
        <f>AI21*VLOOKUP('Données projet'!$B$10,Paramètres!$A$1:$I$89,3,0)*VLOOKUP('Données projet'!$B$10,Paramètres!$A$1:$I$89,5,0)</f>
        <v>78.236869612185217</v>
      </c>
      <c r="AK21" s="14">
        <f t="shared" si="35"/>
        <v>21.705532038960303</v>
      </c>
      <c r="AL21" s="22">
        <f t="shared" si="4"/>
        <v>174.06634954241179</v>
      </c>
      <c r="AM21" s="62">
        <f t="shared" si="5"/>
        <v>452.73301620907847</v>
      </c>
      <c r="AN21" s="62">
        <f ca="1">AVERAGE(OFFSET($AM$3,0,0,'Données projet'!$E$10+1,1))-AVERAGE(OFFSET($H$3,0,0,'Données projet'!$E$10+1,1))</f>
        <v>72.393882557915504</v>
      </c>
      <c r="AO21" s="62">
        <f t="shared" si="36"/>
        <v>321.03333748974029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</v>
      </c>
      <c r="BD21" s="13">
        <f>IF('Données projet'!$A$88&gt;35,BD20+BC21-BL20,IF(A21&lt;'Données projet'!$A$88,$BA$205^A21,IF(A21='Données projet'!$A$88,'Données projet'!$B$88,BD20+BC21-BL20)))</f>
        <v>21.304462850702166</v>
      </c>
      <c r="BE21" s="14">
        <f>BD21*VLOOKUP('Données projet'!$B$11,Paramètres!$A$1:$I$89,3,0)*VLOOKUP('Données projet'!$B$11,Paramètres!$A$1:$I$89,5,0)</f>
        <v>21.602725330612</v>
      </c>
      <c r="BF21" s="14">
        <f t="shared" si="37"/>
        <v>6.9618364133568926</v>
      </c>
      <c r="BG21" s="22">
        <f t="shared" si="7"/>
        <v>49.749945037412488</v>
      </c>
      <c r="BH21" s="62">
        <f t="shared" si="8"/>
        <v>328.41661170407917</v>
      </c>
      <c r="BI21" s="62">
        <f ca="1">AVERAGE(OFFSET($BH$3,0,0,'Données projet'!$E$11+1,1))-AVERAGE(OFFSET($H$3,0,0,'Données projet'!$E$11+1,1))</f>
        <v>411.73139494306878</v>
      </c>
      <c r="BJ21" s="62">
        <f t="shared" si="38"/>
        <v>254.25036207346591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7.9</v>
      </c>
      <c r="BY21" s="13">
        <f>IF('Données projet'!$A$114&gt;35,BY20+BX21-CG20,IF(A21&lt;'Données projet'!$A$114,$BV$205^A21,IF(A21='Données projet'!$A$114,'Données projet'!$B$114,BY20+BX21-CG20)))</f>
        <v>95.233857990035276</v>
      </c>
      <c r="BZ21" s="14">
        <f>BY21*VLOOKUP('Données projet'!$B$12,Paramètres!$A$1:$I$89,3,0)*VLOOKUP('Données projet'!$B$12,Paramètres!$A$1:$I$89,5,0)</f>
        <v>44.569445539336513</v>
      </c>
      <c r="CA21" s="14">
        <f t="shared" si="39"/>
        <v>13.202049673437019</v>
      </c>
      <c r="CB21" s="22">
        <f t="shared" si="10"/>
        <v>100.61868749558056</v>
      </c>
      <c r="CC21" s="62">
        <f t="shared" si="11"/>
        <v>379.28535416224724</v>
      </c>
      <c r="CD21" s="62">
        <f ca="1">AVERAGE(OFFSET($CC$3,0,0,'Données projet'!$E$12+1,1))-AVERAGE(OFFSET($H$3,0,0,'Données projet'!$E$12+1,1))</f>
        <v>396.92963589781414</v>
      </c>
      <c r="CE21" s="62">
        <f t="shared" si="40"/>
        <v>294.38852181137639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332.42077098296102</v>
      </c>
      <c r="S22" s="62">
        <f ca="1">AVERAGE(OFFSET($R$3,0,0,'Données projet'!$E$9+1,1))-AVERAGE(OFFSET($H$3,0,0,'Données projet'!$E$9+1,1))</f>
        <v>371.7282125501186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11.8</v>
      </c>
      <c r="AI22" s="14">
        <f>IF('Données projet'!$A$62&gt;35,AI21+AH22-AQ21,IF(A22&lt;'Données projet'!$A$62,$AF$205^A22,IF(A22='Données projet'!$A$62,'Données projet'!$B$62,AI21+AH22-AQ21)))</f>
        <v>179.58348813863034</v>
      </c>
      <c r="AJ22" s="14">
        <f>AI22*VLOOKUP('Données projet'!$B$10,Paramètres!$A$1:$I$89,3,0)*VLOOKUP('Données projet'!$B$10,Paramètres!$A$1:$I$89,5,0)</f>
        <v>102.81513862912865</v>
      </c>
      <c r="AK22" s="14">
        <f t="shared" si="35"/>
        <v>27.631578020285644</v>
      </c>
      <c r="AL22" s="22">
        <f t="shared" si="4"/>
        <v>227.19469816439656</v>
      </c>
      <c r="AM22" s="62">
        <f t="shared" si="5"/>
        <v>507.08358705328544</v>
      </c>
      <c r="AN22" s="62">
        <f ca="1">AVERAGE(OFFSET($AM$3,0,0,'Données projet'!$E$10+1,1))-AVERAGE(OFFSET($H$3,0,0,'Données projet'!$E$10+1,1))</f>
        <v>72.393882557915504</v>
      </c>
      <c r="AO22" s="62">
        <f t="shared" si="36"/>
        <v>321.03333748974029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</v>
      </c>
      <c r="BD22" s="13">
        <f>IF('Données projet'!$A$88&gt;35,BD21+BC22-BL21,IF(A22&lt;'Données projet'!$A$88,$BA$205^A22,IF(A22='Données projet'!$A$88,'Données projet'!$B$88,BD21+BC22-BL21)))</f>
        <v>25.250763274498809</v>
      </c>
      <c r="BE22" s="14">
        <f>BD22*VLOOKUP('Données projet'!$B$11,Paramètres!$A$1:$I$89,3,0)*VLOOKUP('Données projet'!$B$11,Paramètres!$A$1:$I$89,5,0)</f>
        <v>25.604273960341793</v>
      </c>
      <c r="BF22" s="14">
        <f t="shared" si="37"/>
        <v>8.0897846211934414</v>
      </c>
      <c r="BG22" s="22">
        <f t="shared" si="7"/>
        <v>58.683818696173859</v>
      </c>
      <c r="BH22" s="62">
        <f t="shared" si="8"/>
        <v>338.57270758506274</v>
      </c>
      <c r="BI22" s="62">
        <f ca="1">AVERAGE(OFFSET($BH$3,0,0,'Données projet'!$E$11+1,1))-AVERAGE(OFFSET($H$3,0,0,'Données projet'!$E$11+1,1))</f>
        <v>411.73139494306878</v>
      </c>
      <c r="BJ22" s="62">
        <f t="shared" si="38"/>
        <v>254.25036207346591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7.9</v>
      </c>
      <c r="BY22" s="13">
        <f>IF('Données projet'!$A$114&gt;35,BY21+BX22-CG21,IF(A22&lt;'Données projet'!$A$114,$BV$205^A22,IF(A22='Données projet'!$A$114,'Données projet'!$B$114,BY21+BX22-CG21)))</f>
        <v>122.66600817840934</v>
      </c>
      <c r="BZ22" s="14">
        <f>BY22*VLOOKUP('Données projet'!$B$12,Paramètres!$A$1:$I$89,3,0)*VLOOKUP('Données projet'!$B$12,Paramètres!$A$1:$I$89,5,0)</f>
        <v>57.407691827495569</v>
      </c>
      <c r="CA22" s="14">
        <f t="shared" si="39"/>
        <v>16.511176981334152</v>
      </c>
      <c r="CB22" s="22">
        <f t="shared" si="10"/>
        <v>128.7420298420451</v>
      </c>
      <c r="CC22" s="62">
        <f t="shared" si="11"/>
        <v>408.63091873093396</v>
      </c>
      <c r="CD22" s="62">
        <f ca="1">AVERAGE(OFFSET($CC$3,0,0,'Données projet'!$E$12+1,1))-AVERAGE(OFFSET($H$3,0,0,'Données projet'!$E$12+1,1))</f>
        <v>396.92963589781414</v>
      </c>
      <c r="CE22" s="62">
        <f t="shared" si="40"/>
        <v>294.38852181137639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343.07789739847863</v>
      </c>
      <c r="S23" s="62">
        <f ca="1">AVERAGE(OFFSET($R$3,0,0,'Données projet'!$E$9+1,1))-AVERAGE(OFFSET($H$3,0,0,'Données projet'!$E$9+1,1))</f>
        <v>371.7282125501186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236</v>
      </c>
      <c r="AG23" s="13">
        <f>VLOOKUP(A23,'Données projet'!$A$61:$I$81,9,0)</f>
        <v>11.8</v>
      </c>
      <c r="AH23" s="13">
        <f t="array" ref="AH23">INDEX(AG:AG,MIN(IF(ISNUMBER(AG23:AG219),ROW(AG23:AG219),"")))</f>
        <v>11.8</v>
      </c>
      <c r="AI23" s="14">
        <f>IF('Données projet'!$A$62&gt;35,AI22+AH23-AQ22,IF(A23&lt;'Données projet'!$A$62,$AF$205^A23,IF(A23='Données projet'!$A$62,'Données projet'!$B$62,AI22+AH23-AQ22)))</f>
        <v>236</v>
      </c>
      <c r="AJ23" s="14">
        <f>AI23*VLOOKUP('Données projet'!$B$10,Paramètres!$A$1:$I$89,3,0)*VLOOKUP('Données projet'!$B$10,Paramètres!$A$1:$I$89,5,0)</f>
        <v>135.11472000000001</v>
      </c>
      <c r="AK23" s="14">
        <f t="shared" si="35"/>
        <v>35.175553518830135</v>
      </c>
      <c r="AL23" s="22">
        <f t="shared" si="4"/>
        <v>296.58889304529583</v>
      </c>
      <c r="AM23" s="62">
        <f t="shared" si="5"/>
        <v>577.70000415640698</v>
      </c>
      <c r="AN23" s="62">
        <f ca="1">AVERAGE(OFFSET($AM$3,0,0,'Données projet'!$E$10+1,1))-AVERAGE(OFFSET($H$3,0,0,'Données projet'!$E$10+1,1))</f>
        <v>72.393882557915504</v>
      </c>
      <c r="AO23" s="62">
        <f t="shared" si="36"/>
        <v>321.03333748974029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236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0.1</v>
      </c>
      <c r="AU23" s="23">
        <f>EXP(-LN(2)/35)*AU22+(1-EXP(-LN(2)/35))/(LN(2)/35)*AQ23*AR23*VLOOKUP('Données projet'!$B$10,Paramètres!$A$1:$I$89,3,0)*0.475*44/12</f>
        <v>80.657273231399685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12.748437487937094</v>
      </c>
      <c r="AX23" s="23">
        <f t="shared" si="6"/>
        <v>93.405710719336781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</v>
      </c>
      <c r="BD23" s="13">
        <f>IF('Données projet'!$A$88&gt;35,BD22+BC23-BL22,IF(A23&lt;'Données projet'!$A$88,$BA$205^A23,IF(A23='Données projet'!$A$88,'Données projet'!$B$88,BD22+BC23-BL22)))</f>
        <v>29.92805077569761</v>
      </c>
      <c r="BE23" s="14">
        <f>BD23*VLOOKUP('Données projet'!$B$11,Paramètres!$A$1:$I$89,3,0)*VLOOKUP('Données projet'!$B$11,Paramètres!$A$1:$I$89,5,0)</f>
        <v>30.347043486557379</v>
      </c>
      <c r="BF23" s="14">
        <f t="shared" si="37"/>
        <v>9.4004816159909641</v>
      </c>
      <c r="BG23" s="22">
        <f t="shared" si="7"/>
        <v>69.226939553605035</v>
      </c>
      <c r="BH23" s="62">
        <f t="shared" si="8"/>
        <v>350.33805066471621</v>
      </c>
      <c r="BI23" s="62">
        <f ca="1">AVERAGE(OFFSET($BH$3,0,0,'Données projet'!$E$11+1,1))-AVERAGE(OFFSET($H$3,0,0,'Données projet'!$E$11+1,1))</f>
        <v>411.73139494306878</v>
      </c>
      <c r="BJ23" s="62">
        <f t="shared" si="38"/>
        <v>254.25036207346591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158</v>
      </c>
      <c r="BW23" s="13">
        <f>VLOOKUP(A23,'Données projet'!$A$113:$I$133,9,0)</f>
        <v>7.9</v>
      </c>
      <c r="BX23" s="13">
        <f t="array" ref="BX23">INDEX(BW:BW,MIN(IF(ISNUMBER(BW23:BW219),ROW(BW23:BW219),"")))</f>
        <v>7.9</v>
      </c>
      <c r="BY23" s="13">
        <f>IF('Données projet'!$A$114&gt;35,BY22+BX23-CG22,IF(A23&lt;'Données projet'!$A$114,$BV$205^A23,IF(A23='Données projet'!$A$114,'Données projet'!$B$114,BY22+BX23-CG22)))</f>
        <v>158</v>
      </c>
      <c r="BZ23" s="14">
        <f>BY23*VLOOKUP('Données projet'!$B$12,Paramètres!$A$1:$I$89,3,0)*VLOOKUP('Données projet'!$B$12,Paramètres!$A$1:$I$89,5,0)</f>
        <v>73.944000000000003</v>
      </c>
      <c r="CA23" s="14">
        <f t="shared" si="39"/>
        <v>20.649745460165708</v>
      </c>
      <c r="CB23" s="22">
        <f t="shared" si="10"/>
        <v>164.75077334312192</v>
      </c>
      <c r="CC23" s="62">
        <f t="shared" si="11"/>
        <v>445.86188445423306</v>
      </c>
      <c r="CD23" s="62">
        <f ca="1">AVERAGE(OFFSET($CC$3,0,0,'Données projet'!$E$12+1,1))-AVERAGE(OFFSET($H$3,0,0,'Données projet'!$E$12+1,1))</f>
        <v>396.92963589781414</v>
      </c>
      <c r="CE23" s="62">
        <f t="shared" si="40"/>
        <v>294.38852181137639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355.4347654452813</v>
      </c>
      <c r="S24" s="62">
        <f ca="1">AVERAGE(OFFSET($R$3,0,0,'Données projet'!$E$9+1,1))-AVERAGE(OFFSET($H$3,0,0,'Données projet'!$E$9+1,1))</f>
        <v>371.7282125501186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72.393882557915504</v>
      </c>
      <c r="AO24" s="62">
        <f t="shared" si="36"/>
        <v>321.03333748974029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79.075633299410896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9.0145065972531153</v>
      </c>
      <c r="AX24" s="23">
        <f t="shared" si="6"/>
        <v>88.090139896664013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</v>
      </c>
      <c r="BD24" s="13">
        <f>IF('Données projet'!$A$88&gt;35,BD23+BC24-BL23,IF(A24&lt;'Données projet'!$A$88,$BA$205^A24,IF(A24='Données projet'!$A$88,'Données projet'!$B$88,BD23+BC24-BL23)))</f>
        <v>35.471728656111772</v>
      </c>
      <c r="BE24" s="14">
        <f>BD24*VLOOKUP('Données projet'!$B$11,Paramètres!$A$1:$I$89,3,0)*VLOOKUP('Données projet'!$B$11,Paramètres!$A$1:$I$89,5,0)</f>
        <v>35.968332857297341</v>
      </c>
      <c r="BF24" s="14">
        <f t="shared" si="37"/>
        <v>10.923536132355956</v>
      </c>
      <c r="BG24" s="22">
        <f t="shared" si="7"/>
        <v>81.670005156979485</v>
      </c>
      <c r="BH24" s="62">
        <f t="shared" si="8"/>
        <v>364.00333849031279</v>
      </c>
      <c r="BI24" s="62">
        <f ca="1">AVERAGE(OFFSET($BH$3,0,0,'Données projet'!$E$11+1,1))-AVERAGE(OFFSET($H$3,0,0,'Données projet'!$E$11+1,1))</f>
        <v>411.73139494306878</v>
      </c>
      <c r="BJ24" s="62">
        <f t="shared" si="38"/>
        <v>254.25036207346591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9.1999999999999993</v>
      </c>
      <c r="BY24" s="13">
        <f>IF('Données projet'!$A$114&gt;35,BY23+BX24-CG23,IF(A24&lt;'Données projet'!$A$114,$BV$205^A24,IF(A24='Données projet'!$A$114,'Données projet'!$B$114,BY23+BX24-CG23)))</f>
        <v>167.2</v>
      </c>
      <c r="BZ24" s="14">
        <f>BY24*VLOOKUP('Données projet'!$B$12,Paramètres!$A$1:$I$89,3,0)*VLOOKUP('Données projet'!$B$12,Paramètres!$A$1:$I$89,5,0)</f>
        <v>78.249599999999987</v>
      </c>
      <c r="CA24" s="14">
        <f t="shared" si="39"/>
        <v>21.708652740239781</v>
      </c>
      <c r="CB24" s="22">
        <f t="shared" si="10"/>
        <v>174.09395685591758</v>
      </c>
      <c r="CC24" s="62">
        <f t="shared" si="11"/>
        <v>456.42729018925093</v>
      </c>
      <c r="CD24" s="62">
        <f ca="1">AVERAGE(OFFSET($CC$3,0,0,'Données projet'!$E$12+1,1))-AVERAGE(OFFSET($H$3,0,0,'Données projet'!$E$12+1,1))</f>
        <v>396.92963589781414</v>
      </c>
      <c r="CE24" s="62">
        <f t="shared" si="40"/>
        <v>294.38852181137639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369.7984604882671</v>
      </c>
      <c r="S25" s="62">
        <f ca="1">AVERAGE(OFFSET($R$3,0,0,'Données projet'!$E$9+1,1))-AVERAGE(OFFSET($H$3,0,0,'Données projet'!$E$9+1,1))</f>
        <v>371.7282125501186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72.393882557915504</v>
      </c>
      <c r="AO25" s="62">
        <f t="shared" si="36"/>
        <v>321.03333748974029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77.525008361783307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6.374218743968548</v>
      </c>
      <c r="AX25" s="23">
        <f t="shared" si="6"/>
        <v>83.899227105751862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</v>
      </c>
      <c r="BD25" s="13">
        <f>IF('Données projet'!$A$88&gt;35,BD24+BC25-BL24,IF(A25&lt;'Données projet'!$A$88,$BA$205^A25,IF(A25='Données projet'!$A$88,'Données projet'!$B$88,BD24+BC25-BL24)))</f>
        <v>42.042281446359659</v>
      </c>
      <c r="BE25" s="14">
        <f>BD25*VLOOKUP('Données projet'!$B$11,Paramètres!$A$1:$I$89,3,0)*VLOOKUP('Données projet'!$B$11,Paramètres!$A$1:$I$89,5,0)</f>
        <v>42.630873386608698</v>
      </c>
      <c r="BF25" s="14">
        <f t="shared" si="37"/>
        <v>12.693354075806836</v>
      </c>
      <c r="BG25" s="22">
        <f t="shared" si="7"/>
        <v>96.356362830373712</v>
      </c>
      <c r="BH25" s="62">
        <f t="shared" si="8"/>
        <v>379.91191838592925</v>
      </c>
      <c r="BI25" s="62">
        <f ca="1">AVERAGE(OFFSET($BH$3,0,0,'Données projet'!$E$11+1,1))-AVERAGE(OFFSET($H$3,0,0,'Données projet'!$E$11+1,1))</f>
        <v>411.73139494306878</v>
      </c>
      <c r="BJ25" s="62">
        <f t="shared" si="38"/>
        <v>254.25036207346591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9.1999999999999993</v>
      </c>
      <c r="BY25" s="13">
        <f>IF('Données projet'!$A$114&gt;35,BY24+BX25-CG24,IF(A25&lt;'Données projet'!$A$114,$BV$205^A25,IF(A25='Données projet'!$A$114,'Données projet'!$B$114,BY24+BX25-CG24)))</f>
        <v>176.39999999999998</v>
      </c>
      <c r="BZ25" s="14">
        <f>BY25*VLOOKUP('Données projet'!$B$12,Paramètres!$A$1:$I$89,3,0)*VLOOKUP('Données projet'!$B$12,Paramètres!$A$1:$I$89,5,0)</f>
        <v>82.555199999999985</v>
      </c>
      <c r="CA25" s="14">
        <f t="shared" si="39"/>
        <v>22.760796016854769</v>
      </c>
      <c r="CB25" s="22">
        <f t="shared" si="10"/>
        <v>183.42535972935536</v>
      </c>
      <c r="CC25" s="62">
        <f t="shared" si="11"/>
        <v>466.98091528491091</v>
      </c>
      <c r="CD25" s="62">
        <f ca="1">AVERAGE(OFFSET($CC$3,0,0,'Données projet'!$E$12+1,1))-AVERAGE(OFFSET($H$3,0,0,'Données projet'!$E$12+1,1))</f>
        <v>396.92963589781414</v>
      </c>
      <c r="CE25" s="62">
        <f t="shared" si="40"/>
        <v>294.38852181137639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386.53169252010935</v>
      </c>
      <c r="S26" s="62">
        <f ca="1">AVERAGE(OFFSET($R$3,0,0,'Données projet'!$E$9+1,1))-AVERAGE(OFFSET($H$3,0,0,'Données projet'!$E$9+1,1))</f>
        <v>371.7282125501186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72.393882557915504</v>
      </c>
      <c r="AO26" s="62">
        <f t="shared" si="36"/>
        <v>321.03333748974029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76.004790233394772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4.5072532986265585</v>
      </c>
      <c r="AX26" s="23">
        <f t="shared" si="6"/>
        <v>80.512043532021323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</v>
      </c>
      <c r="BD26" s="13">
        <f>IF('Données projet'!$A$88&gt;35,BD25+BC26-BL25,IF(A26&lt;'Données projet'!$A$88,$BA$205^A26,IF(A26='Données projet'!$A$88,'Données projet'!$B$88,BD25+BC26-BL25)))</f>
        <v>49.82992078990118</v>
      </c>
      <c r="BE26" s="14">
        <f>BD26*VLOOKUP('Données projet'!$B$11,Paramètres!$A$1:$I$89,3,0)*VLOOKUP('Données projet'!$B$11,Paramètres!$A$1:$I$89,5,0)</f>
        <v>50.527539680959798</v>
      </c>
      <c r="BF26" s="14">
        <f t="shared" si="37"/>
        <v>14.749915754528818</v>
      </c>
      <c r="BG26" s="22">
        <f t="shared" si="7"/>
        <v>113.69156821680933</v>
      </c>
      <c r="BH26" s="62">
        <f t="shared" si="8"/>
        <v>398.46934599458712</v>
      </c>
      <c r="BI26" s="62">
        <f ca="1">AVERAGE(OFFSET($BH$3,0,0,'Données projet'!$E$11+1,1))-AVERAGE(OFFSET($H$3,0,0,'Données projet'!$E$11+1,1))</f>
        <v>411.73139494306878</v>
      </c>
      <c r="BJ26" s="62">
        <f t="shared" si="38"/>
        <v>254.25036207346591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9.1999999999999993</v>
      </c>
      <c r="BY26" s="13">
        <f>IF('Données projet'!$A$114&gt;35,BY25+BX26-CG25,IF(A26&lt;'Données projet'!$A$114,$BV$205^A26,IF(A26='Données projet'!$A$114,'Données projet'!$B$114,BY25+BX26-CG25)))</f>
        <v>185.59999999999997</v>
      </c>
      <c r="BZ26" s="14">
        <f>BY26*VLOOKUP('Données projet'!$B$12,Paramètres!$A$1:$I$89,3,0)*VLOOKUP('Données projet'!$B$12,Paramètres!$A$1:$I$89,5,0)</f>
        <v>86.860799999999983</v>
      </c>
      <c r="CA26" s="14">
        <f t="shared" si="39"/>
        <v>23.806568296036275</v>
      </c>
      <c r="CB26" s="22">
        <f t="shared" si="10"/>
        <v>192.7456664489298</v>
      </c>
      <c r="CC26" s="62">
        <f t="shared" si="11"/>
        <v>477.52344422670757</v>
      </c>
      <c r="CD26" s="62">
        <f ca="1">AVERAGE(OFFSET($CC$3,0,0,'Données projet'!$E$12+1,1))-AVERAGE(OFFSET($H$3,0,0,'Données projet'!$E$12+1,1))</f>
        <v>396.92963589781414</v>
      </c>
      <c r="CE26" s="62">
        <f t="shared" si="40"/>
        <v>294.38852181137639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406.06289590738135</v>
      </c>
      <c r="S27" s="62">
        <f ca="1">AVERAGE(OFFSET($R$3,0,0,'Données projet'!$E$9+1,1))-AVERAGE(OFFSET($H$3,0,0,'Données projet'!$E$9+1,1))</f>
        <v>371.7282125501186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72.393882557915504</v>
      </c>
      <c r="AO27" s="62">
        <f t="shared" si="36"/>
        <v>321.03333748974029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74.514382655262438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3.1871093719842749</v>
      </c>
      <c r="AX27" s="23">
        <f t="shared" si="6"/>
        <v>77.701492027246715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</v>
      </c>
      <c r="BD27" s="13">
        <f>IF('Données projet'!$A$88&gt;35,BD26+BC27-BL26,IF(A27&lt;'Données projet'!$A$88,$BA$205^A27,IF(A27='Données projet'!$A$88,'Données projet'!$B$88,BD26+BC27-BL26)))</f>
        <v>59.060091900479499</v>
      </c>
      <c r="BE27" s="14">
        <f>BD27*VLOOKUP('Données projet'!$B$11,Paramètres!$A$1:$I$89,3,0)*VLOOKUP('Données projet'!$B$11,Paramètres!$A$1:$I$89,5,0)</f>
        <v>59.886933187086214</v>
      </c>
      <c r="BF27" s="14">
        <f t="shared" si="37"/>
        <v>17.139679037265701</v>
      </c>
      <c r="BG27" s="22">
        <f t="shared" si="7"/>
        <v>134.15468295741289</v>
      </c>
      <c r="BH27" s="62">
        <f t="shared" si="8"/>
        <v>420.15468295741289</v>
      </c>
      <c r="BI27" s="62">
        <f ca="1">AVERAGE(OFFSET($BH$3,0,0,'Données projet'!$E$11+1,1))-AVERAGE(OFFSET($H$3,0,0,'Données projet'!$E$11+1,1))</f>
        <v>411.73139494306878</v>
      </c>
      <c r="BJ27" s="62">
        <f t="shared" si="38"/>
        <v>254.25036207346591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9.1999999999999993</v>
      </c>
      <c r="BY27" s="13">
        <f>IF('Données projet'!$A$114&gt;35,BY26+BX27-CG26,IF(A27&lt;'Données projet'!$A$114,$BV$205^A27,IF(A27='Données projet'!$A$114,'Données projet'!$B$114,BY26+BX27-CG26)))</f>
        <v>194.79999999999995</v>
      </c>
      <c r="BZ27" s="14">
        <f>BY27*VLOOKUP('Données projet'!$B$12,Paramètres!$A$1:$I$89,3,0)*VLOOKUP('Données projet'!$B$12,Paramètres!$A$1:$I$89,5,0)</f>
        <v>91.166399999999982</v>
      </c>
      <c r="CA27" s="14">
        <f t="shared" si="39"/>
        <v>24.846321420979159</v>
      </c>
      <c r="CB27" s="22">
        <f t="shared" si="10"/>
        <v>202.05548980820535</v>
      </c>
      <c r="CC27" s="62">
        <f t="shared" si="11"/>
        <v>488.05548980820538</v>
      </c>
      <c r="CD27" s="62">
        <f ca="1">AVERAGE(OFFSET($CC$3,0,0,'Données projet'!$E$12+1,1))-AVERAGE(OFFSET($H$3,0,0,'Données projet'!$E$12+1,1))</f>
        <v>396.92963589781414</v>
      </c>
      <c r="CE27" s="62">
        <f t="shared" si="40"/>
        <v>294.38852181137639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371.7282125501186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72.393882557915504</v>
      </c>
      <c r="AO28" s="62">
        <f t="shared" si="36"/>
        <v>321.03333748974029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73.053201060678418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2.2536266493132797</v>
      </c>
      <c r="AX28" s="23">
        <f t="shared" si="6"/>
        <v>75.306827709991694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2.8</v>
      </c>
      <c r="BC28" s="13">
        <f t="array" ref="BC28">INDEX(BB:BB,MIN(IF(ISNUMBER(BB28:BB224),ROW(BB28:BB224),"")))</f>
        <v>2.8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70.98</v>
      </c>
      <c r="BF28" s="14">
        <f t="shared" si="37"/>
        <v>19.916628839746853</v>
      </c>
      <c r="BG28" s="22">
        <f t="shared" si="7"/>
        <v>158.31162856255909</v>
      </c>
      <c r="BH28" s="62">
        <f t="shared" si="8"/>
        <v>445.53385078478129</v>
      </c>
      <c r="BI28" s="62">
        <f ca="1">AVERAGE(OFFSET($BH$3,0,0,'Données projet'!$E$11+1,1))-AVERAGE(OFFSET($H$3,0,0,'Données projet'!$E$11+1,1))</f>
        <v>411.73139494306878</v>
      </c>
      <c r="BJ28" s="62">
        <f t="shared" si="38"/>
        <v>254.25036207346591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9.1999999999999993</v>
      </c>
      <c r="BY28" s="13">
        <f>IF('Données projet'!$A$114&gt;35,BY27+BX28-CG27,IF(A28&lt;'Données projet'!$A$114,$BV$205^A28,IF(A28='Données projet'!$A$114,'Données projet'!$B$114,BY27+BX28-CG27)))</f>
        <v>203.99999999999994</v>
      </c>
      <c r="BZ28" s="14">
        <f>BY28*VLOOKUP('Données projet'!$B$12,Paramètres!$A$1:$I$89,3,0)*VLOOKUP('Données projet'!$B$12,Paramètres!$A$1:$I$89,5,0)</f>
        <v>95.47199999999998</v>
      </c>
      <c r="CA28" s="14">
        <f t="shared" si="39"/>
        <v>25.880372123231144</v>
      </c>
      <c r="CB28" s="22">
        <f t="shared" si="10"/>
        <v>211.35538144796087</v>
      </c>
      <c r="CC28" s="62">
        <f t="shared" si="11"/>
        <v>498.57760367018307</v>
      </c>
      <c r="CD28" s="62">
        <f ca="1">AVERAGE(OFFSET($CC$3,0,0,'Données projet'!$E$12+1,1))-AVERAGE(OFFSET($H$3,0,0,'Données projet'!$E$12+1,1))</f>
        <v>396.92963589781414</v>
      </c>
      <c r="CE28" s="62">
        <f t="shared" si="40"/>
        <v>294.38852181137639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371.7282125501186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72.393882557915504</v>
      </c>
      <c r="AO29" s="62">
        <f t="shared" si="36"/>
        <v>321.03333748974029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71.620672345931425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1.5935546859921377</v>
      </c>
      <c r="AX29" s="23">
        <f t="shared" si="6"/>
        <v>73.214227031923556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69.966000000000008</v>
      </c>
      <c r="BF29" s="14">
        <f t="shared" si="37"/>
        <v>19.665013934342461</v>
      </c>
      <c r="BG29" s="22">
        <f t="shared" si="7"/>
        <v>156.10734926897979</v>
      </c>
      <c r="BH29" s="62">
        <f t="shared" si="8"/>
        <v>444.55179371342422</v>
      </c>
      <c r="BI29" s="62">
        <f ca="1">AVERAGE(OFFSET($BH$3,0,0,'Données projet'!$E$11+1,1))-AVERAGE(OFFSET($H$3,0,0,'Données projet'!$E$11+1,1))</f>
        <v>411.73139494306878</v>
      </c>
      <c r="BJ29" s="62">
        <f t="shared" si="38"/>
        <v>254.25036207346591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213.19999999999993</v>
      </c>
      <c r="BZ29" s="14">
        <f>BY29*VLOOKUP('Données projet'!$B$12,Paramètres!$A$1:$I$89,3,0)*VLOOKUP('Données projet'!$B$12,Paramètres!$A$1:$I$89,5,0)</f>
        <v>99.777599999999964</v>
      </c>
      <c r="CA29" s="14">
        <f t="shared" si="39"/>
        <v>26.909006951444532</v>
      </c>
      <c r="CB29" s="22">
        <f t="shared" si="10"/>
        <v>220.64584044043249</v>
      </c>
      <c r="CC29" s="62">
        <f t="shared" si="11"/>
        <v>509.09028488487695</v>
      </c>
      <c r="CD29" s="62">
        <f ca="1">AVERAGE(OFFSET($CC$3,0,0,'Données projet'!$E$12+1,1))-AVERAGE(OFFSET($H$3,0,0,'Données projet'!$E$12+1,1))</f>
        <v>396.92963589781414</v>
      </c>
      <c r="CE29" s="62">
        <f t="shared" si="40"/>
        <v>294.38852181137639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371.7282125501186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72.393882557915504</v>
      </c>
      <c r="AO30" s="62">
        <f t="shared" si="36"/>
        <v>321.03333748974029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70.216234645524381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1.1268133246566401</v>
      </c>
      <c r="AX30" s="23">
        <f t="shared" si="6"/>
        <v>71.343047970181019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77.064000000000007</v>
      </c>
      <c r="BF30" s="14">
        <f t="shared" si="37"/>
        <v>21.417762186678065</v>
      </c>
      <c r="BG30" s="22">
        <f t="shared" si="7"/>
        <v>171.52240247513097</v>
      </c>
      <c r="BH30" s="62">
        <f t="shared" si="8"/>
        <v>461.18906914179763</v>
      </c>
      <c r="BI30" s="62">
        <f ca="1">AVERAGE(OFFSET($BH$3,0,0,'Données projet'!$E$11+1,1))-AVERAGE(OFFSET($H$3,0,0,'Données projet'!$E$11+1,1))</f>
        <v>411.73139494306878</v>
      </c>
      <c r="BJ30" s="62">
        <f t="shared" si="38"/>
        <v>254.25036207346591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222.39999999999992</v>
      </c>
      <c r="BZ30" s="14">
        <f>BY30*VLOOKUP('Données projet'!$B$12,Paramètres!$A$1:$I$89,3,0)*VLOOKUP('Données projet'!$B$12,Paramètres!$A$1:$I$89,5,0)</f>
        <v>104.08319999999996</v>
      </c>
      <c r="CA30" s="14">
        <f t="shared" si="39"/>
        <v>27.932486325387405</v>
      </c>
      <c r="CB30" s="22">
        <f t="shared" si="10"/>
        <v>229.92732035004965</v>
      </c>
      <c r="CC30" s="62">
        <f t="shared" si="11"/>
        <v>519.59398701671637</v>
      </c>
      <c r="CD30" s="62">
        <f ca="1">AVERAGE(OFFSET($CC$3,0,0,'Données projet'!$E$12+1,1))-AVERAGE(OFFSET($H$3,0,0,'Données projet'!$E$12+1,1))</f>
        <v>396.92963589781414</v>
      </c>
      <c r="CE30" s="62">
        <f t="shared" si="40"/>
        <v>294.38852181137639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371.7282125501186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72.393882557915504</v>
      </c>
      <c r="AO31" s="62">
        <f t="shared" si="36"/>
        <v>321.03333748974029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68.839337111799907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0.79677734299606895</v>
      </c>
      <c r="AX31" s="23">
        <f t="shared" si="6"/>
        <v>69.636114454795973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84.162000000000006</v>
      </c>
      <c r="BF31" s="14">
        <f t="shared" si="37"/>
        <v>23.151791590506594</v>
      </c>
      <c r="BG31" s="22">
        <f t="shared" si="7"/>
        <v>186.90485368679899</v>
      </c>
      <c r="BH31" s="62">
        <f t="shared" si="8"/>
        <v>477.79374257568782</v>
      </c>
      <c r="BI31" s="62">
        <f ca="1">AVERAGE(OFFSET($BH$3,0,0,'Données projet'!$E$11+1,1))-AVERAGE(OFFSET($H$3,0,0,'Données projet'!$E$11+1,1))</f>
        <v>411.73139494306878</v>
      </c>
      <c r="BJ31" s="62">
        <f t="shared" si="38"/>
        <v>254.25036207346591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231.59999999999991</v>
      </c>
      <c r="BZ31" s="14">
        <f>BY31*VLOOKUP('Données projet'!$B$12,Paramètres!$A$1:$I$89,3,0)*VLOOKUP('Données projet'!$B$12,Paramètres!$A$1:$I$89,5,0)</f>
        <v>108.38879999999996</v>
      </c>
      <c r="CA31" s="14">
        <f t="shared" si="39"/>
        <v>28.95104790024919</v>
      </c>
      <c r="CB31" s="22">
        <f t="shared" si="10"/>
        <v>239.20023509293392</v>
      </c>
      <c r="CC31" s="62">
        <f t="shared" si="11"/>
        <v>530.08912398182281</v>
      </c>
      <c r="CD31" s="62">
        <f ca="1">AVERAGE(OFFSET($CC$3,0,0,'Données projet'!$E$12+1,1))-AVERAGE(OFFSET($H$3,0,0,'Données projet'!$E$12+1,1))</f>
        <v>396.92963589781414</v>
      </c>
      <c r="CE31" s="62">
        <f t="shared" si="40"/>
        <v>294.38852181137639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371.7282125501186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72.393882557915504</v>
      </c>
      <c r="AO32" s="62">
        <f t="shared" si="36"/>
        <v>321.03333748974029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67.489439698887196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0.56340666232832004</v>
      </c>
      <c r="AX32" s="23">
        <f t="shared" si="6"/>
        <v>68.052846361215515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91.26</v>
      </c>
      <c r="BF32" s="14">
        <f t="shared" si="37"/>
        <v>24.868860330902777</v>
      </c>
      <c r="BG32" s="22">
        <f t="shared" si="7"/>
        <v>202.25776507632233</v>
      </c>
      <c r="BH32" s="62">
        <f t="shared" si="8"/>
        <v>494.36887618743344</v>
      </c>
      <c r="BI32" s="62">
        <f ca="1">AVERAGE(OFFSET($BH$3,0,0,'Données projet'!$E$11+1,1))-AVERAGE(OFFSET($H$3,0,0,'Données projet'!$E$11+1,1))</f>
        <v>411.73139494306878</v>
      </c>
      <c r="BJ32" s="62">
        <f t="shared" si="38"/>
        <v>254.25036207346591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240.7999999999999</v>
      </c>
      <c r="BZ32" s="14">
        <f>BY32*VLOOKUP('Données projet'!$B$12,Paramètres!$A$1:$I$89,3,0)*VLOOKUP('Données projet'!$B$12,Paramètres!$A$1:$I$89,5,0)</f>
        <v>112.69439999999994</v>
      </c>
      <c r="CA32" s="14">
        <f t="shared" si="39"/>
        <v>29.964909381330607</v>
      </c>
      <c r="CB32" s="22">
        <f t="shared" si="10"/>
        <v>248.46496383915073</v>
      </c>
      <c r="CC32" s="62">
        <f t="shared" si="11"/>
        <v>540.57607495026184</v>
      </c>
      <c r="CD32" s="62">
        <f ca="1">AVERAGE(OFFSET($CC$3,0,0,'Données projet'!$E$12+1,1))-AVERAGE(OFFSET($H$3,0,0,'Données projet'!$E$12+1,1))</f>
        <v>396.92963589781414</v>
      </c>
      <c r="CE32" s="62">
        <f t="shared" si="40"/>
        <v>294.38852181137639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371.7282125501186</v>
      </c>
      <c r="T33" s="62">
        <f t="shared" si="34"/>
        <v>231.36959598460686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72.393882557915504</v>
      </c>
      <c r="AO33" s="62">
        <f t="shared" si="36"/>
        <v>321.03333748974029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66.166012950885573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0.39838867149803447</v>
      </c>
      <c r="AX33" s="23">
        <f t="shared" si="6"/>
        <v>66.564401622383613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98.358000000000004</v>
      </c>
      <c r="BF33" s="14">
        <f t="shared" si="37"/>
        <v>26.570437554143126</v>
      </c>
      <c r="BG33" s="22">
        <f t="shared" si="7"/>
        <v>217.58369540679928</v>
      </c>
      <c r="BH33" s="62">
        <f t="shared" si="8"/>
        <v>510.91702874013259</v>
      </c>
      <c r="BI33" s="62">
        <f ca="1">AVERAGE(OFFSET($BH$3,0,0,'Données projet'!$E$11+1,1))-AVERAGE(OFFSET($H$3,0,0,'Données projet'!$E$11+1,1))</f>
        <v>411.73139494306878</v>
      </c>
      <c r="BJ33" s="62">
        <f t="shared" si="38"/>
        <v>254.25036207346591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250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249.99999999999989</v>
      </c>
      <c r="BZ33" s="14">
        <f>BY33*VLOOKUP('Données projet'!$B$12,Paramètres!$A$1:$I$89,3,0)*VLOOKUP('Données projet'!$B$12,Paramètres!$A$1:$I$89,5,0)</f>
        <v>116.99999999999994</v>
      </c>
      <c r="CA33" s="14">
        <f t="shared" si="39"/>
        <v>30.974270896484118</v>
      </c>
      <c r="CB33" s="22">
        <f t="shared" si="10"/>
        <v>257.72185514470976</v>
      </c>
      <c r="CC33" s="62">
        <f t="shared" si="11"/>
        <v>551.05518847804308</v>
      </c>
      <c r="CD33" s="62">
        <f ca="1">AVERAGE(OFFSET($CC$3,0,0,'Données projet'!$E$12+1,1))-AVERAGE(OFFSET($H$3,0,0,'Données projet'!$E$12+1,1))</f>
        <v>396.92963589781414</v>
      </c>
      <c r="CE33" s="62">
        <f t="shared" si="40"/>
        <v>294.38852181137639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371.7282125501186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72.393882557915504</v>
      </c>
      <c r="AO34" s="62">
        <f t="shared" si="36"/>
        <v>321.03333748974029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64.868537794201657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0.28170333116416002</v>
      </c>
      <c r="AX34" s="23">
        <f t="shared" si="6"/>
        <v>65.150241125365824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85.176000000000002</v>
      </c>
      <c r="BF34" s="14">
        <f t="shared" si="37"/>
        <v>23.398088487656441</v>
      </c>
      <c r="BG34" s="22">
        <f t="shared" si="7"/>
        <v>189.09987078266829</v>
      </c>
      <c r="BH34" s="62">
        <f t="shared" si="8"/>
        <v>482.4332041160016</v>
      </c>
      <c r="BI34" s="62">
        <f ca="1">AVERAGE(OFFSET($BH$3,0,0,'Données projet'!$E$11+1,1))-AVERAGE(OFFSET($H$3,0,0,'Données projet'!$E$11+1,1))</f>
        <v>411.73139494306878</v>
      </c>
      <c r="BJ34" s="62">
        <f t="shared" si="38"/>
        <v>254.25036207346591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</v>
      </c>
      <c r="BY34" s="13">
        <f>IF('Données projet'!$A$114&gt;35,BY33+BX34-CG33,IF(A34&lt;'Données projet'!$A$114,$BV$205^A34,IF(A34='Données projet'!$A$114,'Données projet'!$B$114,BY33+BX34-CG33)))</f>
        <v>259.99999999999989</v>
      </c>
      <c r="BZ34" s="14">
        <f>BY34*VLOOKUP('Données projet'!$B$12,Paramètres!$A$1:$I$89,3,0)*VLOOKUP('Données projet'!$B$12,Paramètres!$A$1:$I$89,5,0)</f>
        <v>121.67999999999994</v>
      </c>
      <c r="CA34" s="14">
        <f t="shared" si="39"/>
        <v>32.066514091456256</v>
      </c>
      <c r="CB34" s="22">
        <f t="shared" si="10"/>
        <v>267.77517870928619</v>
      </c>
      <c r="CC34" s="62">
        <f t="shared" si="11"/>
        <v>561.10851204261951</v>
      </c>
      <c r="CD34" s="62">
        <f ca="1">AVERAGE(OFFSET($CC$3,0,0,'Données projet'!$E$12+1,1))-AVERAGE(OFFSET($H$3,0,0,'Données projet'!$E$12+1,1))</f>
        <v>396.92963589781414</v>
      </c>
      <c r="CE34" s="62">
        <f t="shared" si="40"/>
        <v>294.38852181137639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371.7282125501186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72.393882557915504</v>
      </c>
      <c r="AO35" s="62">
        <f t="shared" si="36"/>
        <v>321.03333748974029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63.596505333958611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0.19919433574901724</v>
      </c>
      <c r="AX35" s="23">
        <f t="shared" si="6"/>
        <v>63.795699669707631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93.288000000000011</v>
      </c>
      <c r="BF35" s="14">
        <f t="shared" si="37"/>
        <v>25.356547829040977</v>
      </c>
      <c r="BG35" s="22">
        <f t="shared" si="7"/>
        <v>206.63925413557971</v>
      </c>
      <c r="BH35" s="62">
        <f t="shared" si="8"/>
        <v>499.97258746891305</v>
      </c>
      <c r="BI35" s="62">
        <f ca="1">AVERAGE(OFFSET($BH$3,0,0,'Données projet'!$E$11+1,1))-AVERAGE(OFFSET($H$3,0,0,'Données projet'!$E$11+1,1))</f>
        <v>411.73139494306878</v>
      </c>
      <c r="BJ35" s="62">
        <f t="shared" si="38"/>
        <v>254.25036207346591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</v>
      </c>
      <c r="BY35" s="13">
        <f>IF('Données projet'!$A$114&gt;35,BY34+BX35-CG34,IF(A35&lt;'Données projet'!$A$114,$BV$205^A35,IF(A35='Données projet'!$A$114,'Données projet'!$B$114,BY34+BX35-CG34)))</f>
        <v>269.99999999999989</v>
      </c>
      <c r="BZ35" s="14">
        <f>BY35*VLOOKUP('Données projet'!$B$12,Paramètres!$A$1:$I$89,3,0)*VLOOKUP('Données projet'!$B$12,Paramètres!$A$1:$I$89,5,0)</f>
        <v>126.35999999999996</v>
      </c>
      <c r="CA35" s="14">
        <f t="shared" si="39"/>
        <v>33.153877056327453</v>
      </c>
      <c r="CB35" s="22">
        <f t="shared" si="10"/>
        <v>277.82000253977026</v>
      </c>
      <c r="CC35" s="62">
        <f t="shared" si="11"/>
        <v>571.15333587310352</v>
      </c>
      <c r="CD35" s="62">
        <f ca="1">AVERAGE(OFFSET($CC$3,0,0,'Données projet'!$E$12+1,1))-AVERAGE(OFFSET($H$3,0,0,'Données projet'!$E$12+1,1))</f>
        <v>396.92963589781414</v>
      </c>
      <c r="CE35" s="62">
        <f t="shared" si="40"/>
        <v>294.38852181137639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371.7282125501186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72.393882557915504</v>
      </c>
      <c r="AO36" s="62">
        <f t="shared" si="36"/>
        <v>321.03333748974029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62.349416654397736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0.14085166558208001</v>
      </c>
      <c r="AX36" s="23">
        <f t="shared" si="6"/>
        <v>62.490268319979819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101.4</v>
      </c>
      <c r="BF36" s="14">
        <f t="shared" si="37"/>
        <v>27.295257887453797</v>
      </c>
      <c r="BG36" s="22">
        <f t="shared" si="7"/>
        <v>224.14424082064872</v>
      </c>
      <c r="BH36" s="62">
        <f t="shared" si="8"/>
        <v>517.477574153982</v>
      </c>
      <c r="BI36" s="62">
        <f ca="1">AVERAGE(OFFSET($BH$3,0,0,'Données projet'!$E$11+1,1))-AVERAGE(OFFSET($H$3,0,0,'Données projet'!$E$11+1,1))</f>
        <v>411.73139494306878</v>
      </c>
      <c r="BJ36" s="62">
        <f t="shared" si="38"/>
        <v>254.25036207346591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</v>
      </c>
      <c r="BY36" s="13">
        <f>IF('Données projet'!$A$114&gt;35,BY35+BX36-CG35,IF(A36&lt;'Données projet'!$A$114,$BV$205^A36,IF(A36='Données projet'!$A$114,'Données projet'!$B$114,BY35+BX36-CG35)))</f>
        <v>279.99999999999989</v>
      </c>
      <c r="BZ36" s="14">
        <f>BY36*VLOOKUP('Données projet'!$B$12,Paramètres!$A$1:$I$89,3,0)*VLOOKUP('Données projet'!$B$12,Paramètres!$A$1:$I$89,5,0)</f>
        <v>131.03999999999994</v>
      </c>
      <c r="CA36" s="14">
        <f t="shared" si="39"/>
        <v>34.236561238949889</v>
      </c>
      <c r="CB36" s="22">
        <f t="shared" si="10"/>
        <v>287.85667749117096</v>
      </c>
      <c r="CC36" s="62">
        <f t="shared" si="11"/>
        <v>581.19001082450427</v>
      </c>
      <c r="CD36" s="62">
        <f ca="1">AVERAGE(OFFSET($CC$3,0,0,'Données projet'!$E$12+1,1))-AVERAGE(OFFSET($H$3,0,0,'Données projet'!$E$12+1,1))</f>
        <v>396.92963589781414</v>
      </c>
      <c r="CE36" s="62">
        <f t="shared" si="40"/>
        <v>294.38852181137639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371.7282125501186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72.393882557915504</v>
      </c>
      <c r="AO37" s="62">
        <f t="shared" si="36"/>
        <v>321.03333748974029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61.126782623194067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9.9597167874508619E-2</v>
      </c>
      <c r="AX37" s="23">
        <f t="shared" si="6"/>
        <v>61.226379791068574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109.51200000000001</v>
      </c>
      <c r="BF37" s="14">
        <f t="shared" si="37"/>
        <v>29.215978230632555</v>
      </c>
      <c r="BG37" s="22">
        <f t="shared" si="7"/>
        <v>241.61789541835174</v>
      </c>
      <c r="BH37" s="62">
        <f t="shared" si="8"/>
        <v>534.95122875168499</v>
      </c>
      <c r="BI37" s="62">
        <f ca="1">AVERAGE(OFFSET($BH$3,0,0,'Données projet'!$E$11+1,1))-AVERAGE(OFFSET($H$3,0,0,'Données projet'!$E$11+1,1))</f>
        <v>411.73139494306878</v>
      </c>
      <c r="BJ37" s="62">
        <f t="shared" si="38"/>
        <v>254.25036207346591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</v>
      </c>
      <c r="BY37" s="13">
        <f>IF('Données projet'!$A$114&gt;35,BY36+BX37-CG36,IF(A37&lt;'Données projet'!$A$114,$BV$205^A37,IF(A37='Données projet'!$A$114,'Données projet'!$B$114,BY36+BX37-CG36)))</f>
        <v>289.99999999999989</v>
      </c>
      <c r="BZ37" s="14">
        <f>BY37*VLOOKUP('Données projet'!$B$12,Paramètres!$A$1:$I$89,3,0)*VLOOKUP('Données projet'!$B$12,Paramètres!$A$1:$I$89,5,0)</f>
        <v>135.71999999999994</v>
      </c>
      <c r="CA37" s="14">
        <f t="shared" si="39"/>
        <v>35.314752882348131</v>
      </c>
      <c r="CB37" s="22">
        <f t="shared" si="10"/>
        <v>297.8855279367562</v>
      </c>
      <c r="CC37" s="62">
        <f t="shared" si="11"/>
        <v>591.21886127008952</v>
      </c>
      <c r="CD37" s="62">
        <f ca="1">AVERAGE(OFFSET($CC$3,0,0,'Données projet'!$E$12+1,1))-AVERAGE(OFFSET($H$3,0,0,'Données projet'!$E$12+1,1))</f>
        <v>396.92963589781414</v>
      </c>
      <c r="CE37" s="62">
        <f t="shared" si="40"/>
        <v>294.38852181137639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371.7282125501186</v>
      </c>
      <c r="T38" s="62">
        <f t="shared" si="34"/>
        <v>231.36959598460686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72.393882557915504</v>
      </c>
      <c r="AO38" s="62">
        <f t="shared" si="36"/>
        <v>321.03333748974029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59.928123699609174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7.0425832791040005E-2</v>
      </c>
      <c r="AX38" s="23">
        <f t="shared" si="6"/>
        <v>59.998549532400212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117.62400000000001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552.39613607545789</v>
      </c>
      <c r="BI38" s="62">
        <f ca="1">AVERAGE(OFFSET($BH$3,0,0,'Données projet'!$E$11+1,1))-AVERAGE(OFFSET($H$3,0,0,'Données projet'!$E$11+1,1))</f>
        <v>411.73139494306878</v>
      </c>
      <c r="BJ38" s="62">
        <f t="shared" si="38"/>
        <v>254.25036207346591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</v>
      </c>
      <c r="BY38" s="13">
        <f>IF('Données projet'!$A$114&gt;35,BY37+BX38-CG37,IF(A38&lt;'Données projet'!$A$114,$BV$205^A38,IF(A38='Données projet'!$A$114,'Données projet'!$B$114,BY37+BX38-CG37)))</f>
        <v>299.99999999999989</v>
      </c>
      <c r="BZ38" s="14">
        <f>BY38*VLOOKUP('Données projet'!$B$12,Paramètres!$A$1:$I$89,3,0)*VLOOKUP('Données projet'!$B$12,Paramètres!$A$1:$I$89,5,0)</f>
        <v>140.39999999999995</v>
      </c>
      <c r="CA38" s="14">
        <f t="shared" si="39"/>
        <v>36.388624656711166</v>
      </c>
      <c r="CB38" s="22">
        <f t="shared" si="10"/>
        <v>307.90685461043853</v>
      </c>
      <c r="CC38" s="62">
        <f t="shared" si="11"/>
        <v>601.24018794377184</v>
      </c>
      <c r="CD38" s="62">
        <f ca="1">AVERAGE(OFFSET($CC$3,0,0,'Données projet'!$E$12+1,1))-AVERAGE(OFFSET($H$3,0,0,'Données projet'!$E$12+1,1))</f>
        <v>396.92963589781414</v>
      </c>
      <c r="CE38" s="62">
        <f t="shared" si="40"/>
        <v>294.38852181137639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371.7282125501186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72.393882557915504</v>
      </c>
      <c r="AO39" s="62">
        <f t="shared" si="36"/>
        <v>321.03333748974029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58.752969746406031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4.9798583937254309E-2</v>
      </c>
      <c r="AX39" s="23">
        <f t="shared" si="6"/>
        <v>58.802768330343284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104.84760000000001</v>
      </c>
      <c r="BF39" s="14">
        <f t="shared" si="37"/>
        <v>28.113670466115643</v>
      </c>
      <c r="BG39" s="22">
        <f t="shared" si="7"/>
        <v>231.57421272848475</v>
      </c>
      <c r="BH39" s="62">
        <f t="shared" si="8"/>
        <v>524.90754606181804</v>
      </c>
      <c r="BI39" s="62">
        <f ca="1">AVERAGE(OFFSET($BH$3,0,0,'Données projet'!$E$11+1,1))-AVERAGE(OFFSET($H$3,0,0,'Données projet'!$E$11+1,1))</f>
        <v>411.73139494306878</v>
      </c>
      <c r="BJ39" s="62">
        <f t="shared" si="38"/>
        <v>254.25036207346591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</v>
      </c>
      <c r="BY39" s="13">
        <f>IF('Données projet'!$A$114&gt;35,BY38+BX39-CG38,IF(A39&lt;'Données projet'!$A$114,$BV$205^A39,IF(A39='Données projet'!$A$114,'Données projet'!$B$114,BY38+BX39-CG38)))</f>
        <v>309.99999999999989</v>
      </c>
      <c r="BZ39" s="14">
        <f>BY39*VLOOKUP('Données projet'!$B$12,Paramètres!$A$1:$I$89,3,0)*VLOOKUP('Données projet'!$B$12,Paramètres!$A$1:$I$89,5,0)</f>
        <v>145.07999999999996</v>
      </c>
      <c r="CA39" s="14">
        <f t="shared" si="39"/>
        <v>37.458337067672986</v>
      </c>
      <c r="CB39" s="22">
        <f t="shared" si="10"/>
        <v>317.92093705953039</v>
      </c>
      <c r="CC39" s="62">
        <f t="shared" si="11"/>
        <v>611.25427039286365</v>
      </c>
      <c r="CD39" s="62">
        <f ca="1">AVERAGE(OFFSET($CC$3,0,0,'Données projet'!$E$12+1,1))-AVERAGE(OFFSET($H$3,0,0,'Données projet'!$E$12+1,1))</f>
        <v>396.92963589781414</v>
      </c>
      <c r="CE39" s="62">
        <f t="shared" si="40"/>
        <v>294.38852181137639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371.7282125501186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72.393882557915504</v>
      </c>
      <c r="AO40" s="62">
        <f t="shared" si="36"/>
        <v>321.03333748974029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57.600859845452064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3.5212916395520003E-2</v>
      </c>
      <c r="AX40" s="23">
        <f t="shared" si="6"/>
        <v>57.636072761847586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113.36520000000003</v>
      </c>
      <c r="BF40" s="14">
        <f t="shared" si="37"/>
        <v>30.122456058687614</v>
      </c>
      <c r="BG40" s="22">
        <f t="shared" si="7"/>
        <v>249.9076676355476</v>
      </c>
      <c r="BH40" s="62">
        <f t="shared" si="8"/>
        <v>543.24100096888094</v>
      </c>
      <c r="BI40" s="62">
        <f ca="1">AVERAGE(OFFSET($BH$3,0,0,'Données projet'!$E$11+1,1))-AVERAGE(OFFSET($H$3,0,0,'Données projet'!$E$11+1,1))</f>
        <v>411.73139494306878</v>
      </c>
      <c r="BJ40" s="62">
        <f t="shared" si="38"/>
        <v>254.25036207346591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</v>
      </c>
      <c r="BY40" s="13">
        <f>IF('Données projet'!$A$114&gt;35,BY39+BX40-CG39,IF(A40&lt;'Données projet'!$A$114,$BV$205^A40,IF(A40='Données projet'!$A$114,'Données projet'!$B$114,BY39+BX40-CG39)))</f>
        <v>319.99999999999989</v>
      </c>
      <c r="BZ40" s="14">
        <f>BY40*VLOOKUP('Données projet'!$B$12,Paramètres!$A$1:$I$89,3,0)*VLOOKUP('Données projet'!$B$12,Paramètres!$A$1:$I$89,5,0)</f>
        <v>149.75999999999996</v>
      </c>
      <c r="CA40" s="14">
        <f t="shared" si="39"/>
        <v>38.524039677774766</v>
      </c>
      <c r="CB40" s="22">
        <f t="shared" si="10"/>
        <v>327.9280357721243</v>
      </c>
      <c r="CC40" s="62">
        <f t="shared" si="11"/>
        <v>621.26136910545756</v>
      </c>
      <c r="CD40" s="62">
        <f ca="1">AVERAGE(OFFSET($CC$3,0,0,'Données projet'!$E$12+1,1))-AVERAGE(OFFSET($H$3,0,0,'Données projet'!$E$12+1,1))</f>
        <v>396.92963589781414</v>
      </c>
      <c r="CE40" s="62">
        <f t="shared" si="40"/>
        <v>294.38852181137639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371.7282125501186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72.393882557915504</v>
      </c>
      <c r="AO41" s="62">
        <f t="shared" si="36"/>
        <v>321.03333748974029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56.471342116938153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2.4899291968627155E-2</v>
      </c>
      <c r="AX41" s="23">
        <f t="shared" si="6"/>
        <v>56.496241408906783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121.88280000000002</v>
      </c>
      <c r="BF41" s="14">
        <f t="shared" si="37"/>
        <v>32.113732800054677</v>
      </c>
      <c r="BG41" s="22">
        <f t="shared" si="7"/>
        <v>268.21062796009522</v>
      </c>
      <c r="BH41" s="62">
        <f t="shared" si="8"/>
        <v>561.54396129342854</v>
      </c>
      <c r="BI41" s="62">
        <f ca="1">AVERAGE(OFFSET($BH$3,0,0,'Données projet'!$E$11+1,1))-AVERAGE(OFFSET($H$3,0,0,'Données projet'!$E$11+1,1))</f>
        <v>411.73139494306878</v>
      </c>
      <c r="BJ41" s="62">
        <f t="shared" si="38"/>
        <v>254.25036207346591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</v>
      </c>
      <c r="BY41" s="13">
        <f>IF('Données projet'!$A$114&gt;35,BY40+BX41-CG40,IF(A41&lt;'Données projet'!$A$114,$BV$205^A41,IF(A41='Données projet'!$A$114,'Données projet'!$B$114,BY40+BX41-CG40)))</f>
        <v>329.99999999999989</v>
      </c>
      <c r="BZ41" s="14">
        <f>BY41*VLOOKUP('Données projet'!$B$12,Paramètres!$A$1:$I$89,3,0)*VLOOKUP('Données projet'!$B$12,Paramètres!$A$1:$I$89,5,0)</f>
        <v>154.43999999999994</v>
      </c>
      <c r="CA41" s="14">
        <f t="shared" si="39"/>
        <v>39.585872170955454</v>
      </c>
      <c r="CB41" s="22">
        <f t="shared" si="10"/>
        <v>337.92839403108059</v>
      </c>
      <c r="CC41" s="62">
        <f t="shared" si="11"/>
        <v>631.2617273644139</v>
      </c>
      <c r="CD41" s="62">
        <f ca="1">AVERAGE(OFFSET($CC$3,0,0,'Données projet'!$E$12+1,1))-AVERAGE(OFFSET($H$3,0,0,'Données projet'!$E$12+1,1))</f>
        <v>396.92963589781414</v>
      </c>
      <c r="CE41" s="62">
        <f t="shared" si="40"/>
        <v>294.38852181137639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371.7282125501186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72.393882557915504</v>
      </c>
      <c r="AO42" s="62">
        <f t="shared" si="36"/>
        <v>321.03333748974029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55.363973542142617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1.7606458197760001E-2</v>
      </c>
      <c r="AX42" s="23">
        <f t="shared" si="6"/>
        <v>55.381580000340378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130.40040000000002</v>
      </c>
      <c r="BF42" s="14">
        <f t="shared" si="37"/>
        <v>34.088863450406919</v>
      </c>
      <c r="BG42" s="22">
        <f t="shared" si="7"/>
        <v>286.48546717612544</v>
      </c>
      <c r="BH42" s="62">
        <f t="shared" si="8"/>
        <v>579.8188005094587</v>
      </c>
      <c r="BI42" s="62">
        <f ca="1">AVERAGE(OFFSET($BH$3,0,0,'Données projet'!$E$11+1,1))-AVERAGE(OFFSET($H$3,0,0,'Données projet'!$E$11+1,1))</f>
        <v>411.73139494306878</v>
      </c>
      <c r="BJ42" s="62">
        <f t="shared" si="38"/>
        <v>254.25036207346591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</v>
      </c>
      <c r="BY42" s="13">
        <f>IF('Données projet'!$A$114&gt;35,BY41+BX42-CG41,IF(A42&lt;'Données projet'!$A$114,$BV$205^A42,IF(A42='Données projet'!$A$114,'Données projet'!$B$114,BY41+BX42-CG41)))</f>
        <v>339.99999999999989</v>
      </c>
      <c r="BZ42" s="14">
        <f>BY42*VLOOKUP('Données projet'!$B$12,Paramètres!$A$1:$I$89,3,0)*VLOOKUP('Données projet'!$B$12,Paramètres!$A$1:$I$89,5,0)</f>
        <v>159.11999999999995</v>
      </c>
      <c r="CA42" s="14">
        <f t="shared" si="39"/>
        <v>40.643965284387697</v>
      </c>
      <c r="CB42" s="22">
        <f t="shared" si="10"/>
        <v>347.92223953697516</v>
      </c>
      <c r="CC42" s="62">
        <f t="shared" si="11"/>
        <v>641.25557287030847</v>
      </c>
      <c r="CD42" s="62">
        <f ca="1">AVERAGE(OFFSET($CC$3,0,0,'Données projet'!$E$12+1,1))-AVERAGE(OFFSET($H$3,0,0,'Données projet'!$E$12+1,1))</f>
        <v>396.92963589781414</v>
      </c>
      <c r="CE42" s="62">
        <f t="shared" si="40"/>
        <v>294.38852181137639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371.7282125501186</v>
      </c>
      <c r="T43" s="62">
        <f t="shared" si="34"/>
        <v>231.36959598460686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72.393882557915504</v>
      </c>
      <c r="AO43" s="62">
        <f t="shared" si="36"/>
        <v>321.03333748974029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54.278319789670682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1.2449645984313577E-2</v>
      </c>
      <c r="AX43" s="23">
        <f t="shared" si="6"/>
        <v>54.290769435654994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138.91800000000003</v>
      </c>
      <c r="BF43" s="14">
        <f t="shared" si="37"/>
        <v>36.049022673886341</v>
      </c>
      <c r="BG43" s="22">
        <f t="shared" si="7"/>
        <v>304.73423115701877</v>
      </c>
      <c r="BH43" s="62">
        <f t="shared" si="8"/>
        <v>598.06756449035208</v>
      </c>
      <c r="BI43" s="62">
        <f ca="1">AVERAGE(OFFSET($BH$3,0,0,'Données projet'!$E$11+1,1))-AVERAGE(OFFSET($H$3,0,0,'Données projet'!$E$11+1,1))</f>
        <v>411.73139494306878</v>
      </c>
      <c r="BJ43" s="62">
        <f t="shared" si="38"/>
        <v>254.25036207346591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350</v>
      </c>
      <c r="BW43" s="13">
        <f>VLOOKUP(A43,'Données projet'!$A$113:$I$133,9,0)</f>
        <v>10</v>
      </c>
      <c r="BX43" s="13">
        <f t="array" ref="BX43">INDEX(BW:BW,MIN(IF(ISNUMBER(BW43:BW239),ROW(BW43:BW239),"")))</f>
        <v>10</v>
      </c>
      <c r="BY43" s="13">
        <f>IF('Données projet'!$A$114&gt;35,BY42+BX43-CG42,IF(A43&lt;'Données projet'!$A$114,$BV$205^A43,IF(A43='Données projet'!$A$114,'Données projet'!$B$114,BY42+BX43-CG42)))</f>
        <v>349.99999999999989</v>
      </c>
      <c r="BZ43" s="14">
        <f>BY43*VLOOKUP('Données projet'!$B$12,Paramètres!$A$1:$I$89,3,0)*VLOOKUP('Données projet'!$B$12,Paramètres!$A$1:$I$89,5,0)</f>
        <v>163.79999999999995</v>
      </c>
      <c r="CA43" s="14">
        <f t="shared" si="39"/>
        <v>41.698441627605291</v>
      </c>
      <c r="CB43" s="22">
        <f t="shared" si="10"/>
        <v>357.90978583474572</v>
      </c>
      <c r="CC43" s="62">
        <f t="shared" si="11"/>
        <v>651.24311916807903</v>
      </c>
      <c r="CD43" s="62">
        <f ca="1">AVERAGE(OFFSET($CC$3,0,0,'Données projet'!$E$12+1,1))-AVERAGE(OFFSET($H$3,0,0,'Données projet'!$E$12+1,1))</f>
        <v>396.92963589781414</v>
      </c>
      <c r="CE43" s="62">
        <f t="shared" si="40"/>
        <v>294.38852181137639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88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371.7282125501186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72.393882557915504</v>
      </c>
      <c r="AO44" s="62">
        <f t="shared" si="36"/>
        <v>321.03333748974029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53.213955045101315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8.8032290988800006E-3</v>
      </c>
      <c r="AX44" s="23">
        <f t="shared" si="6"/>
        <v>53.222758274200196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126.14160000000005</v>
      </c>
      <c r="BF44" s="14">
        <f t="shared" si="37"/>
        <v>33.10323903126482</v>
      </c>
      <c r="BG44" s="22">
        <f t="shared" si="7"/>
        <v>277.35142797945298</v>
      </c>
      <c r="BH44" s="62">
        <f t="shared" si="8"/>
        <v>570.68476131278635</v>
      </c>
      <c r="BI44" s="62">
        <f ca="1">AVERAGE(OFFSET($BH$3,0,0,'Données projet'!$E$11+1,1))-AVERAGE(OFFSET($H$3,0,0,'Données projet'!$E$11+1,1))</f>
        <v>411.73139494306878</v>
      </c>
      <c r="BJ44" s="62">
        <f t="shared" si="38"/>
        <v>254.25036207346591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11.5</v>
      </c>
      <c r="BY44" s="13">
        <f>IF('Données projet'!$A$114&gt;35,BY43+BX44-CG43,IF(A44&lt;'Données projet'!$A$114,$BV$205^A44,IF(A44='Données projet'!$A$114,'Données projet'!$B$114,BY43+BX44-CG43)))</f>
        <v>273.49999999999989</v>
      </c>
      <c r="BZ44" s="14">
        <f>BY44*VLOOKUP('Données projet'!$B$12,Paramètres!$A$1:$I$89,3,0)*VLOOKUP('Données projet'!$B$12,Paramètres!$A$1:$I$89,5,0)</f>
        <v>127.99799999999995</v>
      </c>
      <c r="CA44" s="14">
        <f t="shared" si="39"/>
        <v>33.533338894635314</v>
      </c>
      <c r="CB44" s="22">
        <f t="shared" si="10"/>
        <v>281.33374857482306</v>
      </c>
      <c r="CC44" s="62">
        <f t="shared" si="11"/>
        <v>574.66708190815643</v>
      </c>
      <c r="CD44" s="62">
        <f ca="1">AVERAGE(OFFSET($CC$3,0,0,'Données projet'!$E$12+1,1))-AVERAGE(OFFSET($H$3,0,0,'Données projet'!$E$12+1,1))</f>
        <v>396.92963589781414</v>
      </c>
      <c r="CE44" s="62">
        <f t="shared" si="40"/>
        <v>294.38852181137639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371.7282125501186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72.393882557915504</v>
      </c>
      <c r="AO45" s="62">
        <f t="shared" si="36"/>
        <v>321.03333748974029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52.170461843974564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6.2248229921567887E-3</v>
      </c>
      <c r="AX45" s="23">
        <f t="shared" si="6"/>
        <v>52.176686666966724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134.65920000000006</v>
      </c>
      <c r="BF45" s="14">
        <f t="shared" si="37"/>
        <v>35.07074737441733</v>
      </c>
      <c r="BG45" s="22">
        <f t="shared" si="7"/>
        <v>295.61299167711024</v>
      </c>
      <c r="BH45" s="62">
        <f t="shared" si="8"/>
        <v>588.94632501044362</v>
      </c>
      <c r="BI45" s="62">
        <f ca="1">AVERAGE(OFFSET($BH$3,0,0,'Données projet'!$E$11+1,1))-AVERAGE(OFFSET($H$3,0,0,'Données projet'!$E$11+1,1))</f>
        <v>411.73139494306878</v>
      </c>
      <c r="BJ45" s="62">
        <f t="shared" si="38"/>
        <v>254.25036207346591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11.5</v>
      </c>
      <c r="BY45" s="13">
        <f>IF('Données projet'!$A$114&gt;35,BY44+BX45-CG44,IF(A45&lt;'Données projet'!$A$114,$BV$205^A45,IF(A45='Données projet'!$A$114,'Données projet'!$B$114,BY44+BX45-CG44)))</f>
        <v>284.99999999999989</v>
      </c>
      <c r="BZ45" s="14">
        <f>BY45*VLOOKUP('Données projet'!$B$12,Paramètres!$A$1:$I$89,3,0)*VLOOKUP('Données projet'!$B$12,Paramètres!$A$1:$I$89,5,0)</f>
        <v>133.37999999999994</v>
      </c>
      <c r="CA45" s="14">
        <f t="shared" si="39"/>
        <v>34.776207535548991</v>
      </c>
      <c r="CB45" s="22">
        <f t="shared" si="10"/>
        <v>292.87206145774769</v>
      </c>
      <c r="CC45" s="62">
        <f t="shared" si="11"/>
        <v>586.20539479108106</v>
      </c>
      <c r="CD45" s="62">
        <f ca="1">AVERAGE(OFFSET($CC$3,0,0,'Données projet'!$E$12+1,1))-AVERAGE(OFFSET($H$3,0,0,'Données projet'!$E$12+1,1))</f>
        <v>396.92963589781414</v>
      </c>
      <c r="CE45" s="62">
        <f t="shared" si="40"/>
        <v>294.38852181137639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371.7282125501186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72.393882557915504</v>
      </c>
      <c r="AO46" s="62">
        <f t="shared" si="36"/>
        <v>321.03333748974029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51.147430908053899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4.4016145494400003E-3</v>
      </c>
      <c r="AX46" s="23">
        <f t="shared" si="6"/>
        <v>51.151832522603335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607.18273374145838</v>
      </c>
      <c r="BI46" s="62">
        <f ca="1">AVERAGE(OFFSET($BH$3,0,0,'Données projet'!$E$11+1,1))-AVERAGE(OFFSET($H$3,0,0,'Données projet'!$E$11+1,1))</f>
        <v>411.73139494306878</v>
      </c>
      <c r="BJ46" s="62">
        <f t="shared" si="38"/>
        <v>254.25036207346591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11.5</v>
      </c>
      <c r="BY46" s="13">
        <f>IF('Données projet'!$A$114&gt;35,BY45+BX46-CG45,IF(A46&lt;'Données projet'!$A$114,$BV$205^A46,IF(A46='Données projet'!$A$114,'Données projet'!$B$114,BY45+BX46-CG45)))</f>
        <v>296.49999999999989</v>
      </c>
      <c r="BZ46" s="14">
        <f>BY46*VLOOKUP('Données projet'!$B$12,Paramètres!$A$1:$I$89,3,0)*VLOOKUP('Données projet'!$B$12,Paramètres!$A$1:$I$89,5,0)</f>
        <v>138.76199999999994</v>
      </c>
      <c r="CA46" s="14">
        <f t="shared" si="39"/>
        <v>36.01325063671441</v>
      </c>
      <c r="CB46" s="22">
        <f t="shared" si="10"/>
        <v>304.4002281922775</v>
      </c>
      <c r="CC46" s="62">
        <f t="shared" si="11"/>
        <v>597.73356152561087</v>
      </c>
      <c r="CD46" s="62">
        <f ca="1">AVERAGE(OFFSET($CC$3,0,0,'Données projet'!$E$12+1,1))-AVERAGE(OFFSET($H$3,0,0,'Données projet'!$E$12+1,1))</f>
        <v>396.92963589781414</v>
      </c>
      <c r="CE46" s="62">
        <f t="shared" si="40"/>
        <v>294.38852181137639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371.7282125501186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72.393882557915504</v>
      </c>
      <c r="AO47" s="62">
        <f t="shared" si="36"/>
        <v>321.03333748974029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50.14446098479938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3.1124114960783943E-3</v>
      </c>
      <c r="AX47" s="23">
        <f t="shared" si="6"/>
        <v>50.147573396295456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151.69440000000006</v>
      </c>
      <c r="BF47" s="14">
        <f t="shared" si="37"/>
        <v>38.963392010880654</v>
      </c>
      <c r="BG47" s="22">
        <f t="shared" si="7"/>
        <v>332.06232108561721</v>
      </c>
      <c r="BH47" s="62">
        <f t="shared" si="8"/>
        <v>625.39565441895047</v>
      </c>
      <c r="BI47" s="62">
        <f ca="1">AVERAGE(OFFSET($BH$3,0,0,'Données projet'!$E$11+1,1))-AVERAGE(OFFSET($H$3,0,0,'Données projet'!$E$11+1,1))</f>
        <v>411.73139494306878</v>
      </c>
      <c r="BJ47" s="62">
        <f t="shared" si="38"/>
        <v>254.25036207346591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11.5</v>
      </c>
      <c r="BY47" s="13">
        <f>IF('Données projet'!$A$114&gt;35,BY46+BX47-CG46,IF(A47&lt;'Données projet'!$A$114,$BV$205^A47,IF(A47='Données projet'!$A$114,'Données projet'!$B$114,BY46+BX47-CG46)))</f>
        <v>307.99999999999989</v>
      </c>
      <c r="BZ47" s="14">
        <f>BY47*VLOOKUP('Données projet'!$B$12,Paramètres!$A$1:$I$89,3,0)*VLOOKUP('Données projet'!$B$12,Paramètres!$A$1:$I$89,5,0)</f>
        <v>144.14399999999995</v>
      </c>
      <c r="CA47" s="14">
        <f t="shared" si="39"/>
        <v>37.244720006976216</v>
      </c>
      <c r="CB47" s="22">
        <f t="shared" si="10"/>
        <v>315.91868734548348</v>
      </c>
      <c r="CC47" s="62">
        <f t="shared" si="11"/>
        <v>609.25202067881673</v>
      </c>
      <c r="CD47" s="62">
        <f ca="1">AVERAGE(OFFSET($CC$3,0,0,'Données projet'!$E$12+1,1))-AVERAGE(OFFSET($H$3,0,0,'Données projet'!$E$12+1,1))</f>
        <v>396.92963589781414</v>
      </c>
      <c r="CE47" s="62">
        <f t="shared" si="40"/>
        <v>294.38852181137639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371.7282125501186</v>
      </c>
      <c r="T48" s="62">
        <f t="shared" si="34"/>
        <v>231.36959598460686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72.393882557915504</v>
      </c>
      <c r="AO48" s="62">
        <f t="shared" si="36"/>
        <v>321.03333748974029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49.161158689988639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2.2008072747200002E-3</v>
      </c>
      <c r="AX48" s="23">
        <f t="shared" si="6"/>
        <v>49.163359497263357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160.21200000000007</v>
      </c>
      <c r="BF48" s="14">
        <f t="shared" si="37"/>
        <v>40.890328912852731</v>
      </c>
      <c r="BG48" s="22">
        <f t="shared" si="7"/>
        <v>350.25322285655193</v>
      </c>
      <c r="BH48" s="62">
        <f t="shared" si="8"/>
        <v>643.58655618988519</v>
      </c>
      <c r="BI48" s="62">
        <f ca="1">AVERAGE(OFFSET($BH$3,0,0,'Données projet'!$E$11+1,1))-AVERAGE(OFFSET($H$3,0,0,'Données projet'!$E$11+1,1))</f>
        <v>411.73139494306878</v>
      </c>
      <c r="BJ48" s="62">
        <f t="shared" si="38"/>
        <v>254.25036207346591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11.5</v>
      </c>
      <c r="BY48" s="13">
        <f>IF('Données projet'!$A$114&gt;35,BY47+BX48-CG47,IF(A48&lt;'Données projet'!$A$114,$BV$205^A48,IF(A48='Données projet'!$A$114,'Données projet'!$B$114,BY47+BX48-CG47)))</f>
        <v>319.49999999999989</v>
      </c>
      <c r="BZ48" s="14">
        <f>BY48*VLOOKUP('Données projet'!$B$12,Paramètres!$A$1:$I$89,3,0)*VLOOKUP('Données projet'!$B$12,Paramètres!$A$1:$I$89,5,0)</f>
        <v>149.52599999999995</v>
      </c>
      <c r="CA48" s="14">
        <f t="shared" si="39"/>
        <v>38.470847585964201</v>
      </c>
      <c r="CB48" s="22">
        <f t="shared" si="10"/>
        <v>327.42784287888759</v>
      </c>
      <c r="CC48" s="62">
        <f t="shared" si="11"/>
        <v>620.7611762122209</v>
      </c>
      <c r="CD48" s="62">
        <f ca="1">AVERAGE(OFFSET($CC$3,0,0,'Données projet'!$E$12+1,1))-AVERAGE(OFFSET($H$3,0,0,'Données projet'!$E$12+1,1))</f>
        <v>396.92963589781414</v>
      </c>
      <c r="CE48" s="62">
        <f t="shared" si="40"/>
        <v>294.38852181137639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371.7282125501186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72.393882557915504</v>
      </c>
      <c r="AO49" s="62">
        <f t="shared" si="36"/>
        <v>321.03333748974029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48.197138353423959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1.5562057480391972E-3</v>
      </c>
      <c r="AX49" s="23">
        <f t="shared" si="6"/>
        <v>48.198694559171997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147.23280000000005</v>
      </c>
      <c r="BF49" s="14">
        <f t="shared" si="37"/>
        <v>37.949049623906205</v>
      </c>
      <c r="BG49" s="22">
        <f t="shared" si="7"/>
        <v>322.52505476163668</v>
      </c>
      <c r="BH49" s="62">
        <f t="shared" si="8"/>
        <v>615.85838809497</v>
      </c>
      <c r="BI49" s="62">
        <f ca="1">AVERAGE(OFFSET($BH$3,0,0,'Données projet'!$E$11+1,1))-AVERAGE(OFFSET($H$3,0,0,'Données projet'!$E$11+1,1))</f>
        <v>411.73139494306878</v>
      </c>
      <c r="BJ49" s="62">
        <f t="shared" si="38"/>
        <v>254.25036207346591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11.5</v>
      </c>
      <c r="BY49" s="13">
        <f>IF('Données projet'!$A$114&gt;35,BY48+BX49-CG48,IF(A49&lt;'Données projet'!$A$114,$BV$205^A49,IF(A49='Données projet'!$A$114,'Données projet'!$B$114,BY48+BX49-CG48)))</f>
        <v>330.99999999999989</v>
      </c>
      <c r="BZ49" s="14">
        <f>BY49*VLOOKUP('Données projet'!$B$12,Paramètres!$A$1:$I$89,3,0)*VLOOKUP('Données projet'!$B$12,Paramètres!$A$1:$I$89,5,0)</f>
        <v>154.90799999999996</v>
      </c>
      <c r="CA49" s="14">
        <f t="shared" si="39"/>
        <v>39.691847670151873</v>
      </c>
      <c r="CB49" s="22">
        <f t="shared" si="10"/>
        <v>338.92806802551439</v>
      </c>
      <c r="CC49" s="62">
        <f t="shared" si="11"/>
        <v>632.26140135884771</v>
      </c>
      <c r="CD49" s="62">
        <f ca="1">AVERAGE(OFFSET($CC$3,0,0,'Données projet'!$E$12+1,1))-AVERAGE(OFFSET($H$3,0,0,'Données projet'!$E$12+1,1))</f>
        <v>396.92963589781414</v>
      </c>
      <c r="CE49" s="62">
        <f t="shared" si="40"/>
        <v>294.38852181137639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371.7282125501186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72.393882557915504</v>
      </c>
      <c r="AO50" s="62">
        <f t="shared" si="36"/>
        <v>321.03333748974029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47.252021867664965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1.1004036373600001E-3</v>
      </c>
      <c r="AX50" s="23">
        <f t="shared" si="6"/>
        <v>47.253122271302324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155.54760000000005</v>
      </c>
      <c r="BF50" s="14">
        <f t="shared" si="37"/>
        <v>39.836620617816237</v>
      </c>
      <c r="BG50" s="22">
        <f t="shared" si="7"/>
        <v>340.29418424269664</v>
      </c>
      <c r="BH50" s="62">
        <f t="shared" si="8"/>
        <v>633.62751757602996</v>
      </c>
      <c r="BI50" s="62">
        <f ca="1">AVERAGE(OFFSET($BH$3,0,0,'Données projet'!$E$11+1,1))-AVERAGE(OFFSET($H$3,0,0,'Données projet'!$E$11+1,1))</f>
        <v>411.73139494306878</v>
      </c>
      <c r="BJ50" s="62">
        <f t="shared" si="38"/>
        <v>254.25036207346591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11.5</v>
      </c>
      <c r="BY50" s="13">
        <f>IF('Données projet'!$A$114&gt;35,BY49+BX50-CG49,IF(A50&lt;'Données projet'!$A$114,$BV$205^A50,IF(A50='Données projet'!$A$114,'Données projet'!$B$114,BY49+BX50-CG49)))</f>
        <v>342.49999999999989</v>
      </c>
      <c r="BZ50" s="14">
        <f>BY50*VLOOKUP('Données projet'!$B$12,Paramètres!$A$1:$I$89,3,0)*VLOOKUP('Données projet'!$B$12,Paramètres!$A$1:$I$89,5,0)</f>
        <v>160.28999999999994</v>
      </c>
      <c r="CA50" s="14">
        <f t="shared" si="39"/>
        <v>40.907918820862015</v>
      </c>
      <c r="CB50" s="22">
        <f t="shared" si="10"/>
        <v>350.41970861300121</v>
      </c>
      <c r="CC50" s="62">
        <f t="shared" si="11"/>
        <v>643.75304194633452</v>
      </c>
      <c r="CD50" s="62">
        <f ca="1">AVERAGE(OFFSET($CC$3,0,0,'Données projet'!$E$12+1,1))-AVERAGE(OFFSET($H$3,0,0,'Données projet'!$E$12+1,1))</f>
        <v>396.92963589781414</v>
      </c>
      <c r="CE50" s="62">
        <f t="shared" si="40"/>
        <v>294.38852181137639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371.7282125501186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72.393882557915504</v>
      </c>
      <c r="AO51" s="62">
        <f t="shared" si="36"/>
        <v>321.03333748974029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46.325438539727571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7.7810287401959858E-4</v>
      </c>
      <c r="AX51" s="23">
        <f t="shared" si="6"/>
        <v>46.326216642601594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163.86240000000004</v>
      </c>
      <c r="BF51" s="14">
        <f t="shared" si="37"/>
        <v>41.712477409029084</v>
      </c>
      <c r="BG51" s="22">
        <f t="shared" si="7"/>
        <v>358.0429114873923</v>
      </c>
      <c r="BH51" s="62">
        <f t="shared" si="8"/>
        <v>651.37624482072556</v>
      </c>
      <c r="BI51" s="62">
        <f ca="1">AVERAGE(OFFSET($BH$3,0,0,'Données projet'!$E$11+1,1))-AVERAGE(OFFSET($H$3,0,0,'Données projet'!$E$11+1,1))</f>
        <v>411.73139494306878</v>
      </c>
      <c r="BJ51" s="62">
        <f t="shared" si="38"/>
        <v>254.25036207346591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11.5</v>
      </c>
      <c r="BY51" s="13">
        <f>IF('Données projet'!$A$114&gt;35,BY50+BX51-CG50,IF(A51&lt;'Données projet'!$A$114,$BV$205^A51,IF(A51='Données projet'!$A$114,'Données projet'!$B$114,BY50+BX51-CG50)))</f>
        <v>353.99999999999989</v>
      </c>
      <c r="BZ51" s="14">
        <f>BY51*VLOOKUP('Données projet'!$B$12,Paramètres!$A$1:$I$89,3,0)*VLOOKUP('Données projet'!$B$12,Paramètres!$A$1:$I$89,5,0)</f>
        <v>165.67199999999994</v>
      </c>
      <c r="CA51" s="14">
        <f t="shared" si="39"/>
        <v>42.119245508815517</v>
      </c>
      <c r="CB51" s="22">
        <f t="shared" si="10"/>
        <v>361.90308592785351</v>
      </c>
      <c r="CC51" s="62">
        <f t="shared" si="11"/>
        <v>655.23641926118682</v>
      </c>
      <c r="CD51" s="62">
        <f ca="1">AVERAGE(OFFSET($CC$3,0,0,'Données projet'!$E$12+1,1))-AVERAGE(OFFSET($H$3,0,0,'Données projet'!$E$12+1,1))</f>
        <v>396.92963589781414</v>
      </c>
      <c r="CE51" s="62">
        <f t="shared" si="40"/>
        <v>294.38852181137639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371.7282125501186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72.393882557915504</v>
      </c>
      <c r="AO52" s="62">
        <f t="shared" si="36"/>
        <v>321.03333748974029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45.417024945691004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5.5020181868000004E-4</v>
      </c>
      <c r="AX52" s="23">
        <f t="shared" si="6"/>
        <v>45.417575147509687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172.1772</v>
      </c>
      <c r="BF52" s="14">
        <f t="shared" si="37"/>
        <v>43.577282221917017</v>
      </c>
      <c r="BG52" s="22">
        <f t="shared" si="7"/>
        <v>375.77238986983883</v>
      </c>
      <c r="BH52" s="62">
        <f t="shared" si="8"/>
        <v>669.10572320317215</v>
      </c>
      <c r="BI52" s="62">
        <f ca="1">AVERAGE(OFFSET($BH$3,0,0,'Données projet'!$E$11+1,1))-AVERAGE(OFFSET($H$3,0,0,'Données projet'!$E$11+1,1))</f>
        <v>411.73139494306878</v>
      </c>
      <c r="BJ52" s="62">
        <f t="shared" si="38"/>
        <v>254.25036207346591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11.5</v>
      </c>
      <c r="BY52" s="13">
        <f>IF('Données projet'!$A$114&gt;35,BY51+BX52-CG51,IF(A52&lt;'Données projet'!$A$114,$BV$205^A52,IF(A52='Données projet'!$A$114,'Données projet'!$B$114,BY51+BX52-CG51)))</f>
        <v>365.49999999999989</v>
      </c>
      <c r="BZ52" s="14">
        <f>BY52*VLOOKUP('Données projet'!$B$12,Paramètres!$A$1:$I$89,3,0)*VLOOKUP('Données projet'!$B$12,Paramètres!$A$1:$I$89,5,0)</f>
        <v>171.05399999999995</v>
      </c>
      <c r="CA52" s="14">
        <f t="shared" si="39"/>
        <v>43.32599953897904</v>
      </c>
      <c r="CB52" s="22">
        <f t="shared" si="10"/>
        <v>373.37849919705508</v>
      </c>
      <c r="CC52" s="62">
        <f t="shared" si="11"/>
        <v>666.71183253038839</v>
      </c>
      <c r="CD52" s="62">
        <f ca="1">AVERAGE(OFFSET($CC$3,0,0,'Données projet'!$E$12+1,1))-AVERAGE(OFFSET($H$3,0,0,'Données projet'!$E$12+1,1))</f>
        <v>396.92963589781414</v>
      </c>
      <c r="CE52" s="62">
        <f t="shared" si="40"/>
        <v>294.38852181137639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371.7282125501186</v>
      </c>
      <c r="T53" s="62">
        <f t="shared" si="34"/>
        <v>231.36959598460686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72.393882557915504</v>
      </c>
      <c r="AO53" s="62">
        <f t="shared" si="36"/>
        <v>321.03333748974029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44.526424788155907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3.8905143700979929E-4</v>
      </c>
      <c r="AX53" s="23">
        <f t="shared" si="6"/>
        <v>44.526813839592918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180.49200000000002</v>
      </c>
      <c r="BF53" s="14">
        <f t="shared" si="37"/>
        <v>45.431629706642653</v>
      </c>
      <c r="BG53" s="22">
        <f t="shared" si="7"/>
        <v>393.4836550724026</v>
      </c>
      <c r="BH53" s="62">
        <f t="shared" si="8"/>
        <v>686.81698840573586</v>
      </c>
      <c r="BI53" s="62">
        <f ca="1">AVERAGE(OFFSET($BH$3,0,0,'Données projet'!$E$11+1,1))-AVERAGE(OFFSET($H$3,0,0,'Données projet'!$E$11+1,1))</f>
        <v>411.73139494306878</v>
      </c>
      <c r="BJ53" s="62">
        <f t="shared" si="38"/>
        <v>254.25036207346591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377</v>
      </c>
      <c r="BW53" s="13">
        <f>VLOOKUP(A53,'Données projet'!$A$113:$I$133,9,0)</f>
        <v>11.5</v>
      </c>
      <c r="BX53" s="13">
        <f t="array" ref="BX53">INDEX(BW:BW,MIN(IF(ISNUMBER(BW53:BW249),ROW(BW53:BW249),"")))</f>
        <v>11.5</v>
      </c>
      <c r="BY53" s="13">
        <f>IF('Données projet'!$A$114&gt;35,BY52+BX53-CG52,IF(A53&lt;'Données projet'!$A$114,$BV$205^A53,IF(A53='Données projet'!$A$114,'Données projet'!$B$114,BY52+BX53-CG52)))</f>
        <v>376.99999999999989</v>
      </c>
      <c r="BZ53" s="14">
        <f>BY53*VLOOKUP('Données projet'!$B$12,Paramètres!$A$1:$I$89,3,0)*VLOOKUP('Données projet'!$B$12,Paramètres!$A$1:$I$89,5,0)</f>
        <v>176.43599999999992</v>
      </c>
      <c r="CA53" s="14">
        <f t="shared" si="39"/>
        <v>44.52834129105058</v>
      </c>
      <c r="CB53" s="22">
        <f t="shared" si="10"/>
        <v>384.84622774857962</v>
      </c>
      <c r="CC53" s="62">
        <f t="shared" si="11"/>
        <v>678.17956108191288</v>
      </c>
      <c r="CD53" s="62">
        <f ca="1">AVERAGE(OFFSET($CC$3,0,0,'Données projet'!$E$12+1,1))-AVERAGE(OFFSET($H$3,0,0,'Données projet'!$E$12+1,1))</f>
        <v>396.92963589781414</v>
      </c>
      <c r="CE53" s="62">
        <f t="shared" si="40"/>
        <v>294.38852181137639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371.7282125501186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72.393882557915504</v>
      </c>
      <c r="AO54" s="62">
        <f t="shared" si="36"/>
        <v>321.03333748974029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43.653288756497616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2.7510090934000002E-4</v>
      </c>
      <c r="AX54" s="23">
        <f t="shared" si="6"/>
        <v>43.653563857406958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167.31</v>
      </c>
      <c r="BF54" s="14">
        <f t="shared" si="37"/>
        <v>42.486994942347515</v>
      </c>
      <c r="BG54" s="22">
        <f t="shared" si="7"/>
        <v>365.39643285792187</v>
      </c>
      <c r="BH54" s="62">
        <f t="shared" si="8"/>
        <v>658.72976619125518</v>
      </c>
      <c r="BI54" s="62">
        <f ca="1">AVERAGE(OFFSET($BH$3,0,0,'Données projet'!$E$11+1,1))-AVERAGE(OFFSET($H$3,0,0,'Données projet'!$E$11+1,1))</f>
        <v>411.73139494306878</v>
      </c>
      <c r="BJ54" s="62">
        <f t="shared" si="38"/>
        <v>254.25036207346591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13.5</v>
      </c>
      <c r="BY54" s="13">
        <f>IF('Données projet'!$A$114&gt;35,BY53+BX54-CG53,IF(A54&lt;'Données projet'!$A$114,$BV$205^A54,IF(A54='Données projet'!$A$114,'Données projet'!$B$114,BY53+BX54-CG53)))</f>
        <v>390.49999999999989</v>
      </c>
      <c r="BZ54" s="14">
        <f>BY54*VLOOKUP('Données projet'!$B$12,Paramètres!$A$1:$I$89,3,0)*VLOOKUP('Données projet'!$B$12,Paramètres!$A$1:$I$89,5,0)</f>
        <v>182.75399999999996</v>
      </c>
      <c r="CA54" s="14">
        <f t="shared" si="39"/>
        <v>45.934357911110212</v>
      </c>
      <c r="CB54" s="22">
        <f t="shared" si="10"/>
        <v>398.29889002851684</v>
      </c>
      <c r="CC54" s="62">
        <f t="shared" si="11"/>
        <v>691.63222336185015</v>
      </c>
      <c r="CD54" s="62">
        <f ca="1">AVERAGE(OFFSET($CC$3,0,0,'Données projet'!$E$12+1,1))-AVERAGE(OFFSET($H$3,0,0,'Données projet'!$E$12+1,1))</f>
        <v>396.92963589781414</v>
      </c>
      <c r="CE54" s="62">
        <f t="shared" si="40"/>
        <v>294.38852181137639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371.7282125501186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72.393882557915504</v>
      </c>
      <c r="AO55" s="62">
        <f t="shared" si="36"/>
        <v>321.03333748974029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42.797274389859751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1.9452571850489965E-4</v>
      </c>
      <c r="AX55" s="23">
        <f t="shared" si="6"/>
        <v>42.797468915578257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175.422</v>
      </c>
      <c r="BF55" s="14">
        <f t="shared" si="37"/>
        <v>44.302143412304737</v>
      </c>
      <c r="BG55" s="22">
        <f t="shared" si="7"/>
        <v>382.68621644309741</v>
      </c>
      <c r="BH55" s="62">
        <f t="shared" si="8"/>
        <v>676.01954977643072</v>
      </c>
      <c r="BI55" s="62">
        <f ca="1">AVERAGE(OFFSET($BH$3,0,0,'Données projet'!$E$11+1,1))-AVERAGE(OFFSET($H$3,0,0,'Données projet'!$E$11+1,1))</f>
        <v>411.73139494306878</v>
      </c>
      <c r="BJ55" s="62">
        <f t="shared" si="38"/>
        <v>254.25036207346591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13.5</v>
      </c>
      <c r="BY55" s="13">
        <f>IF('Données projet'!$A$114&gt;35,BY54+BX55-CG54,IF(A55&lt;'Données projet'!$A$114,$BV$205^A55,IF(A55='Données projet'!$A$114,'Données projet'!$B$114,BY54+BX55-CG54)))</f>
        <v>403.99999999999989</v>
      </c>
      <c r="BZ55" s="14">
        <f>BY55*VLOOKUP('Données projet'!$B$12,Paramètres!$A$1:$I$89,3,0)*VLOOKUP('Données projet'!$B$12,Paramètres!$A$1:$I$89,5,0)</f>
        <v>189.07199999999992</v>
      </c>
      <c r="CA55" s="14">
        <f t="shared" si="39"/>
        <v>47.33472679972779</v>
      </c>
      <c r="CB55" s="22">
        <f t="shared" si="10"/>
        <v>411.74171584285909</v>
      </c>
      <c r="CC55" s="62">
        <f t="shared" si="11"/>
        <v>705.07504917619235</v>
      </c>
      <c r="CD55" s="62">
        <f ca="1">AVERAGE(OFFSET($CC$3,0,0,'Données projet'!$E$12+1,1))-AVERAGE(OFFSET($H$3,0,0,'Données projet'!$E$12+1,1))</f>
        <v>396.92963589781414</v>
      </c>
      <c r="CE55" s="62">
        <f t="shared" si="40"/>
        <v>294.38852181137639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371.7282125501186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72.393882557915504</v>
      </c>
      <c r="AO56" s="62">
        <f t="shared" si="36"/>
        <v>321.03333748974029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41.958045942834445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1.3755045467000001E-4</v>
      </c>
      <c r="AX56" s="23">
        <f t="shared" si="6"/>
        <v>41.958183493289113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183.53400000000002</v>
      </c>
      <c r="BF56" s="14">
        <f t="shared" si="37"/>
        <v>46.107544136839593</v>
      </c>
      <c r="BG56" s="22">
        <f t="shared" si="7"/>
        <v>399.95902270499568</v>
      </c>
      <c r="BH56" s="62">
        <f t="shared" si="8"/>
        <v>693.29235603832899</v>
      </c>
      <c r="BI56" s="62">
        <f ca="1">AVERAGE(OFFSET($BH$3,0,0,'Données projet'!$E$11+1,1))-AVERAGE(OFFSET($H$3,0,0,'Données projet'!$E$11+1,1))</f>
        <v>411.73139494306878</v>
      </c>
      <c r="BJ56" s="62">
        <f t="shared" si="38"/>
        <v>254.25036207346591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13.5</v>
      </c>
      <c r="BY56" s="13">
        <f>IF('Données projet'!$A$114&gt;35,BY55+BX56-CG55,IF(A56&lt;'Données projet'!$A$114,$BV$205^A56,IF(A56='Données projet'!$A$114,'Données projet'!$B$114,BY55+BX56-CG55)))</f>
        <v>417.49999999999989</v>
      </c>
      <c r="BZ56" s="14">
        <f>BY56*VLOOKUP('Données projet'!$B$12,Paramètres!$A$1:$I$89,3,0)*VLOOKUP('Données projet'!$B$12,Paramètres!$A$1:$I$89,5,0)</f>
        <v>195.38999999999996</v>
      </c>
      <c r="CA56" s="14">
        <f t="shared" si="39"/>
        <v>48.729658318340213</v>
      </c>
      <c r="CB56" s="22">
        <f t="shared" si="10"/>
        <v>425.17507157110907</v>
      </c>
      <c r="CC56" s="62">
        <f t="shared" si="11"/>
        <v>718.50840490444239</v>
      </c>
      <c r="CD56" s="62">
        <f ca="1">AVERAGE(OFFSET($CC$3,0,0,'Données projet'!$E$12+1,1))-AVERAGE(OFFSET($H$3,0,0,'Données projet'!$E$12+1,1))</f>
        <v>396.92963589781414</v>
      </c>
      <c r="CE56" s="62">
        <f t="shared" si="40"/>
        <v>294.38852181137639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371.7282125501186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72.393882557915504</v>
      </c>
      <c r="AO57" s="62">
        <f t="shared" si="36"/>
        <v>321.03333748974029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41.135274253776501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9.7262859252449823E-5</v>
      </c>
      <c r="AX57" s="23">
        <f t="shared" si="6"/>
        <v>41.13537151663575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191.64600000000002</v>
      </c>
      <c r="BF57" s="14">
        <f t="shared" si="37"/>
        <v>47.903677189291635</v>
      </c>
      <c r="BG57" s="22">
        <f t="shared" si="7"/>
        <v>417.21568777134962</v>
      </c>
      <c r="BH57" s="62">
        <f t="shared" si="8"/>
        <v>710.54902110468288</v>
      </c>
      <c r="BI57" s="62">
        <f ca="1">AVERAGE(OFFSET($BH$3,0,0,'Données projet'!$E$11+1,1))-AVERAGE(OFFSET($H$3,0,0,'Données projet'!$E$11+1,1))</f>
        <v>411.73139494306878</v>
      </c>
      <c r="BJ57" s="62">
        <f t="shared" si="38"/>
        <v>254.25036207346591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13.5</v>
      </c>
      <c r="BY57" s="13">
        <f>IF('Données projet'!$A$114&gt;35,BY56+BX57-CG56,IF(A57&lt;'Données projet'!$A$114,$BV$205^A57,IF(A57='Données projet'!$A$114,'Données projet'!$B$114,BY56+BX57-CG56)))</f>
        <v>430.99999999999989</v>
      </c>
      <c r="BZ57" s="14">
        <f>BY57*VLOOKUP('Données projet'!$B$12,Paramètres!$A$1:$I$89,3,0)*VLOOKUP('Données projet'!$B$12,Paramètres!$A$1:$I$89,5,0)</f>
        <v>201.70799999999994</v>
      </c>
      <c r="CA57" s="14">
        <f t="shared" si="39"/>
        <v>50.119348451854243</v>
      </c>
      <c r="CB57" s="22">
        <f t="shared" si="10"/>
        <v>438.59929855364607</v>
      </c>
      <c r="CC57" s="62">
        <f t="shared" si="11"/>
        <v>731.93263188697938</v>
      </c>
      <c r="CD57" s="62">
        <f ca="1">AVERAGE(OFFSET($CC$3,0,0,'Données projet'!$E$12+1,1))-AVERAGE(OFFSET($H$3,0,0,'Données projet'!$E$12+1,1))</f>
        <v>396.92963589781414</v>
      </c>
      <c r="CE57" s="62">
        <f t="shared" si="40"/>
        <v>294.38852181137639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371.7282125501186</v>
      </c>
      <c r="T58" s="62">
        <f t="shared" si="34"/>
        <v>231.36959598460686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72.393882557915504</v>
      </c>
      <c r="AO58" s="62">
        <f t="shared" si="36"/>
        <v>321.03333748974029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40.3286366156998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6.8775227335000005E-5</v>
      </c>
      <c r="AX58" s="23">
        <f t="shared" si="6"/>
        <v>40.328705390927134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199.75800000000004</v>
      </c>
      <c r="BF58" s="14">
        <f t="shared" si="37"/>
        <v>49.690979702964015</v>
      </c>
      <c r="BG58" s="22">
        <f t="shared" si="7"/>
        <v>434.45697298266236</v>
      </c>
      <c r="BH58" s="62">
        <f t="shared" si="8"/>
        <v>727.79030631599562</v>
      </c>
      <c r="BI58" s="62">
        <f ca="1">AVERAGE(OFFSET($BH$3,0,0,'Données projet'!$E$11+1,1))-AVERAGE(OFFSET($H$3,0,0,'Données projet'!$E$11+1,1))</f>
        <v>411.73139494306878</v>
      </c>
      <c r="BJ58" s="62">
        <f t="shared" si="38"/>
        <v>254.25036207346591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13.5</v>
      </c>
      <c r="BY58" s="13">
        <f>IF('Données projet'!$A$114&gt;35,BY57+BX58-CG57,IF(A58&lt;'Données projet'!$A$114,$BV$205^A58,IF(A58='Données projet'!$A$114,'Données projet'!$B$114,BY57+BX58-CG57)))</f>
        <v>444.49999999999989</v>
      </c>
      <c r="BZ58" s="14">
        <f>BY58*VLOOKUP('Données projet'!$B$12,Paramètres!$A$1:$I$89,3,0)*VLOOKUP('Données projet'!$B$12,Paramètres!$A$1:$I$89,5,0)</f>
        <v>208.02599999999995</v>
      </c>
      <c r="CA58" s="14">
        <f t="shared" si="39"/>
        <v>51.503980210368603</v>
      </c>
      <c r="CB58" s="22">
        <f t="shared" si="10"/>
        <v>452.01471553305851</v>
      </c>
      <c r="CC58" s="62">
        <f t="shared" si="11"/>
        <v>745.34804886639176</v>
      </c>
      <c r="CD58" s="62">
        <f ca="1">AVERAGE(OFFSET($CC$3,0,0,'Données projet'!$E$12+1,1))-AVERAGE(OFFSET($H$3,0,0,'Données projet'!$E$12+1,1))</f>
        <v>396.92963589781414</v>
      </c>
      <c r="CE58" s="62">
        <f t="shared" si="40"/>
        <v>294.38852181137639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371.7282125501186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72.393882557915504</v>
      </c>
      <c r="AO59" s="62">
        <f t="shared" si="36"/>
        <v>321.03333748974029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39.537816649705405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4.8631429626224911E-5</v>
      </c>
      <c r="AX59" s="23">
        <f t="shared" si="6"/>
        <v>39.537865281135034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186.1704</v>
      </c>
      <c r="BF59" s="14">
        <f t="shared" si="37"/>
        <v>46.692281933796018</v>
      </c>
      <c r="BG59" s="22">
        <f t="shared" si="7"/>
        <v>405.56917103469476</v>
      </c>
      <c r="BH59" s="62">
        <f t="shared" si="8"/>
        <v>698.90250436802808</v>
      </c>
      <c r="BI59" s="62">
        <f ca="1">AVERAGE(OFFSET($BH$3,0,0,'Données projet'!$E$11+1,1))-AVERAGE(OFFSET($H$3,0,0,'Données projet'!$E$11+1,1))</f>
        <v>411.73139494306878</v>
      </c>
      <c r="BJ59" s="62">
        <f t="shared" si="38"/>
        <v>254.25036207346591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13.5</v>
      </c>
      <c r="BY59" s="13">
        <f>IF('Données projet'!$A$114&gt;35,BY58+BX59-CG58,IF(A59&lt;'Données projet'!$A$114,$BV$205^A59,IF(A59='Données projet'!$A$114,'Données projet'!$B$114,BY58+BX59-CG58)))</f>
        <v>457.99999999999989</v>
      </c>
      <c r="BZ59" s="14">
        <f>BY59*VLOOKUP('Données projet'!$B$12,Paramètres!$A$1:$I$89,3,0)*VLOOKUP('Données projet'!$B$12,Paramètres!$A$1:$I$89,5,0)</f>
        <v>214.34399999999997</v>
      </c>
      <c r="CA59" s="14">
        <f t="shared" si="39"/>
        <v>52.883724855822585</v>
      </c>
      <c r="CB59" s="22">
        <f t="shared" si="10"/>
        <v>465.4216207905576</v>
      </c>
      <c r="CC59" s="62">
        <f t="shared" si="11"/>
        <v>758.75495412389091</v>
      </c>
      <c r="CD59" s="62">
        <f ca="1">AVERAGE(OFFSET($CC$3,0,0,'Données projet'!$E$12+1,1))-AVERAGE(OFFSET($H$3,0,0,'Données projet'!$E$12+1,1))</f>
        <v>396.92963589781414</v>
      </c>
      <c r="CE59" s="62">
        <f t="shared" si="40"/>
        <v>294.38852181137639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371.7282125501186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72.393882557915504</v>
      </c>
      <c r="AO60" s="62">
        <f t="shared" si="36"/>
        <v>321.03333748974029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38.762504180891611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3.4387613667500002E-5</v>
      </c>
      <c r="AX60" s="23">
        <f t="shared" si="6"/>
        <v>38.762538568505278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193.8768</v>
      </c>
      <c r="BF60" s="14">
        <f t="shared" si="37"/>
        <v>48.396048099527611</v>
      </c>
      <c r="BG60" s="22">
        <f t="shared" si="7"/>
        <v>421.95854377334393</v>
      </c>
      <c r="BH60" s="62">
        <f t="shared" si="8"/>
        <v>715.29187710667725</v>
      </c>
      <c r="BI60" s="62">
        <f ca="1">AVERAGE(OFFSET($BH$3,0,0,'Données projet'!$E$11+1,1))-AVERAGE(OFFSET($H$3,0,0,'Données projet'!$E$11+1,1))</f>
        <v>411.73139494306878</v>
      </c>
      <c r="BJ60" s="62">
        <f t="shared" si="38"/>
        <v>254.25036207346591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13.5</v>
      </c>
      <c r="BY60" s="13">
        <f>IF('Données projet'!$A$114&gt;35,BY59+BX60-CG59,IF(A60&lt;'Données projet'!$A$114,$BV$205^A60,IF(A60='Données projet'!$A$114,'Données projet'!$B$114,BY59+BX60-CG59)))</f>
        <v>471.49999999999989</v>
      </c>
      <c r="BZ60" s="14">
        <f>BY60*VLOOKUP('Données projet'!$B$12,Paramètres!$A$1:$I$89,3,0)*VLOOKUP('Données projet'!$B$12,Paramètres!$A$1:$I$89,5,0)</f>
        <v>220.66199999999995</v>
      </c>
      <c r="CA60" s="14">
        <f t="shared" si="39"/>
        <v>54.258742979954953</v>
      </c>
      <c r="CB60" s="22">
        <f t="shared" si="10"/>
        <v>478.82029402342147</v>
      </c>
      <c r="CC60" s="62">
        <f t="shared" si="11"/>
        <v>772.15362735675478</v>
      </c>
      <c r="CD60" s="62">
        <f ca="1">AVERAGE(OFFSET($CC$3,0,0,'Données projet'!$E$12+1,1))-AVERAGE(OFFSET($H$3,0,0,'Données projet'!$E$12+1,1))</f>
        <v>396.92963589781414</v>
      </c>
      <c r="CE60" s="62">
        <f t="shared" si="40"/>
        <v>294.38852181137639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371.7282125501186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72.393882557915504</v>
      </c>
      <c r="AO61" s="62">
        <f t="shared" si="36"/>
        <v>321.03333748974029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38.002395116697343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2.4315714813112456E-5</v>
      </c>
      <c r="AX61" s="23">
        <f t="shared" si="6"/>
        <v>38.002419432412154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201.58320000000001</v>
      </c>
      <c r="BF61" s="14">
        <f t="shared" si="37"/>
        <v>50.091947337331924</v>
      </c>
      <c r="BG61" s="22">
        <f t="shared" si="7"/>
        <v>438.33421494585309</v>
      </c>
      <c r="BH61" s="62">
        <f t="shared" si="8"/>
        <v>731.66754827918635</v>
      </c>
      <c r="BI61" s="62">
        <f ca="1">AVERAGE(OFFSET($BH$3,0,0,'Données projet'!$E$11+1,1))-AVERAGE(OFFSET($H$3,0,0,'Données projet'!$E$11+1,1))</f>
        <v>411.73139494306878</v>
      </c>
      <c r="BJ61" s="62">
        <f t="shared" si="38"/>
        <v>254.25036207346591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13.5</v>
      </c>
      <c r="BY61" s="13">
        <f>IF('Données projet'!$A$114&gt;35,BY60+BX61-CG60,IF(A61&lt;'Données projet'!$A$114,$BV$205^A61,IF(A61='Données projet'!$A$114,'Données projet'!$B$114,BY60+BX61-CG60)))</f>
        <v>484.99999999999989</v>
      </c>
      <c r="BZ61" s="14">
        <f>BY61*VLOOKUP('Données projet'!$B$12,Paramètres!$A$1:$I$89,3,0)*VLOOKUP('Données projet'!$B$12,Paramètres!$A$1:$I$89,5,0)</f>
        <v>226.97999999999996</v>
      </c>
      <c r="CA61" s="14">
        <f t="shared" si="39"/>
        <v>55.629185455335929</v>
      </c>
      <c r="CB61" s="22">
        <f t="shared" si="10"/>
        <v>492.21099800137659</v>
      </c>
      <c r="CC61" s="62">
        <f t="shared" si="11"/>
        <v>785.54433133470991</v>
      </c>
      <c r="CD61" s="62">
        <f ca="1">AVERAGE(OFFSET($CC$3,0,0,'Données projet'!$E$12+1,1))-AVERAGE(OFFSET($H$3,0,0,'Données projet'!$E$12+1,1))</f>
        <v>396.92963589781414</v>
      </c>
      <c r="CE61" s="62">
        <f t="shared" si="40"/>
        <v>294.38852181137639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371.7282125501186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72.393882557915504</v>
      </c>
      <c r="AO62" s="62">
        <f t="shared" si="36"/>
        <v>321.03333748974029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37.257191327631176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1.7193806833750001E-5</v>
      </c>
      <c r="AX62" s="23">
        <f t="shared" si="6"/>
        <v>37.25720852143801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209.28960000000001</v>
      </c>
      <c r="BF62" s="14">
        <f t="shared" si="37"/>
        <v>51.780314822292169</v>
      </c>
      <c r="BG62" s="22">
        <f t="shared" si="7"/>
        <v>454.69676831549214</v>
      </c>
      <c r="BH62" s="62">
        <f t="shared" si="8"/>
        <v>748.03010164882539</v>
      </c>
      <c r="BI62" s="62">
        <f ca="1">AVERAGE(OFFSET($BH$3,0,0,'Données projet'!$E$11+1,1))-AVERAGE(OFFSET($H$3,0,0,'Données projet'!$E$11+1,1))</f>
        <v>411.73139494306878</v>
      </c>
      <c r="BJ62" s="62">
        <f t="shared" si="38"/>
        <v>254.25036207346591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13.5</v>
      </c>
      <c r="BY62" s="13">
        <f>IF('Données projet'!$A$114&gt;35,BY61+BX62-CG61,IF(A62&lt;'Données projet'!$A$114,$BV$205^A62,IF(A62='Données projet'!$A$114,'Données projet'!$B$114,BY61+BX62-CG61)))</f>
        <v>498.49999999999989</v>
      </c>
      <c r="BZ62" s="14">
        <f>BY62*VLOOKUP('Données projet'!$B$12,Paramètres!$A$1:$I$89,3,0)*VLOOKUP('Données projet'!$B$12,Paramètres!$A$1:$I$89,5,0)</f>
        <v>233.29799999999994</v>
      </c>
      <c r="CA62" s="14">
        <f t="shared" si="39"/>
        <v>56.995194277534011</v>
      </c>
      <c r="CB62" s="22">
        <f t="shared" si="10"/>
        <v>505.59398003337168</v>
      </c>
      <c r="CC62" s="62">
        <f t="shared" si="11"/>
        <v>798.92731336670499</v>
      </c>
      <c r="CD62" s="62">
        <f ca="1">AVERAGE(OFFSET($CC$3,0,0,'Données projet'!$E$12+1,1))-AVERAGE(OFFSET($H$3,0,0,'Données projet'!$E$12+1,1))</f>
        <v>396.92963589781414</v>
      </c>
      <c r="CE62" s="62">
        <f t="shared" si="40"/>
        <v>294.38852181137639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371.7282125501186</v>
      </c>
      <c r="T63" s="62">
        <f t="shared" si="34"/>
        <v>231.36959598460686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72.393882557915504</v>
      </c>
      <c r="AO63" s="62">
        <f t="shared" si="36"/>
        <v>321.03333748974029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36.526600530339167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1.2157857406556228E-5</v>
      </c>
      <c r="AX63" s="23">
        <f t="shared" si="6"/>
        <v>36.526612688196572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216.99600000000001</v>
      </c>
      <c r="BF63" s="14">
        <f t="shared" si="37"/>
        <v>53.461459647386917</v>
      </c>
      <c r="BG63" s="22">
        <f t="shared" si="7"/>
        <v>471.04674221919896</v>
      </c>
      <c r="BH63" s="62">
        <f t="shared" si="8"/>
        <v>764.38007555253228</v>
      </c>
      <c r="BI63" s="62">
        <f ca="1">AVERAGE(OFFSET($BH$3,0,0,'Données projet'!$E$11+1,1))-AVERAGE(OFFSET($H$3,0,0,'Données projet'!$E$11+1,1))</f>
        <v>411.73139494306878</v>
      </c>
      <c r="BJ63" s="62">
        <f t="shared" si="38"/>
        <v>254.25036207346591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512</v>
      </c>
      <c r="BW63" s="13">
        <f>VLOOKUP(A63,'Données projet'!$A$113:$I$133,9,0)</f>
        <v>13.5</v>
      </c>
      <c r="BX63" s="13">
        <f t="array" ref="BX63">INDEX(BW:BW,MIN(IF(ISNUMBER(BW63:BW259),ROW(BW63:BW259),"")))</f>
        <v>13.5</v>
      </c>
      <c r="BY63" s="13">
        <f>IF('Données projet'!$A$114&gt;35,BY62+BX63-CG62,IF(A63&lt;'Données projet'!$A$114,$BV$205^A63,IF(A63='Données projet'!$A$114,'Données projet'!$B$114,BY62+BX63-CG62)))</f>
        <v>511.99999999999989</v>
      </c>
      <c r="BZ63" s="14">
        <f>BY63*VLOOKUP('Données projet'!$B$12,Paramètres!$A$1:$I$89,3,0)*VLOOKUP('Données projet'!$B$12,Paramètres!$A$1:$I$89,5,0)</f>
        <v>239.61599999999996</v>
      </c>
      <c r="CA63" s="14">
        <f t="shared" si="39"/>
        <v>58.356903313490157</v>
      </c>
      <c r="CB63" s="22">
        <f t="shared" si="10"/>
        <v>518.96947327099531</v>
      </c>
      <c r="CC63" s="62">
        <f t="shared" si="11"/>
        <v>812.30280660432868</v>
      </c>
      <c r="CD63" s="62">
        <f ca="1">AVERAGE(OFFSET($CC$3,0,0,'Données projet'!$E$12+1,1))-AVERAGE(OFFSET($H$3,0,0,'Données projet'!$E$12+1,1))</f>
        <v>396.92963589781414</v>
      </c>
      <c r="CE63" s="62">
        <f t="shared" si="40"/>
        <v>294.38852181137639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102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371.7282125501186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72.393882557915504</v>
      </c>
      <c r="AO64" s="62">
        <f t="shared" si="36"/>
        <v>321.03333748974029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35.81033617296567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8.5969034168750006E-6</v>
      </c>
      <c r="AX64" s="23">
        <f t="shared" si="6"/>
        <v>35.81034476986909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203.00279999999995</v>
      </c>
      <c r="BF64" s="14">
        <f t="shared" si="37"/>
        <v>50.403518824343074</v>
      </c>
      <c r="BG64" s="22">
        <f t="shared" si="7"/>
        <v>441.3493386190641</v>
      </c>
      <c r="BH64" s="62">
        <f t="shared" si="8"/>
        <v>734.68267195239741</v>
      </c>
      <c r="BI64" s="62">
        <f ca="1">AVERAGE(OFFSET($BH$3,0,0,'Données projet'!$E$11+1,1))-AVERAGE(OFFSET($H$3,0,0,'Données projet'!$E$11+1,1))</f>
        <v>411.73139494306878</v>
      </c>
      <c r="BJ64" s="62">
        <f t="shared" si="38"/>
        <v>254.25036207346591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15.5</v>
      </c>
      <c r="BY64" s="13">
        <f>IF('Données projet'!$A$114&gt;35,BY63+BX64-CG63,IF(A64&lt;'Données projet'!$A$114,$BV$205^A64,IF(A64='Données projet'!$A$114,'Données projet'!$B$114,BY63+BX64-CG63)))</f>
        <v>425.49999999999989</v>
      </c>
      <c r="BZ64" s="14">
        <f>BY64*VLOOKUP('Données projet'!$B$12,Paramètres!$A$1:$I$89,3,0)*VLOOKUP('Données projet'!$B$12,Paramètres!$A$1:$I$89,5,0)</f>
        <v>199.13399999999993</v>
      </c>
      <c r="CA64" s="14">
        <f t="shared" si="39"/>
        <v>49.553799097205186</v>
      </c>
      <c r="CB64" s="22">
        <f t="shared" si="10"/>
        <v>433.13125009429888</v>
      </c>
      <c r="CC64" s="62">
        <f t="shared" si="11"/>
        <v>726.46458342763219</v>
      </c>
      <c r="CD64" s="62">
        <f ca="1">AVERAGE(OFFSET($CC$3,0,0,'Données projet'!$E$12+1,1))-AVERAGE(OFFSET($H$3,0,0,'Données projet'!$E$12+1,1))</f>
        <v>396.92963589781414</v>
      </c>
      <c r="CE64" s="62">
        <f t="shared" si="40"/>
        <v>294.38852181137639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371.7282125501186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72.393882557915504</v>
      </c>
      <c r="AO65" s="62">
        <f t="shared" si="36"/>
        <v>321.03333748974029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35.108117322762148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6.0789287032781139E-6</v>
      </c>
      <c r="AX65" s="23">
        <f t="shared" si="6"/>
        <v>35.108123401690854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210.30359999999996</v>
      </c>
      <c r="BF65" s="14">
        <f t="shared" si="37"/>
        <v>52.001924357524459</v>
      </c>
      <c r="BG65" s="22">
        <f t="shared" si="7"/>
        <v>456.84878825602163</v>
      </c>
      <c r="BH65" s="62">
        <f t="shared" si="8"/>
        <v>750.18212158935489</v>
      </c>
      <c r="BI65" s="62">
        <f ca="1">AVERAGE(OFFSET($BH$3,0,0,'Données projet'!$E$11+1,1))-AVERAGE(OFFSET($H$3,0,0,'Données projet'!$E$11+1,1))</f>
        <v>411.73139494306878</v>
      </c>
      <c r="BJ65" s="62">
        <f t="shared" si="38"/>
        <v>254.25036207346591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15.5</v>
      </c>
      <c r="BY65" s="13">
        <f>IF('Données projet'!$A$114&gt;35,BY64+BX65-CG64,IF(A65&lt;'Données projet'!$A$114,$BV$205^A65,IF(A65='Données projet'!$A$114,'Données projet'!$B$114,BY64+BX65-CG64)))</f>
        <v>440.99999999999989</v>
      </c>
      <c r="BZ65" s="14">
        <f>BY65*VLOOKUP('Données projet'!$B$12,Paramètres!$A$1:$I$89,3,0)*VLOOKUP('Données projet'!$B$12,Paramètres!$A$1:$I$89,5,0)</f>
        <v>206.38799999999995</v>
      </c>
      <c r="CA65" s="14">
        <f t="shared" si="39"/>
        <v>51.145477584014834</v>
      </c>
      <c r="CB65" s="22">
        <f t="shared" si="10"/>
        <v>448.53747345882579</v>
      </c>
      <c r="CC65" s="62">
        <f t="shared" si="11"/>
        <v>741.8708067921591</v>
      </c>
      <c r="CD65" s="62">
        <f ca="1">AVERAGE(OFFSET($CC$3,0,0,'Données projet'!$E$12+1,1))-AVERAGE(OFFSET($H$3,0,0,'Données projet'!$E$12+1,1))</f>
        <v>396.92963589781414</v>
      </c>
      <c r="CE65" s="62">
        <f t="shared" si="40"/>
        <v>294.38852181137639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371.7282125501186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72.393882557915504</v>
      </c>
      <c r="AO66" s="62">
        <f t="shared" si="36"/>
        <v>321.03333748974029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34.419668555899911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4.2984517084375003E-6</v>
      </c>
      <c r="AX66" s="23">
        <f t="shared" si="6"/>
        <v>34.419672854351617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217.60439999999994</v>
      </c>
      <c r="BF66" s="14">
        <f t="shared" si="37"/>
        <v>53.593882578706356</v>
      </c>
      <c r="BG66" s="22">
        <f t="shared" si="7"/>
        <v>472.33700882458015</v>
      </c>
      <c r="BH66" s="62">
        <f t="shared" si="8"/>
        <v>765.67034215791341</v>
      </c>
      <c r="BI66" s="62">
        <f ca="1">AVERAGE(OFFSET($BH$3,0,0,'Données projet'!$E$11+1,1))-AVERAGE(OFFSET($H$3,0,0,'Données projet'!$E$11+1,1))</f>
        <v>411.73139494306878</v>
      </c>
      <c r="BJ66" s="62">
        <f t="shared" si="38"/>
        <v>254.25036207346591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15.5</v>
      </c>
      <c r="BY66" s="13">
        <f>IF('Données projet'!$A$114&gt;35,BY65+BX66-CG65,IF(A66&lt;'Données projet'!$A$114,$BV$205^A66,IF(A66='Données projet'!$A$114,'Données projet'!$B$114,BY65+BX66-CG65)))</f>
        <v>456.49999999999989</v>
      </c>
      <c r="BZ66" s="14">
        <f>BY66*VLOOKUP('Données projet'!$B$12,Paramètres!$A$1:$I$89,3,0)*VLOOKUP('Données projet'!$B$12,Paramètres!$A$1:$I$89,5,0)</f>
        <v>213.64199999999994</v>
      </c>
      <c r="CA66" s="14">
        <f t="shared" si="39"/>
        <v>52.730656153675348</v>
      </c>
      <c r="CB66" s="22">
        <f t="shared" si="10"/>
        <v>463.93237613431779</v>
      </c>
      <c r="CC66" s="62">
        <f t="shared" si="11"/>
        <v>757.26570946765105</v>
      </c>
      <c r="CD66" s="62">
        <f ca="1">AVERAGE(OFFSET($CC$3,0,0,'Données projet'!$E$12+1,1))-AVERAGE(OFFSET($H$3,0,0,'Données projet'!$E$12+1,1))</f>
        <v>396.92963589781414</v>
      </c>
      <c r="CE66" s="62">
        <f t="shared" si="40"/>
        <v>294.38852181137639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371.7282125501186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72.393882557915504</v>
      </c>
      <c r="AO67" s="62">
        <f t="shared" si="36"/>
        <v>321.03333748974029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33.744719849443555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3.039464351639057E-6</v>
      </c>
      <c r="AX67" s="23">
        <f t="shared" si="6"/>
        <v>33.744722888907908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224.90519999999995</v>
      </c>
      <c r="BF67" s="14">
        <f t="shared" si="37"/>
        <v>55.17963460003309</v>
      </c>
      <c r="BG67" s="22">
        <f t="shared" si="7"/>
        <v>487.81442026172425</v>
      </c>
      <c r="BH67" s="62">
        <f t="shared" si="8"/>
        <v>781.14775359505757</v>
      </c>
      <c r="BI67" s="62">
        <f ca="1">AVERAGE(OFFSET($BH$3,0,0,'Données projet'!$E$11+1,1))-AVERAGE(OFFSET($H$3,0,0,'Données projet'!$E$11+1,1))</f>
        <v>411.73139494306878</v>
      </c>
      <c r="BJ67" s="62">
        <f t="shared" si="38"/>
        <v>254.25036207346591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15.5</v>
      </c>
      <c r="BY67" s="13">
        <f>IF('Données projet'!$A$114&gt;35,BY66+BX67-CG66,IF(A67&lt;'Données projet'!$A$114,$BV$205^A67,IF(A67='Données projet'!$A$114,'Données projet'!$B$114,BY66+BX67-CG66)))</f>
        <v>471.99999999999989</v>
      </c>
      <c r="BZ67" s="14">
        <f>BY67*VLOOKUP('Données projet'!$B$12,Paramètres!$A$1:$I$89,3,0)*VLOOKUP('Données projet'!$B$12,Paramètres!$A$1:$I$89,5,0)</f>
        <v>220.89599999999996</v>
      </c>
      <c r="CA67" s="14">
        <f t="shared" si="39"/>
        <v>54.309580803412281</v>
      </c>
      <c r="CB67" s="22">
        <f t="shared" si="10"/>
        <v>479.31638656594299</v>
      </c>
      <c r="CC67" s="62">
        <f t="shared" si="11"/>
        <v>772.64971989927631</v>
      </c>
      <c r="CD67" s="62">
        <f ca="1">AVERAGE(OFFSET($CC$3,0,0,'Données projet'!$E$12+1,1))-AVERAGE(OFFSET($H$3,0,0,'Données projet'!$E$12+1,1))</f>
        <v>396.92963589781414</v>
      </c>
      <c r="CE67" s="62">
        <f t="shared" si="40"/>
        <v>294.38852181137639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371.7282125501186</v>
      </c>
      <c r="T68" s="62">
        <f t="shared" si="34"/>
        <v>231.36959598460686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72.393882557915504</v>
      </c>
      <c r="AO68" s="62">
        <f t="shared" si="36"/>
        <v>321.03333748974029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33.083006475442744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2.1492258542187502E-6</v>
      </c>
      <c r="AX68" s="23">
        <f t="shared" ref="AX68:AX131" si="60">SUM(AU68:AW68)</f>
        <v>33.083008624668601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232.2059999999999</v>
      </c>
      <c r="BF68" s="14">
        <f t="shared" si="37"/>
        <v>56.759404991217522</v>
      </c>
      <c r="BG68" s="22">
        <f t="shared" ref="BG68:BG131" si="61">(BE68+BF68)*0.475*44/12</f>
        <v>503.281413693037</v>
      </c>
      <c r="BH68" s="62">
        <f t="shared" ref="BH68:BH131" si="62">BG68+(AY68+AZ68)*44/12</f>
        <v>796.61474702637031</v>
      </c>
      <c r="BI68" s="62">
        <f ca="1">AVERAGE(OFFSET($BH$3,0,0,'Données projet'!$E$11+1,1))-AVERAGE(OFFSET($H$3,0,0,'Données projet'!$E$11+1,1))</f>
        <v>411.73139494306878</v>
      </c>
      <c r="BJ68" s="62">
        <f t="shared" si="38"/>
        <v>254.25036207346591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15.5</v>
      </c>
      <c r="BY68" s="13">
        <f>IF('Données projet'!$A$114&gt;35,BY67+BX68-CG67,IF(A68&lt;'Données projet'!$A$114,$BV$205^A68,IF(A68='Données projet'!$A$114,'Données projet'!$B$114,BY67+BX68-CG67)))</f>
        <v>487.49999999999989</v>
      </c>
      <c r="BZ68" s="14">
        <f>BY68*VLOOKUP('Données projet'!$B$12,Paramètres!$A$1:$I$89,3,0)*VLOOKUP('Données projet'!$B$12,Paramètres!$A$1:$I$89,5,0)</f>
        <v>228.14999999999992</v>
      </c>
      <c r="CA68" s="14">
        <f t="shared" si="39"/>
        <v>55.882480456847652</v>
      </c>
      <c r="CB68" s="22">
        <f t="shared" ref="CB68:CB131" si="64">(BZ68+CA68)*0.475*44/12</f>
        <v>494.68990346234278</v>
      </c>
      <c r="CC68" s="62">
        <f t="shared" ref="CC68:CC131" si="65">CB68+(BT68+BU68)*44/12</f>
        <v>788.0232367956761</v>
      </c>
      <c r="CD68" s="62">
        <f ca="1">AVERAGE(OFFSET($CC$3,0,0,'Données projet'!$E$12+1,1))-AVERAGE(OFFSET($H$3,0,0,'Données projet'!$E$12+1,1))</f>
        <v>396.92963589781414</v>
      </c>
      <c r="CE68" s="62">
        <f t="shared" si="40"/>
        <v>294.38852181137639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371.7282125501186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72.393882557915504</v>
      </c>
      <c r="AO69" s="62">
        <f t="shared" ref="AO69:AO132" si="90">$AO$3</f>
        <v>321.03333748974029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32.434268897100786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1.5197321758195285E-6</v>
      </c>
      <c r="AX69" s="23">
        <f t="shared" si="60"/>
        <v>32.434270416832959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projet'!$B$11,Paramètres!$A$1:$I$89,3,0)*VLOOKUP('Données projet'!$B$11,Paramètres!$A$1:$I$89,5,0)</f>
        <v>217.80719999999994</v>
      </c>
      <c r="BF69" s="14">
        <f t="shared" ref="BF69:BF132" si="91">EXP(-1.0587+0.8836*LN(BE69)+0.284)</f>
        <v>53.638013973813976</v>
      </c>
      <c r="BG69" s="22">
        <f t="shared" si="61"/>
        <v>472.76708100439259</v>
      </c>
      <c r="BH69" s="62">
        <f t="shared" si="62"/>
        <v>766.10041433772585</v>
      </c>
      <c r="BI69" s="62">
        <f ca="1">AVERAGE(OFFSET($BH$3,0,0,'Données projet'!$E$11+1,1))-AVERAGE(OFFSET($H$3,0,0,'Données projet'!$E$11+1,1))</f>
        <v>411.73139494306878</v>
      </c>
      <c r="BJ69" s="62">
        <f t="shared" ref="BJ69:BJ132" si="92">$BJ$3</f>
        <v>254.25036207346591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15.5</v>
      </c>
      <c r="BY69" s="13">
        <f>IF('Données projet'!$A$114&gt;35,BY68+BX69-CG68,IF(A69&lt;'Données projet'!$A$114,$BV$205^A69,IF(A69='Données projet'!$A$114,'Données projet'!$B$114,BY68+BX69-CG68)))</f>
        <v>502.99999999999989</v>
      </c>
      <c r="BZ69" s="14">
        <f>BY69*VLOOKUP('Données projet'!$B$12,Paramètres!$A$1:$I$89,3,0)*VLOOKUP('Données projet'!$B$12,Paramètres!$A$1:$I$89,5,0)</f>
        <v>235.40399999999994</v>
      </c>
      <c r="CA69" s="14">
        <f t="shared" ref="CA69:CA132" si="93">EXP(-1.0587+0.8836*LN(BZ69)+0.284)</f>
        <v>57.449568653781753</v>
      </c>
      <c r="CB69" s="22">
        <f t="shared" si="64"/>
        <v>510.05329873866975</v>
      </c>
      <c r="CC69" s="62">
        <f t="shared" si="65"/>
        <v>803.38663207200307</v>
      </c>
      <c r="CD69" s="62">
        <f ca="1">AVERAGE(OFFSET($CC$3,0,0,'Données projet'!$E$12+1,1))-AVERAGE(OFFSET($H$3,0,0,'Données projet'!$E$12+1,1))</f>
        <v>396.92963589781414</v>
      </c>
      <c r="CE69" s="62">
        <f t="shared" ref="CE69:CE132" si="94">$CE$3</f>
        <v>294.38852181137639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371.7282125501186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72.393882557915504</v>
      </c>
      <c r="AO70" s="62">
        <f t="shared" si="90"/>
        <v>321.03333748974029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31.798252666979263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1.0746129271093751E-6</v>
      </c>
      <c r="AX70" s="23">
        <f t="shared" si="60"/>
        <v>31.798253741592191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projet'!$B$11,Paramètres!$A$1:$I$89,3,0)*VLOOKUP('Données projet'!$B$11,Paramètres!$A$1:$I$89,5,0)</f>
        <v>224.70239999999995</v>
      </c>
      <c r="BF70" s="14">
        <f t="shared" si="91"/>
        <v>55.135667706678262</v>
      </c>
      <c r="BG70" s="22">
        <f t="shared" si="61"/>
        <v>487.38463458913128</v>
      </c>
      <c r="BH70" s="62">
        <f t="shared" si="62"/>
        <v>780.7179679224646</v>
      </c>
      <c r="BI70" s="62">
        <f ca="1">AVERAGE(OFFSET($BH$3,0,0,'Données projet'!$E$11+1,1))-AVERAGE(OFFSET($H$3,0,0,'Données projet'!$E$11+1,1))</f>
        <v>411.73139494306878</v>
      </c>
      <c r="BJ70" s="62">
        <f t="shared" si="92"/>
        <v>254.25036207346591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15.5</v>
      </c>
      <c r="BY70" s="13">
        <f>IF('Données projet'!$A$114&gt;35,BY69+BX70-CG69,IF(A70&lt;'Données projet'!$A$114,$BV$205^A70,IF(A70='Données projet'!$A$114,'Données projet'!$B$114,BY69+BX70-CG69)))</f>
        <v>518.49999999999989</v>
      </c>
      <c r="BZ70" s="14">
        <f>BY70*VLOOKUP('Données projet'!$B$12,Paramètres!$A$1:$I$89,3,0)*VLOOKUP('Données projet'!$B$12,Paramètres!$A$1:$I$89,5,0)</f>
        <v>242.65799999999993</v>
      </c>
      <c r="CA70" s="14">
        <f t="shared" si="93"/>
        <v>59.011045025839607</v>
      </c>
      <c r="CB70" s="22">
        <f t="shared" si="64"/>
        <v>525.40692008667054</v>
      </c>
      <c r="CC70" s="62">
        <f t="shared" si="65"/>
        <v>818.74025342000391</v>
      </c>
      <c r="CD70" s="62">
        <f ca="1">AVERAGE(OFFSET($CC$3,0,0,'Données projet'!$E$12+1,1))-AVERAGE(OFFSET($H$3,0,0,'Données projet'!$E$12+1,1))</f>
        <v>396.92963589781414</v>
      </c>
      <c r="CE70" s="62">
        <f t="shared" si="94"/>
        <v>294.38852181137639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371.7282125501186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72.393882557915504</v>
      </c>
      <c r="AO71" s="62">
        <f t="shared" si="90"/>
        <v>321.03333748974029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31.174708327198829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7.5986608790976424E-7</v>
      </c>
      <c r="AX71" s="23">
        <f t="shared" si="60"/>
        <v>31.174709087064915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projet'!$B$11,Paramètres!$A$1:$I$89,3,0)*VLOOKUP('Données projet'!$B$11,Paramètres!$A$1:$I$89,5,0)</f>
        <v>231.59759999999997</v>
      </c>
      <c r="BF71" s="14">
        <f t="shared" si="91"/>
        <v>56.627980714948151</v>
      </c>
      <c r="BG71" s="22">
        <f t="shared" si="61"/>
        <v>501.99288641186791</v>
      </c>
      <c r="BH71" s="62">
        <f t="shared" si="62"/>
        <v>795.32621974520123</v>
      </c>
      <c r="BI71" s="62">
        <f ca="1">AVERAGE(OFFSET($BH$3,0,0,'Données projet'!$E$11+1,1))-AVERAGE(OFFSET($H$3,0,0,'Données projet'!$E$11+1,1))</f>
        <v>411.73139494306878</v>
      </c>
      <c r="BJ71" s="62">
        <f t="shared" si="92"/>
        <v>254.25036207346591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15.5</v>
      </c>
      <c r="BY71" s="13">
        <f>IF('Données projet'!$A$114&gt;35,BY70+BX71-CG70,IF(A71&lt;'Données projet'!$A$114,$BV$205^A71,IF(A71='Données projet'!$A$114,'Données projet'!$B$114,BY70+BX71-CG70)))</f>
        <v>533.99999999999989</v>
      </c>
      <c r="BZ71" s="14">
        <f>BY71*VLOOKUP('Données projet'!$B$12,Paramètres!$A$1:$I$89,3,0)*VLOOKUP('Données projet'!$B$12,Paramètres!$A$1:$I$89,5,0)</f>
        <v>249.91199999999995</v>
      </c>
      <c r="CA71" s="14">
        <f t="shared" si="93"/>
        <v>60.56709659070836</v>
      </c>
      <c r="CB71" s="22">
        <f t="shared" si="64"/>
        <v>540.7510932288169</v>
      </c>
      <c r="CC71" s="62">
        <f t="shared" si="65"/>
        <v>834.08442656215016</v>
      </c>
      <c r="CD71" s="62">
        <f ca="1">AVERAGE(OFFSET($CC$3,0,0,'Données projet'!$E$12+1,1))-AVERAGE(OFFSET($H$3,0,0,'Données projet'!$E$12+1,1))</f>
        <v>396.92963589781414</v>
      </c>
      <c r="CE71" s="62">
        <f t="shared" si="94"/>
        <v>294.38852181137639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371.7282125501186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72.393882557915504</v>
      </c>
      <c r="AO72" s="62">
        <f t="shared" si="90"/>
        <v>321.03333748974029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30.563391311596995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5.3730646355468754E-7</v>
      </c>
      <c r="AX72" s="23">
        <f t="shared" si="60"/>
        <v>30.563391848903457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projet'!$B$11,Paramètres!$A$1:$I$89,3,0)*VLOOKUP('Données projet'!$B$11,Paramètres!$A$1:$I$89,5,0)</f>
        <v>238.49279999999996</v>
      </c>
      <c r="BF72" s="14">
        <f t="shared" si="91"/>
        <v>58.115130258576542</v>
      </c>
      <c r="BG72" s="22">
        <f t="shared" si="61"/>
        <v>516.59214520035414</v>
      </c>
      <c r="BH72" s="62">
        <f t="shared" si="62"/>
        <v>809.92547853368751</v>
      </c>
      <c r="BI72" s="62">
        <f ca="1">AVERAGE(OFFSET($BH$3,0,0,'Données projet'!$E$11+1,1))-AVERAGE(OFFSET($H$3,0,0,'Données projet'!$E$11+1,1))</f>
        <v>411.73139494306878</v>
      </c>
      <c r="BJ72" s="62">
        <f t="shared" si="92"/>
        <v>254.25036207346591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15.5</v>
      </c>
      <c r="BY72" s="13">
        <f>IF('Données projet'!$A$114&gt;35,BY71+BX72-CG71,IF(A72&lt;'Données projet'!$A$114,$BV$205^A72,IF(A72='Données projet'!$A$114,'Données projet'!$B$114,BY71+BX72-CG71)))</f>
        <v>549.49999999999989</v>
      </c>
      <c r="BZ72" s="14">
        <f>BY72*VLOOKUP('Données projet'!$B$12,Paramètres!$A$1:$I$89,3,0)*VLOOKUP('Données projet'!$B$12,Paramètres!$A$1:$I$89,5,0)</f>
        <v>257.16599999999994</v>
      </c>
      <c r="CA72" s="14">
        <f t="shared" si="93"/>
        <v>62.117898891884423</v>
      </c>
      <c r="CB72" s="22">
        <f t="shared" si="64"/>
        <v>556.08612390336521</v>
      </c>
      <c r="CC72" s="62">
        <f t="shared" si="65"/>
        <v>849.41945723669846</v>
      </c>
      <c r="CD72" s="62">
        <f ca="1">AVERAGE(OFFSET($CC$3,0,0,'Données projet'!$E$12+1,1))-AVERAGE(OFFSET($H$3,0,0,'Données projet'!$E$12+1,1))</f>
        <v>396.92963589781414</v>
      </c>
      <c r="CE72" s="62">
        <f t="shared" si="94"/>
        <v>294.38852181137639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371.7282125501186</v>
      </c>
      <c r="T73" s="62">
        <f t="shared" si="88"/>
        <v>231.36959598460686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72.393882557915504</v>
      </c>
      <c r="AO73" s="62">
        <f t="shared" si="90"/>
        <v>321.03333748974029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29.964061849804551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3.7993304395488212E-7</v>
      </c>
      <c r="AX73" s="23">
        <f t="shared" si="60"/>
        <v>29.964062229737596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projet'!$B$11,Paramètres!$A$1:$I$89,3,0)*VLOOKUP('Données projet'!$B$11,Paramètres!$A$1:$I$89,5,0)</f>
        <v>245.38799999999998</v>
      </c>
      <c r="BF73" s="14">
        <f t="shared" si="91"/>
        <v>59.597282764919569</v>
      </c>
      <c r="BG73" s="22">
        <f t="shared" si="61"/>
        <v>531.18270081556818</v>
      </c>
      <c r="BH73" s="62">
        <f t="shared" si="62"/>
        <v>824.51603414890155</v>
      </c>
      <c r="BI73" s="62">
        <f ca="1">AVERAGE(OFFSET($BH$3,0,0,'Données projet'!$E$11+1,1))-AVERAGE(OFFSET($H$3,0,0,'Données projet'!$E$11+1,1))</f>
        <v>411.73139494306878</v>
      </c>
      <c r="BJ73" s="62">
        <f t="shared" si="92"/>
        <v>254.25036207346591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565</v>
      </c>
      <c r="BW73" s="13">
        <f>VLOOKUP(A73,'Données projet'!$A$113:$I$133,9,0)</f>
        <v>15.5</v>
      </c>
      <c r="BX73" s="13">
        <f t="array" ref="BX73">INDEX(BW:BW,MIN(IF(ISNUMBER(BW73:BW269),ROW(BW73:BW269),"")))</f>
        <v>15.5</v>
      </c>
      <c r="BY73" s="13">
        <f>IF('Données projet'!$A$114&gt;35,BY72+BX73-CG72,IF(A73&lt;'Données projet'!$A$114,$BV$205^A73,IF(A73='Données projet'!$A$114,'Données projet'!$B$114,BY72+BX73-CG72)))</f>
        <v>564.99999999999989</v>
      </c>
      <c r="BZ73" s="14">
        <f>BY73*VLOOKUP('Données projet'!$B$12,Paramètres!$A$1:$I$89,3,0)*VLOOKUP('Données projet'!$B$12,Paramètres!$A$1:$I$89,5,0)</f>
        <v>264.41999999999996</v>
      </c>
      <c r="CA73" s="14">
        <f t="shared" si="93"/>
        <v>63.663617006208391</v>
      </c>
      <c r="CB73" s="22">
        <f t="shared" si="64"/>
        <v>571.41229961914621</v>
      </c>
      <c r="CC73" s="62">
        <f t="shared" si="65"/>
        <v>864.74563295247958</v>
      </c>
      <c r="CD73" s="62">
        <f ca="1">AVERAGE(OFFSET($CC$3,0,0,'Données projet'!$E$12+1,1))-AVERAGE(OFFSET($H$3,0,0,'Données projet'!$E$12+1,1))</f>
        <v>396.92963589781414</v>
      </c>
      <c r="CE73" s="62">
        <f t="shared" si="94"/>
        <v>294.38852181137639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113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371.7282125501186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72.393882557915504</v>
      </c>
      <c r="AO74" s="62">
        <f t="shared" si="90"/>
        <v>321.03333748974029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29.37648487320298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2.6865323177734377E-7</v>
      </c>
      <c r="AX74" s="23">
        <f t="shared" si="60"/>
        <v>29.376485141856211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projet'!$B$11,Paramètres!$A$1:$I$89,3,0)*VLOOKUP('Données projet'!$B$11,Paramètres!$A$1:$I$89,5,0)</f>
        <v>230.38079999999997</v>
      </c>
      <c r="BF74" s="14">
        <f t="shared" si="91"/>
        <v>56.365011465139979</v>
      </c>
      <c r="BG74" s="22">
        <f t="shared" si="61"/>
        <v>499.41562163511867</v>
      </c>
      <c r="BH74" s="62">
        <f t="shared" si="62"/>
        <v>792.74895496845193</v>
      </c>
      <c r="BI74" s="62">
        <f ca="1">AVERAGE(OFFSET($BH$3,0,0,'Données projet'!$E$11+1,1))-AVERAGE(OFFSET($H$3,0,0,'Données projet'!$E$11+1,1))</f>
        <v>411.73139494306878</v>
      </c>
      <c r="BJ74" s="62">
        <f t="shared" si="92"/>
        <v>254.25036207346591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17</v>
      </c>
      <c r="BY74" s="13">
        <f>IF('Données projet'!$A$114&gt;35,BY73+BX74-CG73,IF(A74&lt;'Données projet'!$A$114,$BV$205^A74,IF(A74='Données projet'!$A$114,'Données projet'!$B$114,BY73+BX74-CG73)))</f>
        <v>468.99999999999989</v>
      </c>
      <c r="BZ74" s="14">
        <f>BY74*VLOOKUP('Données projet'!$B$12,Paramètres!$A$1:$I$89,3,0)*VLOOKUP('Données projet'!$B$12,Paramètres!$A$1:$I$89,5,0)</f>
        <v>219.49199999999993</v>
      </c>
      <c r="CA74" s="14">
        <f t="shared" si="93"/>
        <v>54.004459579686618</v>
      </c>
      <c r="CB74" s="22">
        <f t="shared" si="64"/>
        <v>476.33966710128726</v>
      </c>
      <c r="CC74" s="62">
        <f t="shared" si="65"/>
        <v>769.67300043462058</v>
      </c>
      <c r="CD74" s="62">
        <f ca="1">AVERAGE(OFFSET($CC$3,0,0,'Données projet'!$E$12+1,1))-AVERAGE(OFFSET($H$3,0,0,'Données projet'!$E$12+1,1))</f>
        <v>396.92963589781414</v>
      </c>
      <c r="CE74" s="62">
        <f t="shared" si="94"/>
        <v>294.38852181137639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371.7282125501186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72.393882557915504</v>
      </c>
      <c r="AO75" s="62">
        <f t="shared" si="90"/>
        <v>321.03333748974029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28.800429922725996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1.8996652197744106E-7</v>
      </c>
      <c r="AX75" s="23">
        <f t="shared" si="60"/>
        <v>28.800430112692517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projet'!$B$11,Paramètres!$A$1:$I$89,3,0)*VLOOKUP('Données projet'!$B$11,Paramètres!$A$1:$I$89,5,0)</f>
        <v>236.66759999999996</v>
      </c>
      <c r="BF75" s="14">
        <f t="shared" si="91"/>
        <v>57.721965974560838</v>
      </c>
      <c r="BG75" s="22">
        <f t="shared" si="61"/>
        <v>512.72849407236004</v>
      </c>
      <c r="BH75" s="62">
        <f t="shared" si="62"/>
        <v>806.06182740569329</v>
      </c>
      <c r="BI75" s="62">
        <f ca="1">AVERAGE(OFFSET($BH$3,0,0,'Données projet'!$E$11+1,1))-AVERAGE(OFFSET($H$3,0,0,'Données projet'!$E$11+1,1))</f>
        <v>411.73139494306878</v>
      </c>
      <c r="BJ75" s="62">
        <f t="shared" si="92"/>
        <v>254.25036207346591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17</v>
      </c>
      <c r="BY75" s="13">
        <f>IF('Données projet'!$A$114&gt;35,BY74+BX75-CG74,IF(A75&lt;'Données projet'!$A$114,$BV$205^A75,IF(A75='Données projet'!$A$114,'Données projet'!$B$114,BY74+BX75-CG74)))</f>
        <v>485.99999999999989</v>
      </c>
      <c r="BZ75" s="14">
        <f>BY75*VLOOKUP('Données projet'!$B$12,Paramètres!$A$1:$I$89,3,0)*VLOOKUP('Données projet'!$B$12,Paramètres!$A$1:$I$89,5,0)</f>
        <v>227.44799999999995</v>
      </c>
      <c r="CA75" s="14">
        <f t="shared" si="93"/>
        <v>55.730521649800686</v>
      </c>
      <c r="CB75" s="22">
        <f t="shared" si="64"/>
        <v>493.20259187340275</v>
      </c>
      <c r="CC75" s="62">
        <f t="shared" si="65"/>
        <v>786.53592520673601</v>
      </c>
      <c r="CD75" s="62">
        <f ca="1">AVERAGE(OFFSET($CC$3,0,0,'Données projet'!$E$12+1,1))-AVERAGE(OFFSET($H$3,0,0,'Données projet'!$E$12+1,1))</f>
        <v>396.92963589781414</v>
      </c>
      <c r="CE75" s="62">
        <f t="shared" si="94"/>
        <v>294.38852181137639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371.7282125501186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72.393882557915504</v>
      </c>
      <c r="AO76" s="62">
        <f t="shared" si="90"/>
        <v>321.03333748974029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28.235671058469041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1.3432661588867188E-7</v>
      </c>
      <c r="AX76" s="23">
        <f t="shared" si="60"/>
        <v>28.235671192795657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projet'!$B$11,Paramètres!$A$1:$I$89,3,0)*VLOOKUP('Données projet'!$B$11,Paramètres!$A$1:$I$89,5,0)</f>
        <v>242.95439999999994</v>
      </c>
      <c r="BF76" s="14">
        <f t="shared" si="91"/>
        <v>59.074730698078945</v>
      </c>
      <c r="BG76" s="22">
        <f t="shared" si="61"/>
        <v>526.034069299154</v>
      </c>
      <c r="BH76" s="62">
        <f t="shared" si="62"/>
        <v>819.36740263248726</v>
      </c>
      <c r="BI76" s="62">
        <f ca="1">AVERAGE(OFFSET($BH$3,0,0,'Données projet'!$E$11+1,1))-AVERAGE(OFFSET($H$3,0,0,'Données projet'!$E$11+1,1))</f>
        <v>411.73139494306878</v>
      </c>
      <c r="BJ76" s="62">
        <f t="shared" si="92"/>
        <v>254.25036207346591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17</v>
      </c>
      <c r="BY76" s="13">
        <f>IF('Données projet'!$A$114&gt;35,BY75+BX76-CG75,IF(A76&lt;'Données projet'!$A$114,$BV$205^A76,IF(A76='Données projet'!$A$114,'Données projet'!$B$114,BY75+BX76-CG75)))</f>
        <v>502.99999999999989</v>
      </c>
      <c r="BZ76" s="14">
        <f>BY76*VLOOKUP('Données projet'!$B$12,Paramètres!$A$1:$I$89,3,0)*VLOOKUP('Données projet'!$B$12,Paramètres!$A$1:$I$89,5,0)</f>
        <v>235.40399999999994</v>
      </c>
      <c r="CA76" s="14">
        <f t="shared" si="93"/>
        <v>57.449568653781753</v>
      </c>
      <c r="CB76" s="22">
        <f t="shared" si="64"/>
        <v>510.05329873866975</v>
      </c>
      <c r="CC76" s="62">
        <f t="shared" si="65"/>
        <v>803.38663207200307</v>
      </c>
      <c r="CD76" s="62">
        <f ca="1">AVERAGE(OFFSET($CC$3,0,0,'Données projet'!$E$12+1,1))-AVERAGE(OFFSET($H$3,0,0,'Données projet'!$E$12+1,1))</f>
        <v>396.92963589781414</v>
      </c>
      <c r="CE76" s="62">
        <f t="shared" si="94"/>
        <v>294.38852181137639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371.7282125501186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72.393882557915504</v>
      </c>
      <c r="AO77" s="62">
        <f t="shared" si="90"/>
        <v>321.03333748974029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27.681986771071273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9.498326098872053E-8</v>
      </c>
      <c r="AX77" s="23">
        <f t="shared" si="60"/>
        <v>27.681986866054533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projet'!$B$11,Paramètres!$A$1:$I$89,3,0)*VLOOKUP('Données projet'!$B$11,Paramètres!$A$1:$I$89,5,0)</f>
        <v>249.24119999999994</v>
      </c>
      <c r="BF77" s="14">
        <f t="shared" si="91"/>
        <v>60.42342651744692</v>
      </c>
      <c r="BG77" s="22">
        <f t="shared" si="61"/>
        <v>539.33255785121992</v>
      </c>
      <c r="BH77" s="62">
        <f t="shared" si="62"/>
        <v>832.66589118455317</v>
      </c>
      <c r="BI77" s="62">
        <f ca="1">AVERAGE(OFFSET($BH$3,0,0,'Données projet'!$E$11+1,1))-AVERAGE(OFFSET($H$3,0,0,'Données projet'!$E$11+1,1))</f>
        <v>411.73139494306878</v>
      </c>
      <c r="BJ77" s="62">
        <f t="shared" si="92"/>
        <v>254.25036207346591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17</v>
      </c>
      <c r="BY77" s="13">
        <f>IF('Données projet'!$A$114&gt;35,BY76+BX77-CG76,IF(A77&lt;'Données projet'!$A$114,$BV$205^A77,IF(A77='Données projet'!$A$114,'Données projet'!$B$114,BY76+BX77-CG76)))</f>
        <v>519.99999999999989</v>
      </c>
      <c r="BZ77" s="14">
        <f>BY77*VLOOKUP('Données projet'!$B$12,Paramètres!$A$1:$I$89,3,0)*VLOOKUP('Données projet'!$B$12,Paramètres!$A$1:$I$89,5,0)</f>
        <v>243.35999999999996</v>
      </c>
      <c r="CA77" s="14">
        <f t="shared" si="93"/>
        <v>59.161864860837127</v>
      </c>
      <c r="CB77" s="22">
        <f t="shared" si="64"/>
        <v>526.89224796595784</v>
      </c>
      <c r="CC77" s="62">
        <f t="shared" si="65"/>
        <v>820.22558129929121</v>
      </c>
      <c r="CD77" s="62">
        <f ca="1">AVERAGE(OFFSET($CC$3,0,0,'Données projet'!$E$12+1,1))-AVERAGE(OFFSET($H$3,0,0,'Données projet'!$E$12+1,1))</f>
        <v>396.92963589781414</v>
      </c>
      <c r="CE77" s="62">
        <f t="shared" si="94"/>
        <v>294.38852181137639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371.7282125501186</v>
      </c>
      <c r="T78" s="62">
        <f t="shared" si="88"/>
        <v>231.36959598460686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72.393882557915504</v>
      </c>
      <c r="AO78" s="62">
        <f t="shared" si="90"/>
        <v>321.03333748974029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27.139159894835306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6.7163307944335942E-8</v>
      </c>
      <c r="AX78" s="23">
        <f t="shared" si="60"/>
        <v>27.139159961998615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projet'!$B$11,Paramètres!$A$1:$I$89,3,0)*VLOOKUP('Données projet'!$B$11,Paramètres!$A$1:$I$89,5,0)</f>
        <v>255.52799999999993</v>
      </c>
      <c r="BF78" s="14">
        <f t="shared" si="91"/>
        <v>61.768167868721477</v>
      </c>
      <c r="BG78" s="22">
        <f t="shared" si="61"/>
        <v>552.62415903802309</v>
      </c>
      <c r="BH78" s="62">
        <f t="shared" si="62"/>
        <v>845.95749237135647</v>
      </c>
      <c r="BI78" s="62">
        <f ca="1">AVERAGE(OFFSET($BH$3,0,0,'Données projet'!$E$11+1,1))-AVERAGE(OFFSET($H$3,0,0,'Données projet'!$E$11+1,1))</f>
        <v>411.73139494306878</v>
      </c>
      <c r="BJ78" s="62">
        <f t="shared" si="92"/>
        <v>254.25036207346591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17</v>
      </c>
      <c r="BY78" s="13">
        <f>IF('Données projet'!$A$114&gt;35,BY77+BX78-CG77,IF(A78&lt;'Données projet'!$A$114,$BV$205^A78,IF(A78='Données projet'!$A$114,'Données projet'!$B$114,BY77+BX78-CG77)))</f>
        <v>536.99999999999989</v>
      </c>
      <c r="BZ78" s="14">
        <f>BY78*VLOOKUP('Données projet'!$B$12,Paramètres!$A$1:$I$89,3,0)*VLOOKUP('Données projet'!$B$12,Paramètres!$A$1:$I$89,5,0)</f>
        <v>251.31599999999997</v>
      </c>
      <c r="CA78" s="14">
        <f t="shared" si="93"/>
        <v>60.86765628024984</v>
      </c>
      <c r="CB78" s="22">
        <f t="shared" si="64"/>
        <v>543.71986802143499</v>
      </c>
      <c r="CC78" s="62">
        <f t="shared" si="65"/>
        <v>837.05320135476836</v>
      </c>
      <c r="CD78" s="62">
        <f ca="1">AVERAGE(OFFSET($CC$3,0,0,'Données projet'!$E$12+1,1))-AVERAGE(OFFSET($H$3,0,0,'Données projet'!$E$12+1,1))</f>
        <v>396.92963589781414</v>
      </c>
      <c r="CE78" s="62">
        <f t="shared" si="94"/>
        <v>294.38852181137639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371.7282125501186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72.393882557915504</v>
      </c>
      <c r="AO79" s="62">
        <f t="shared" si="90"/>
        <v>321.03333748974029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26.606977522550622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4.7491630494360265E-8</v>
      </c>
      <c r="AX79" s="23">
        <f t="shared" si="60"/>
        <v>26.606977570042254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240.3179999999999</v>
      </c>
      <c r="BF79" s="14">
        <f t="shared" si="91"/>
        <v>58.507944457766484</v>
      </c>
      <c r="BG79" s="22">
        <f t="shared" si="61"/>
        <v>520.45518659727634</v>
      </c>
      <c r="BH79" s="62">
        <f t="shared" si="62"/>
        <v>813.78851993060971</v>
      </c>
      <c r="BI79" s="62">
        <f ca="1">AVERAGE(OFFSET($BH$3,0,0,'Données projet'!$E$11+1,1))-AVERAGE(OFFSET($H$3,0,0,'Données projet'!$E$11+1,1))</f>
        <v>411.73139494306878</v>
      </c>
      <c r="BJ79" s="62">
        <f t="shared" si="92"/>
        <v>254.25036207346591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17</v>
      </c>
      <c r="BY79" s="13">
        <f>IF('Données projet'!$A$114&gt;35,BY78+BX79-CG78,IF(A79&lt;'Données projet'!$A$114,$BV$205^A79,IF(A79='Données projet'!$A$114,'Données projet'!$B$114,BY78+BX79-CG78)))</f>
        <v>553.99999999999989</v>
      </c>
      <c r="BZ79" s="14">
        <f>BY79*VLOOKUP('Données projet'!$B$12,Paramètres!$A$1:$I$89,3,0)*VLOOKUP('Données projet'!$B$12,Paramètres!$A$1:$I$89,5,0)</f>
        <v>259.27199999999993</v>
      </c>
      <c r="CA79" s="14">
        <f t="shared" si="93"/>
        <v>62.567172460757938</v>
      </c>
      <c r="CB79" s="22">
        <f t="shared" si="64"/>
        <v>560.53655870248667</v>
      </c>
      <c r="CC79" s="62">
        <f t="shared" si="65"/>
        <v>853.86989203581993</v>
      </c>
      <c r="CD79" s="62">
        <f ca="1">AVERAGE(OFFSET($CC$3,0,0,'Données projet'!$E$12+1,1))-AVERAGE(OFFSET($H$3,0,0,'Données projet'!$E$12+1,1))</f>
        <v>396.92963589781414</v>
      </c>
      <c r="CE79" s="62">
        <f t="shared" si="94"/>
        <v>294.38852181137639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371.7282125501186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72.393882557915504</v>
      </c>
      <c r="AO80" s="62">
        <f t="shared" si="90"/>
        <v>321.03333748974029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26.085230921987247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3.3581653972167971E-8</v>
      </c>
      <c r="AX80" s="23">
        <f t="shared" si="60"/>
        <v>26.0852309555689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246.4019999999999</v>
      </c>
      <c r="BF80" s="14">
        <f t="shared" si="91"/>
        <v>59.814834475385474</v>
      </c>
      <c r="BG80" s="22">
        <f t="shared" si="61"/>
        <v>533.32765337796286</v>
      </c>
      <c r="BH80" s="62">
        <f t="shared" si="62"/>
        <v>826.66098671129612</v>
      </c>
      <c r="BI80" s="62">
        <f ca="1">AVERAGE(OFFSET($BH$3,0,0,'Données projet'!$E$11+1,1))-AVERAGE(OFFSET($H$3,0,0,'Données projet'!$E$11+1,1))</f>
        <v>411.73139494306878</v>
      </c>
      <c r="BJ80" s="62">
        <f t="shared" si="92"/>
        <v>254.25036207346591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17</v>
      </c>
      <c r="BY80" s="13">
        <f>IF('Données projet'!$A$114&gt;35,BY79+BX80-CG79,IF(A80&lt;'Données projet'!$A$114,$BV$205^A80,IF(A80='Données projet'!$A$114,'Données projet'!$B$114,BY79+BX80-CG79)))</f>
        <v>570.99999999999989</v>
      </c>
      <c r="BZ80" s="14">
        <f>BY80*VLOOKUP('Données projet'!$B$12,Paramètres!$A$1:$I$89,3,0)*VLOOKUP('Données projet'!$B$12,Paramètres!$A$1:$I$89,5,0)</f>
        <v>267.22799999999995</v>
      </c>
      <c r="CA80" s="14">
        <f t="shared" si="93"/>
        <v>64.260628062866161</v>
      </c>
      <c r="CB80" s="22">
        <f t="shared" si="64"/>
        <v>577.34269387615848</v>
      </c>
      <c r="CC80" s="62">
        <f t="shared" si="65"/>
        <v>870.67602720949185</v>
      </c>
      <c r="CD80" s="62">
        <f ca="1">AVERAGE(OFFSET($CC$3,0,0,'Données projet'!$E$12+1,1))-AVERAGE(OFFSET($H$3,0,0,'Données projet'!$E$12+1,1))</f>
        <v>396.92963589781414</v>
      </c>
      <c r="CE80" s="62">
        <f t="shared" si="94"/>
        <v>294.38852181137639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371.7282125501186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72.393882557915504</v>
      </c>
      <c r="AO81" s="62">
        <f t="shared" si="90"/>
        <v>321.03333748974029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25.573715454026917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2.3745815247180133E-8</v>
      </c>
      <c r="AX81" s="23">
        <f t="shared" si="60"/>
        <v>25.573715477772733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252.4859999999999</v>
      </c>
      <c r="BF81" s="14">
        <f t="shared" si="91"/>
        <v>61.117973383957384</v>
      </c>
      <c r="BG81" s="22">
        <f t="shared" si="61"/>
        <v>546.193586977059</v>
      </c>
      <c r="BH81" s="62">
        <f t="shared" si="62"/>
        <v>839.52692031039237</v>
      </c>
      <c r="BI81" s="62">
        <f ca="1">AVERAGE(OFFSET($BH$3,0,0,'Données projet'!$E$11+1,1))-AVERAGE(OFFSET($H$3,0,0,'Données projet'!$E$11+1,1))</f>
        <v>411.73139494306878</v>
      </c>
      <c r="BJ81" s="62">
        <f t="shared" si="92"/>
        <v>254.25036207346591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17</v>
      </c>
      <c r="BY81" s="13">
        <f>IF('Données projet'!$A$114&gt;35,BY80+BX81-CG80,IF(A81&lt;'Données projet'!$A$114,$BV$205^A81,IF(A81='Données projet'!$A$114,'Données projet'!$B$114,BY80+BX81-CG80)))</f>
        <v>587.99999999999989</v>
      </c>
      <c r="BZ81" s="14">
        <f>BY81*VLOOKUP('Données projet'!$B$12,Paramètres!$A$1:$I$89,3,0)*VLOOKUP('Données projet'!$B$12,Paramètres!$A$1:$I$89,5,0)</f>
        <v>275.18399999999997</v>
      </c>
      <c r="CA81" s="14">
        <f t="shared" si="93"/>
        <v>65.948224238651079</v>
      </c>
      <c r="CB81" s="22">
        <f t="shared" si="64"/>
        <v>594.13862388231712</v>
      </c>
      <c r="CC81" s="62">
        <f t="shared" si="65"/>
        <v>887.47195721565049</v>
      </c>
      <c r="CD81" s="62">
        <f ca="1">AVERAGE(OFFSET($CC$3,0,0,'Données projet'!$E$12+1,1))-AVERAGE(OFFSET($H$3,0,0,'Données projet'!$E$12+1,1))</f>
        <v>396.92963589781414</v>
      </c>
      <c r="CE81" s="62">
        <f t="shared" si="94"/>
        <v>294.38852181137639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371.7282125501186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72.393882557915504</v>
      </c>
      <c r="AO82" s="62">
        <f t="shared" si="90"/>
        <v>321.03333748974029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25.072230492399658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1.6790826986083986E-8</v>
      </c>
      <c r="AX82" s="23">
        <f t="shared" si="60"/>
        <v>25.072230509190486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258.56999999999994</v>
      </c>
      <c r="BF82" s="14">
        <f t="shared" si="91"/>
        <v>62.417461971173843</v>
      </c>
      <c r="BG82" s="22">
        <f t="shared" si="61"/>
        <v>559.05316293312762</v>
      </c>
      <c r="BH82" s="62">
        <f t="shared" si="62"/>
        <v>852.38649626646088</v>
      </c>
      <c r="BI82" s="62">
        <f ca="1">AVERAGE(OFFSET($BH$3,0,0,'Données projet'!$E$11+1,1))-AVERAGE(OFFSET($H$3,0,0,'Données projet'!$E$11+1,1))</f>
        <v>411.73139494306878</v>
      </c>
      <c r="BJ82" s="62">
        <f t="shared" si="92"/>
        <v>254.25036207346591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17</v>
      </c>
      <c r="BY82" s="13">
        <f>IF('Données projet'!$A$114&gt;35,BY81+BX82-CG81,IF(A82&lt;'Données projet'!$A$114,$BV$205^A82,IF(A82='Données projet'!$A$114,'Données projet'!$B$114,BY81+BX82-CG81)))</f>
        <v>604.99999999999989</v>
      </c>
      <c r="BZ82" s="14">
        <f>BY82*VLOOKUP('Données projet'!$B$12,Paramètres!$A$1:$I$89,3,0)*VLOOKUP('Données projet'!$B$12,Paramètres!$A$1:$I$89,5,0)</f>
        <v>283.13999999999993</v>
      </c>
      <c r="CA82" s="14">
        <f t="shared" si="93"/>
        <v>67.630149847511944</v>
      </c>
      <c r="CB82" s="22">
        <f t="shared" si="64"/>
        <v>610.92467765108313</v>
      </c>
      <c r="CC82" s="62">
        <f t="shared" si="65"/>
        <v>904.25801098441639</v>
      </c>
      <c r="CD82" s="62">
        <f ca="1">AVERAGE(OFFSET($CC$3,0,0,'Données projet'!$E$12+1,1))-AVERAGE(OFFSET($H$3,0,0,'Données projet'!$E$12+1,1))</f>
        <v>396.92963589781414</v>
      </c>
      <c r="CE82" s="62">
        <f t="shared" si="94"/>
        <v>294.38852181137639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371.7282125501186</v>
      </c>
      <c r="T83" s="62">
        <f t="shared" si="88"/>
        <v>231.36959598460686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72.393882557915504</v>
      </c>
      <c r="AO83" s="62">
        <f t="shared" si="90"/>
        <v>321.03333748974029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24.580579344994288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1.1872907623590066E-8</v>
      </c>
      <c r="AX83" s="23">
        <f t="shared" si="60"/>
        <v>24.580579356867194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264.65399999999988</v>
      </c>
      <c r="BF83" s="14">
        <f t="shared" si="91"/>
        <v>63.71339601121106</v>
      </c>
      <c r="BG83" s="22">
        <f t="shared" si="61"/>
        <v>571.90654805285897</v>
      </c>
      <c r="BH83" s="62">
        <f t="shared" si="62"/>
        <v>865.23988138619234</v>
      </c>
      <c r="BI83" s="62">
        <f ca="1">AVERAGE(OFFSET($BH$3,0,0,'Données projet'!$E$11+1,1))-AVERAGE(OFFSET($H$3,0,0,'Données projet'!$E$11+1,1))</f>
        <v>411.73139494306878</v>
      </c>
      <c r="BJ83" s="62">
        <f t="shared" si="92"/>
        <v>254.25036207346591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622</v>
      </c>
      <c r="BW83" s="13">
        <f>VLOOKUP(A83,'Données projet'!$A$113:$I$133,9,0)</f>
        <v>17</v>
      </c>
      <c r="BX83" s="13">
        <f t="array" ref="BX83">INDEX(BW:BW,MIN(IF(ISNUMBER(BW83:BW279),ROW(BW83:BW279),"")))</f>
        <v>17</v>
      </c>
      <c r="BY83" s="13">
        <f>IF('Données projet'!$A$114&gt;35,BY82+BX83-CG82,IF(A83&lt;'Données projet'!$A$114,$BV$205^A83,IF(A83='Données projet'!$A$114,'Données projet'!$B$114,BY82+BX83-CG82)))</f>
        <v>621.99999999999989</v>
      </c>
      <c r="BZ83" s="14">
        <f>BY83*VLOOKUP('Données projet'!$B$12,Paramètres!$A$1:$I$89,3,0)*VLOOKUP('Données projet'!$B$12,Paramètres!$A$1:$I$89,5,0)</f>
        <v>291.09599999999995</v>
      </c>
      <c r="CA83" s="14">
        <f t="shared" si="93"/>
        <v>69.306582531434373</v>
      </c>
      <c r="CB83" s="22">
        <f t="shared" si="64"/>
        <v>627.7011645755814</v>
      </c>
      <c r="CC83" s="62">
        <f t="shared" si="65"/>
        <v>921.03449790891477</v>
      </c>
      <c r="CD83" s="62">
        <f ca="1">AVERAGE(OFFSET($CC$3,0,0,'Données projet'!$E$12+1,1))-AVERAGE(OFFSET($H$3,0,0,'Données projet'!$E$12+1,1))</f>
        <v>396.92963589781414</v>
      </c>
      <c r="CE83" s="62">
        <f t="shared" si="94"/>
        <v>294.38852181137639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124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371.7282125501186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72.393882557915504</v>
      </c>
      <c r="AO84" s="62">
        <f t="shared" si="90"/>
        <v>321.03333748974029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24.098569176711948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8.3954134930419928E-9</v>
      </c>
      <c r="AX84" s="23">
        <f t="shared" si="60"/>
        <v>24.098569185107362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projet'!$B$11,Paramètres!$A$1:$I$89,3,0)*VLOOKUP('Données projet'!$B$11,Paramètres!$A$1:$I$89,5,0)</f>
        <v>249.24119999999988</v>
      </c>
      <c r="BF84" s="14">
        <f t="shared" si="91"/>
        <v>60.42342651744687</v>
      </c>
      <c r="BG84" s="22">
        <f t="shared" si="61"/>
        <v>539.3325578512198</v>
      </c>
      <c r="BH84" s="62">
        <f t="shared" si="62"/>
        <v>832.66589118455317</v>
      </c>
      <c r="BI84" s="62">
        <f ca="1">AVERAGE(OFFSET($BH$3,0,0,'Données projet'!$E$11+1,1))-AVERAGE(OFFSET($H$3,0,0,'Données projet'!$E$11+1,1))</f>
        <v>411.73139494306878</v>
      </c>
      <c r="BJ84" s="62">
        <f t="shared" si="92"/>
        <v>254.25036207346591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17.5</v>
      </c>
      <c r="BY84" s="13">
        <f>IF('Données projet'!$A$114&gt;35,BY83+BX84-CG83,IF(A84&lt;'Données projet'!$A$114,$BV$205^A84,IF(A84='Données projet'!$A$114,'Données projet'!$B$114,BY83+BX84-CG83)))</f>
        <v>515.49999999999989</v>
      </c>
      <c r="BZ84" s="14">
        <f>BY84*VLOOKUP('Données projet'!$B$12,Paramètres!$A$1:$I$89,3,0)*VLOOKUP('Données projet'!$B$12,Paramètres!$A$1:$I$89,5,0)</f>
        <v>241.25399999999996</v>
      </c>
      <c r="CA84" s="14">
        <f t="shared" si="93"/>
        <v>58.70925280391986</v>
      </c>
      <c r="CB84" s="22">
        <f t="shared" si="64"/>
        <v>522.43599863349357</v>
      </c>
      <c r="CC84" s="62">
        <f t="shared" si="65"/>
        <v>815.76933196682694</v>
      </c>
      <c r="CD84" s="62">
        <f ca="1">AVERAGE(OFFSET($CC$3,0,0,'Données projet'!$E$12+1,1))-AVERAGE(OFFSET($H$3,0,0,'Données projet'!$E$12+1,1))</f>
        <v>396.92963589781414</v>
      </c>
      <c r="CE84" s="62">
        <f t="shared" si="94"/>
        <v>294.38852181137639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371.7282125501186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72.393882557915504</v>
      </c>
      <c r="AO85" s="62">
        <f t="shared" si="90"/>
        <v>321.03333748974029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23.62601093383245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5.9364538117950331E-9</v>
      </c>
      <c r="AX85" s="23">
        <f t="shared" si="60"/>
        <v>23.626010939768904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projet'!$B$11,Paramètres!$A$1:$I$89,3,0)*VLOOKUP('Données projet'!$B$11,Paramètres!$A$1:$I$89,5,0)</f>
        <v>255.12239999999991</v>
      </c>
      <c r="BF85" s="14">
        <f t="shared" si="91"/>
        <v>61.681527554261443</v>
      </c>
      <c r="BG85" s="22">
        <f t="shared" si="61"/>
        <v>551.7668404903385</v>
      </c>
      <c r="BH85" s="62">
        <f t="shared" si="62"/>
        <v>845.10017382367187</v>
      </c>
      <c r="BI85" s="62">
        <f ca="1">AVERAGE(OFFSET($BH$3,0,0,'Données projet'!$E$11+1,1))-AVERAGE(OFFSET($H$3,0,0,'Données projet'!$E$11+1,1))</f>
        <v>411.73139494306878</v>
      </c>
      <c r="BJ85" s="62">
        <f t="shared" si="92"/>
        <v>254.25036207346591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17.5</v>
      </c>
      <c r="BY85" s="13">
        <f>IF('Données projet'!$A$114&gt;35,BY84+BX85-CG84,IF(A85&lt;'Données projet'!$A$114,$BV$205^A85,IF(A85='Données projet'!$A$114,'Données projet'!$B$114,BY84+BX85-CG84)))</f>
        <v>532.99999999999989</v>
      </c>
      <c r="BZ85" s="14">
        <f>BY85*VLOOKUP('Données projet'!$B$12,Paramètres!$A$1:$I$89,3,0)*VLOOKUP('Données projet'!$B$12,Paramètres!$A$1:$I$89,5,0)</f>
        <v>249.44399999999993</v>
      </c>
      <c r="CA85" s="14">
        <f t="shared" si="93"/>
        <v>60.466866397117599</v>
      </c>
      <c r="CB85" s="22">
        <f t="shared" si="64"/>
        <v>539.76142564164627</v>
      </c>
      <c r="CC85" s="62">
        <f t="shared" si="65"/>
        <v>833.09475897497964</v>
      </c>
      <c r="CD85" s="62">
        <f ca="1">AVERAGE(OFFSET($CC$3,0,0,'Données projet'!$E$12+1,1))-AVERAGE(OFFSET($H$3,0,0,'Données projet'!$E$12+1,1))</f>
        <v>396.92963589781414</v>
      </c>
      <c r="CE85" s="62">
        <f t="shared" si="94"/>
        <v>294.38852181137639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371.7282125501186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72.393882557915504</v>
      </c>
      <c r="AO86" s="62">
        <f t="shared" si="90"/>
        <v>321.03333748974029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23.162719269863754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4.1977067465209964E-9</v>
      </c>
      <c r="AX86" s="23">
        <f t="shared" si="60"/>
        <v>23.162719274061459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projet'!$B$11,Paramètres!$A$1:$I$89,3,0)*VLOOKUP('Données projet'!$B$11,Paramètres!$A$1:$I$89,5,0)</f>
        <v>261.00359999999995</v>
      </c>
      <c r="BF86" s="14">
        <f t="shared" si="91"/>
        <v>62.936256929541173</v>
      </c>
      <c r="BG86" s="22">
        <f t="shared" si="61"/>
        <v>564.19525081895074</v>
      </c>
      <c r="BH86" s="62">
        <f t="shared" si="62"/>
        <v>857.52858415228411</v>
      </c>
      <c r="BI86" s="62">
        <f ca="1">AVERAGE(OFFSET($BH$3,0,0,'Données projet'!$E$11+1,1))-AVERAGE(OFFSET($H$3,0,0,'Données projet'!$E$11+1,1))</f>
        <v>411.73139494306878</v>
      </c>
      <c r="BJ86" s="62">
        <f t="shared" si="92"/>
        <v>254.25036207346591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17.5</v>
      </c>
      <c r="BY86" s="13">
        <f>IF('Données projet'!$A$114&gt;35,BY85+BX86-CG85,IF(A86&lt;'Données projet'!$A$114,$BV$205^A86,IF(A86='Données projet'!$A$114,'Données projet'!$B$114,BY85+BX86-CG85)))</f>
        <v>550.49999999999989</v>
      </c>
      <c r="BZ86" s="14">
        <f>BY86*VLOOKUP('Données projet'!$B$12,Paramètres!$A$1:$I$89,3,0)*VLOOKUP('Données projet'!$B$12,Paramètres!$A$1:$I$89,5,0)</f>
        <v>257.63399999999996</v>
      </c>
      <c r="CA86" s="14">
        <f t="shared" si="93"/>
        <v>62.217774353261795</v>
      </c>
      <c r="CB86" s="22">
        <f t="shared" si="64"/>
        <v>557.07517366526417</v>
      </c>
      <c r="CC86" s="62">
        <f t="shared" si="65"/>
        <v>850.40850699859743</v>
      </c>
      <c r="CD86" s="62">
        <f ca="1">AVERAGE(OFFSET($CC$3,0,0,'Données projet'!$E$12+1,1))-AVERAGE(OFFSET($H$3,0,0,'Données projet'!$E$12+1,1))</f>
        <v>396.92963589781414</v>
      </c>
      <c r="CE86" s="62">
        <f t="shared" si="94"/>
        <v>294.38852181137639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371.7282125501186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72.393882557915504</v>
      </c>
      <c r="AO87" s="62">
        <f t="shared" si="90"/>
        <v>321.03333748974029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22.70851247284547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2.9682269058975166E-9</v>
      </c>
      <c r="AX87" s="23">
        <f t="shared" si="60"/>
        <v>22.708512475813698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projet'!$B$11,Paramètres!$A$1:$I$89,3,0)*VLOOKUP('Données projet'!$B$11,Paramètres!$A$1:$I$89,5,0)</f>
        <v>266.88479999999993</v>
      </c>
      <c r="BF87" s="14">
        <f t="shared" si="91"/>
        <v>64.18769936370569</v>
      </c>
      <c r="BG87" s="22">
        <f t="shared" si="61"/>
        <v>576.61793639178723</v>
      </c>
      <c r="BH87" s="62">
        <f t="shared" si="62"/>
        <v>869.95126972512048</v>
      </c>
      <c r="BI87" s="62">
        <f ca="1">AVERAGE(OFFSET($BH$3,0,0,'Données projet'!$E$11+1,1))-AVERAGE(OFFSET($H$3,0,0,'Données projet'!$E$11+1,1))</f>
        <v>411.73139494306878</v>
      </c>
      <c r="BJ87" s="62">
        <f t="shared" si="92"/>
        <v>254.25036207346591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17.5</v>
      </c>
      <c r="BY87" s="13">
        <f>IF('Données projet'!$A$114&gt;35,BY86+BX87-CG86,IF(A87&lt;'Données projet'!$A$114,$BV$205^A87,IF(A87='Données projet'!$A$114,'Données projet'!$B$114,BY86+BX87-CG86)))</f>
        <v>567.99999999999989</v>
      </c>
      <c r="BZ87" s="14">
        <f>BY87*VLOOKUP('Données projet'!$B$12,Paramètres!$A$1:$I$89,3,0)*VLOOKUP('Données projet'!$B$12,Paramètres!$A$1:$I$89,5,0)</f>
        <v>265.82399999999996</v>
      </c>
      <c r="CA87" s="14">
        <f t="shared" si="93"/>
        <v>63.962214293903529</v>
      </c>
      <c r="CB87" s="22">
        <f t="shared" si="64"/>
        <v>574.37765656188185</v>
      </c>
      <c r="CC87" s="62">
        <f t="shared" si="65"/>
        <v>867.71098989521511</v>
      </c>
      <c r="CD87" s="62">
        <f ca="1">AVERAGE(OFFSET($CC$3,0,0,'Données projet'!$E$12+1,1))-AVERAGE(OFFSET($H$3,0,0,'Données projet'!$E$12+1,1))</f>
        <v>396.92963589781414</v>
      </c>
      <c r="CE87" s="62">
        <f t="shared" si="94"/>
        <v>294.38852181137639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371.7282125501186</v>
      </c>
      <c r="T88" s="62">
        <f t="shared" si="88"/>
        <v>231.36959598460686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72.393882557915504</v>
      </c>
      <c r="AO88" s="62">
        <f t="shared" si="90"/>
        <v>321.03333748974029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22.263212394077925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2.0988533732604982E-9</v>
      </c>
      <c r="AX88" s="23">
        <f t="shared" si="60"/>
        <v>22.26321239617678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projet'!$B$11,Paramètres!$A$1:$I$89,3,0)*VLOOKUP('Données projet'!$B$11,Paramètres!$A$1:$I$89,5,0)</f>
        <v>272.76599999999996</v>
      </c>
      <c r="BF88" s="14">
        <f t="shared" si="91"/>
        <v>65.43593563008757</v>
      </c>
      <c r="BG88" s="22">
        <f t="shared" si="61"/>
        <v>589.03503788906914</v>
      </c>
      <c r="BH88" s="62">
        <f t="shared" si="62"/>
        <v>882.3683712224024</v>
      </c>
      <c r="BI88" s="62">
        <f ca="1">AVERAGE(OFFSET($BH$3,0,0,'Données projet'!$E$11+1,1))-AVERAGE(OFFSET($H$3,0,0,'Données projet'!$E$11+1,1))</f>
        <v>411.73139494306878</v>
      </c>
      <c r="BJ88" s="62">
        <f t="shared" si="92"/>
        <v>254.25036207346591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17.5</v>
      </c>
      <c r="BY88" s="13">
        <f>IF('Données projet'!$A$114&gt;35,BY87+BX88-CG87,IF(A88&lt;'Données projet'!$A$114,$BV$205^A88,IF(A88='Données projet'!$A$114,'Données projet'!$B$114,BY87+BX88-CG87)))</f>
        <v>585.49999999999989</v>
      </c>
      <c r="BZ88" s="14">
        <f>BY88*VLOOKUP('Données projet'!$B$12,Paramètres!$A$1:$I$89,3,0)*VLOOKUP('Données projet'!$B$12,Paramètres!$A$1:$I$89,5,0)</f>
        <v>274.01399999999995</v>
      </c>
      <c r="CA88" s="14">
        <f t="shared" si="93"/>
        <v>65.700408366571935</v>
      </c>
      <c r="CB88" s="22">
        <f t="shared" si="64"/>
        <v>591.66926123844598</v>
      </c>
      <c r="CC88" s="62">
        <f t="shared" si="65"/>
        <v>885.00259457177935</v>
      </c>
      <c r="CD88" s="62">
        <f ca="1">AVERAGE(OFFSET($CC$3,0,0,'Données projet'!$E$12+1,1))-AVERAGE(OFFSET($H$3,0,0,'Données projet'!$E$12+1,1))</f>
        <v>396.92963589781414</v>
      </c>
      <c r="CE88" s="62">
        <f t="shared" si="94"/>
        <v>294.38852181137639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371.7282125501186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72.393882557915504</v>
      </c>
      <c r="AO89" s="62">
        <f t="shared" si="90"/>
        <v>321.03333748974029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21.82664437824878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1.4841134529487583E-9</v>
      </c>
      <c r="AX89" s="23">
        <f t="shared" si="60"/>
        <v>21.826644379732894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projet'!$B$11,Paramètres!$A$1:$I$89,3,0)*VLOOKUP('Données projet'!$B$11,Paramètres!$A$1:$I$89,5,0)</f>
        <v>256.94759999999991</v>
      </c>
      <c r="BF89" s="14">
        <f t="shared" si="91"/>
        <v>62.071283104858246</v>
      </c>
      <c r="BG89" s="22">
        <f t="shared" si="61"/>
        <v>555.62455474096134</v>
      </c>
      <c r="BH89" s="62">
        <f t="shared" si="62"/>
        <v>848.95788807429471</v>
      </c>
      <c r="BI89" s="62">
        <f ca="1">AVERAGE(OFFSET($BH$3,0,0,'Données projet'!$E$11+1,1))-AVERAGE(OFFSET($H$3,0,0,'Données projet'!$E$11+1,1))</f>
        <v>411.73139494306878</v>
      </c>
      <c r="BJ89" s="62">
        <f t="shared" si="92"/>
        <v>254.25036207346591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17.5</v>
      </c>
      <c r="BY89" s="13">
        <f>IF('Données projet'!$A$114&gt;35,BY88+BX89-CG88,IF(A89&lt;'Données projet'!$A$114,$BV$205^A89,IF(A89='Données projet'!$A$114,'Données projet'!$B$114,BY88+BX89-CG88)))</f>
        <v>602.99999999999989</v>
      </c>
      <c r="BZ89" s="14">
        <f>BY89*VLOOKUP('Données projet'!$B$12,Paramètres!$A$1:$I$89,3,0)*VLOOKUP('Données projet'!$B$12,Paramètres!$A$1:$I$89,5,0)</f>
        <v>282.20399999999995</v>
      </c>
      <c r="CA89" s="14">
        <f t="shared" si="93"/>
        <v>67.432564684485186</v>
      </c>
      <c r="CB89" s="22">
        <f t="shared" si="64"/>
        <v>608.9503501588116</v>
      </c>
      <c r="CC89" s="62">
        <f t="shared" si="65"/>
        <v>902.28368349214497</v>
      </c>
      <c r="CD89" s="62">
        <f ca="1">AVERAGE(OFFSET($CC$3,0,0,'Données projet'!$E$12+1,1))-AVERAGE(OFFSET($H$3,0,0,'Données projet'!$E$12+1,1))</f>
        <v>396.92963589781414</v>
      </c>
      <c r="CE89" s="62">
        <f t="shared" si="94"/>
        <v>294.38852181137639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371.7282125501186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72.393882557915504</v>
      </c>
      <c r="AO90" s="62">
        <f t="shared" si="90"/>
        <v>321.03333748974029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21.398637194929847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1.0494266866302491E-9</v>
      </c>
      <c r="AX90" s="23">
        <f t="shared" si="60"/>
        <v>21.398637195979273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projet'!$B$11,Paramètres!$A$1:$I$89,3,0)*VLOOKUP('Données projet'!$B$11,Paramètres!$A$1:$I$89,5,0)</f>
        <v>262.42319999999989</v>
      </c>
      <c r="BF90" s="14">
        <f t="shared" si="91"/>
        <v>63.238627062047733</v>
      </c>
      <c r="BG90" s="22">
        <f t="shared" si="61"/>
        <v>567.19434879973289</v>
      </c>
      <c r="BH90" s="62">
        <f t="shared" si="62"/>
        <v>860.52768213306626</v>
      </c>
      <c r="BI90" s="62">
        <f ca="1">AVERAGE(OFFSET($BH$3,0,0,'Données projet'!$E$11+1,1))-AVERAGE(OFFSET($H$3,0,0,'Données projet'!$E$11+1,1))</f>
        <v>411.73139494306878</v>
      </c>
      <c r="BJ90" s="62">
        <f t="shared" si="92"/>
        <v>254.25036207346591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17.5</v>
      </c>
      <c r="BY90" s="13">
        <f>IF('Données projet'!$A$114&gt;35,BY89+BX90-CG89,IF(A90&lt;'Données projet'!$A$114,$BV$205^A90,IF(A90='Données projet'!$A$114,'Données projet'!$B$114,BY89+BX90-CG89)))</f>
        <v>620.49999999999989</v>
      </c>
      <c r="BZ90" s="14">
        <f>BY90*VLOOKUP('Données projet'!$B$12,Paramètres!$A$1:$I$89,3,0)*VLOOKUP('Données projet'!$B$12,Paramètres!$A$1:$I$89,5,0)</f>
        <v>290.39399999999995</v>
      </c>
      <c r="CA90" s="14">
        <f t="shared" si="93"/>
        <v>69.158878594433091</v>
      </c>
      <c r="CB90" s="22">
        <f t="shared" si="64"/>
        <v>626.22126355197076</v>
      </c>
      <c r="CC90" s="62">
        <f t="shared" si="65"/>
        <v>919.55459688530414</v>
      </c>
      <c r="CD90" s="62">
        <f ca="1">AVERAGE(OFFSET($CC$3,0,0,'Données projet'!$E$12+1,1))-AVERAGE(OFFSET($H$3,0,0,'Données projet'!$E$12+1,1))</f>
        <v>396.92963589781414</v>
      </c>
      <c r="CE90" s="62">
        <f t="shared" si="94"/>
        <v>294.38852181137639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371.7282125501186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72.393882557915504</v>
      </c>
      <c r="AO91" s="62">
        <f t="shared" si="90"/>
        <v>321.03333748974029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20.979022971417194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7.4205672647437914E-10</v>
      </c>
      <c r="AX91" s="23">
        <f t="shared" si="60"/>
        <v>20.97902297215925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projet'!$B$11,Paramètres!$A$1:$I$89,3,0)*VLOOKUP('Données projet'!$B$11,Paramètres!$A$1:$I$89,5,0)</f>
        <v>267.89879999999988</v>
      </c>
      <c r="BF91" s="14">
        <f t="shared" si="91"/>
        <v>64.403139057834508</v>
      </c>
      <c r="BG91" s="22">
        <f t="shared" si="61"/>
        <v>578.75921052572812</v>
      </c>
      <c r="BH91" s="62">
        <f t="shared" si="62"/>
        <v>872.09254385906138</v>
      </c>
      <c r="BI91" s="62">
        <f ca="1">AVERAGE(OFFSET($BH$3,0,0,'Données projet'!$E$11+1,1))-AVERAGE(OFFSET($H$3,0,0,'Données projet'!$E$11+1,1))</f>
        <v>411.73139494306878</v>
      </c>
      <c r="BJ91" s="62">
        <f t="shared" si="92"/>
        <v>254.25036207346591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17.5</v>
      </c>
      <c r="BY91" s="13">
        <f>IF('Données projet'!$A$114&gt;35,BY90+BX91-CG90,IF(A91&lt;'Données projet'!$A$114,$BV$205^A91,IF(A91='Données projet'!$A$114,'Données projet'!$B$114,BY90+BX91-CG90)))</f>
        <v>637.99999999999989</v>
      </c>
      <c r="BZ91" s="14">
        <f>BY91*VLOOKUP('Données projet'!$B$12,Paramètres!$A$1:$I$89,3,0)*VLOOKUP('Données projet'!$B$12,Paramètres!$A$1:$I$89,5,0)</f>
        <v>298.58399999999995</v>
      </c>
      <c r="CA91" s="14">
        <f t="shared" si="93"/>
        <v>70.879533797607607</v>
      </c>
      <c r="CB91" s="22">
        <f t="shared" si="64"/>
        <v>643.48232136416652</v>
      </c>
      <c r="CC91" s="62">
        <f t="shared" si="65"/>
        <v>936.81565469749989</v>
      </c>
      <c r="CD91" s="62">
        <f ca="1">AVERAGE(OFFSET($CC$3,0,0,'Données projet'!$E$12+1,1))-AVERAGE(OFFSET($H$3,0,0,'Données projet'!$E$12+1,1))</f>
        <v>396.92963589781414</v>
      </c>
      <c r="CE91" s="62">
        <f t="shared" si="94"/>
        <v>294.38852181137639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371.7282125501186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72.393882557915504</v>
      </c>
      <c r="AO92" s="62">
        <f t="shared" si="90"/>
        <v>321.03333748974029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20.567637126888222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5.2471334331512455E-10</v>
      </c>
      <c r="AX92" s="23">
        <f t="shared" si="60"/>
        <v>20.567637127412937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projet'!$B$11,Paramètres!$A$1:$I$89,3,0)*VLOOKUP('Données projet'!$B$11,Paramètres!$A$1:$I$89,5,0)</f>
        <v>273.37439999999987</v>
      </c>
      <c r="BF92" s="14">
        <f t="shared" si="91"/>
        <v>65.564883644654373</v>
      </c>
      <c r="BG92" s="22">
        <f t="shared" si="61"/>
        <v>590.3192523477727</v>
      </c>
      <c r="BH92" s="62">
        <f t="shared" si="62"/>
        <v>883.65258568110607</v>
      </c>
      <c r="BI92" s="62">
        <f ca="1">AVERAGE(OFFSET($BH$3,0,0,'Données projet'!$E$11+1,1))-AVERAGE(OFFSET($H$3,0,0,'Données projet'!$E$11+1,1))</f>
        <v>411.73139494306878</v>
      </c>
      <c r="BJ92" s="62">
        <f t="shared" si="92"/>
        <v>254.25036207346591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17.5</v>
      </c>
      <c r="BY92" s="13">
        <f>IF('Données projet'!$A$114&gt;35,BY91+BX92-CG91,IF(A92&lt;'Données projet'!$A$114,$BV$205^A92,IF(A92='Données projet'!$A$114,'Données projet'!$B$114,BY91+BX92-CG91)))</f>
        <v>655.49999999999989</v>
      </c>
      <c r="BZ92" s="14">
        <f>BY92*VLOOKUP('Données projet'!$B$12,Paramètres!$A$1:$I$89,3,0)*VLOOKUP('Données projet'!$B$12,Paramètres!$A$1:$I$89,5,0)</f>
        <v>306.77399999999994</v>
      </c>
      <c r="CA92" s="14">
        <f t="shared" si="93"/>
        <v>72.594703343999058</v>
      </c>
      <c r="CB92" s="22">
        <f t="shared" si="64"/>
        <v>660.73382499079833</v>
      </c>
      <c r="CC92" s="62">
        <f t="shared" si="65"/>
        <v>954.0671583241317</v>
      </c>
      <c r="CD92" s="62">
        <f ca="1">AVERAGE(OFFSET($CC$3,0,0,'Données projet'!$E$12+1,1))-AVERAGE(OFFSET($H$3,0,0,'Données projet'!$E$12+1,1))</f>
        <v>396.92963589781414</v>
      </c>
      <c r="CE92" s="62">
        <f t="shared" si="94"/>
        <v>294.38852181137639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371.7282125501186</v>
      </c>
      <c r="T93" s="62">
        <f t="shared" si="88"/>
        <v>231.36959598460686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72.393882557915504</v>
      </c>
      <c r="AO93" s="62">
        <f t="shared" si="90"/>
        <v>321.03333748974029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20.164318307849875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3.7102836323718957E-10</v>
      </c>
      <c r="AX93" s="23">
        <f t="shared" si="60"/>
        <v>20.164318308220903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projet'!$B$11,Paramètres!$A$1:$I$89,3,0)*VLOOKUP('Données projet'!$B$11,Paramètres!$A$1:$I$89,5,0)</f>
        <v>278.84999999999985</v>
      </c>
      <c r="BF93" s="14">
        <f t="shared" si="91"/>
        <v>66.723922641152967</v>
      </c>
      <c r="BG93" s="22">
        <f t="shared" si="61"/>
        <v>601.87458193334112</v>
      </c>
      <c r="BH93" s="62">
        <f t="shared" si="62"/>
        <v>895.20791526667449</v>
      </c>
      <c r="BI93" s="62">
        <f ca="1">AVERAGE(OFFSET($BH$3,0,0,'Données projet'!$E$11+1,1))-AVERAGE(OFFSET($H$3,0,0,'Données projet'!$E$11+1,1))</f>
        <v>411.73139494306878</v>
      </c>
      <c r="BJ93" s="62">
        <f t="shared" si="92"/>
        <v>254.25036207346591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673</v>
      </c>
      <c r="BW93" s="13">
        <f>VLOOKUP(A93,'Données projet'!$A$113:$I$133,9,0)</f>
        <v>17.5</v>
      </c>
      <c r="BX93" s="13">
        <f t="array" ref="BX93">INDEX(BW:BW,MIN(IF(ISNUMBER(BW93:BW289),ROW(BW93:BW289),"")))</f>
        <v>17.5</v>
      </c>
      <c r="BY93" s="13">
        <f>IF('Données projet'!$A$114&gt;35,BY92+BX93-CG92,IF(A93&lt;'Données projet'!$A$114,$BV$205^A93,IF(A93='Données projet'!$A$114,'Données projet'!$B$114,BY92+BX93-CG92)))</f>
        <v>672.99999999999989</v>
      </c>
      <c r="BZ93" s="14">
        <f>BY93*VLOOKUP('Données projet'!$B$12,Paramètres!$A$1:$I$89,3,0)*VLOOKUP('Données projet'!$B$12,Paramètres!$A$1:$I$89,5,0)</f>
        <v>314.96399999999994</v>
      </c>
      <c r="CA93" s="14">
        <f t="shared" si="93"/>
        <v>74.304550517616548</v>
      </c>
      <c r="CB93" s="22">
        <f t="shared" si="64"/>
        <v>677.97605881818208</v>
      </c>
      <c r="CC93" s="62">
        <f t="shared" si="65"/>
        <v>971.30939215151534</v>
      </c>
      <c r="CD93" s="62">
        <f ca="1">AVERAGE(OFFSET($CC$3,0,0,'Données projet'!$E$12+1,1))-AVERAGE(OFFSET($H$3,0,0,'Données projet'!$E$12+1,1))</f>
        <v>396.92963589781414</v>
      </c>
      <c r="CE93" s="62">
        <f t="shared" si="94"/>
        <v>294.38852181137639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135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371.7282125501186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72.393882557915504</v>
      </c>
      <c r="AO94" s="62">
        <f t="shared" si="90"/>
        <v>321.03333748974029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19.768908324852678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2.6235667165756227E-10</v>
      </c>
      <c r="AX94" s="23">
        <f t="shared" si="60"/>
        <v>19.768908325115035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projet'!$B$11,Paramètres!$A$1:$I$89,3,0)*VLOOKUP('Données projet'!$B$11,Paramètres!$A$1:$I$89,5,0)</f>
        <v>262.62599999999986</v>
      </c>
      <c r="BF94" s="14">
        <f t="shared" si="91"/>
        <v>63.281807230823397</v>
      </c>
      <c r="BG94" s="22">
        <f t="shared" si="61"/>
        <v>567.62276426035044</v>
      </c>
      <c r="BH94" s="62">
        <f t="shared" si="62"/>
        <v>860.95609759368381</v>
      </c>
      <c r="BI94" s="62">
        <f ca="1">AVERAGE(OFFSET($BH$3,0,0,'Données projet'!$E$11+1,1))-AVERAGE(OFFSET($H$3,0,0,'Données projet'!$E$11+1,1))</f>
        <v>411.73139494306878</v>
      </c>
      <c r="BJ94" s="62">
        <f t="shared" si="92"/>
        <v>254.25036207346591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18.5</v>
      </c>
      <c r="BY94" s="13">
        <f>IF('Données projet'!$A$114&gt;35,BY93+BX94-CG93,IF(A94&lt;'Données projet'!$A$114,$BV$205^A94,IF(A94='Données projet'!$A$114,'Données projet'!$B$114,BY93+BX94-CG93)))</f>
        <v>556.49999999999989</v>
      </c>
      <c r="BZ94" s="14">
        <f>BY94*VLOOKUP('Données projet'!$B$12,Paramètres!$A$1:$I$89,3,0)*VLOOKUP('Données projet'!$B$12,Paramètres!$A$1:$I$89,5,0)</f>
        <v>260.44199999999995</v>
      </c>
      <c r="CA94" s="14">
        <f t="shared" si="93"/>
        <v>62.816585178645781</v>
      </c>
      <c r="CB94" s="22">
        <f t="shared" si="64"/>
        <v>563.00870251947458</v>
      </c>
      <c r="CC94" s="62">
        <f t="shared" si="65"/>
        <v>856.34203585280784</v>
      </c>
      <c r="CD94" s="62">
        <f ca="1">AVERAGE(OFFSET($CC$3,0,0,'Données projet'!$E$12+1,1))-AVERAGE(OFFSET($H$3,0,0,'Données projet'!$E$12+1,1))</f>
        <v>396.92963589781414</v>
      </c>
      <c r="CE94" s="62">
        <f t="shared" si="94"/>
        <v>294.38852181137639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371.7282125501186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72.393882557915504</v>
      </c>
      <c r="AO95" s="62">
        <f t="shared" si="90"/>
        <v>321.03333748974029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19.381252090445781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1.8551418161859479E-10</v>
      </c>
      <c r="AX95" s="23">
        <f t="shared" si="60"/>
        <v>19.381252090631296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projet'!$B$11,Paramètres!$A$1:$I$89,3,0)*VLOOKUP('Données projet'!$B$11,Paramètres!$A$1:$I$89,5,0)</f>
        <v>267.69599999999986</v>
      </c>
      <c r="BF95" s="14">
        <f t="shared" si="91"/>
        <v>64.360058723585439</v>
      </c>
      <c r="BG95" s="22">
        <f t="shared" si="61"/>
        <v>578.33096894357766</v>
      </c>
      <c r="BH95" s="62">
        <f t="shared" si="62"/>
        <v>871.66430227691103</v>
      </c>
      <c r="BI95" s="62">
        <f ca="1">AVERAGE(OFFSET($BH$3,0,0,'Données projet'!$E$11+1,1))-AVERAGE(OFFSET($H$3,0,0,'Données projet'!$E$11+1,1))</f>
        <v>411.73139494306878</v>
      </c>
      <c r="BJ95" s="62">
        <f t="shared" si="92"/>
        <v>254.25036207346591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18.5</v>
      </c>
      <c r="BY95" s="13">
        <f>IF('Données projet'!$A$114&gt;35,BY94+BX95-CG94,IF(A95&lt;'Données projet'!$A$114,$BV$205^A95,IF(A95='Données projet'!$A$114,'Données projet'!$B$114,BY94+BX95-CG94)))</f>
        <v>574.99999999999989</v>
      </c>
      <c r="BZ95" s="14">
        <f>BY95*VLOOKUP('Données projet'!$B$12,Paramètres!$A$1:$I$89,3,0)*VLOOKUP('Données projet'!$B$12,Paramètres!$A$1:$I$89,5,0)</f>
        <v>269.09999999999991</v>
      </c>
      <c r="CA95" s="14">
        <f t="shared" si="93"/>
        <v>64.658229472790993</v>
      </c>
      <c r="CB95" s="22">
        <f t="shared" si="64"/>
        <v>581.29558299844405</v>
      </c>
      <c r="CC95" s="62">
        <f t="shared" si="65"/>
        <v>874.62891633177742</v>
      </c>
      <c r="CD95" s="62">
        <f ca="1">AVERAGE(OFFSET($CC$3,0,0,'Données projet'!$E$12+1,1))-AVERAGE(OFFSET($H$3,0,0,'Données projet'!$E$12+1,1))</f>
        <v>396.92963589781414</v>
      </c>
      <c r="CE95" s="62">
        <f t="shared" si="94"/>
        <v>294.38852181137639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371.7282125501186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72.393882557915504</v>
      </c>
      <c r="AO96" s="62">
        <f t="shared" si="90"/>
        <v>321.03333748974029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19.001197558348647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1.3117833582878114E-10</v>
      </c>
      <c r="AX96" s="23">
        <f t="shared" si="60"/>
        <v>19.001197558479824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projet'!$B$11,Paramètres!$A$1:$I$89,3,0)*VLOOKUP('Données projet'!$B$11,Paramètres!$A$1:$I$89,5,0)</f>
        <v>272.76599999999985</v>
      </c>
      <c r="BF96" s="14">
        <f t="shared" si="91"/>
        <v>65.43593563008757</v>
      </c>
      <c r="BG96" s="22">
        <f t="shared" si="61"/>
        <v>589.03503788906892</v>
      </c>
      <c r="BH96" s="62">
        <f t="shared" si="62"/>
        <v>882.36837122240217</v>
      </c>
      <c r="BI96" s="62">
        <f ca="1">AVERAGE(OFFSET($BH$3,0,0,'Données projet'!$E$11+1,1))-AVERAGE(OFFSET($H$3,0,0,'Données projet'!$E$11+1,1))</f>
        <v>411.73139494306878</v>
      </c>
      <c r="BJ96" s="62">
        <f t="shared" si="92"/>
        <v>254.25036207346591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18.5</v>
      </c>
      <c r="BY96" s="13">
        <f>IF('Données projet'!$A$114&gt;35,BY95+BX96-CG95,IF(A96&lt;'Données projet'!$A$114,$BV$205^A96,IF(A96='Données projet'!$A$114,'Données projet'!$B$114,BY95+BX96-CG95)))</f>
        <v>593.49999999999989</v>
      </c>
      <c r="BZ96" s="14">
        <f>BY96*VLOOKUP('Données projet'!$B$12,Paramètres!$A$1:$I$89,3,0)*VLOOKUP('Données projet'!$B$12,Paramètres!$A$1:$I$89,5,0)</f>
        <v>277.75799999999992</v>
      </c>
      <c r="CA96" s="14">
        <f t="shared" si="93"/>
        <v>66.492988372715388</v>
      </c>
      <c r="CB96" s="22">
        <f t="shared" si="64"/>
        <v>599.57047141581245</v>
      </c>
      <c r="CC96" s="62">
        <f t="shared" si="65"/>
        <v>892.90380474914582</v>
      </c>
      <c r="CD96" s="62">
        <f ca="1">AVERAGE(OFFSET($CC$3,0,0,'Données projet'!$E$12+1,1))-AVERAGE(OFFSET($H$3,0,0,'Données projet'!$E$12+1,1))</f>
        <v>396.92963589781414</v>
      </c>
      <c r="CE96" s="62">
        <f t="shared" si="94"/>
        <v>294.38852181137639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371.7282125501186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72.393882557915504</v>
      </c>
      <c r="AO97" s="62">
        <f t="shared" si="90"/>
        <v>321.03333748974029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18.628595663815563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9.2757090809297393E-11</v>
      </c>
      <c r="AX97" s="23">
        <f t="shared" si="60"/>
        <v>18.628595663908321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projet'!$B$11,Paramètres!$A$1:$I$89,3,0)*VLOOKUP('Données projet'!$B$11,Paramètres!$A$1:$I$89,5,0)</f>
        <v>277.83599999999984</v>
      </c>
      <c r="BF97" s="14">
        <f t="shared" si="91"/>
        <v>66.509487177652261</v>
      </c>
      <c r="BG97" s="22">
        <f t="shared" si="61"/>
        <v>599.73505683441078</v>
      </c>
      <c r="BH97" s="62">
        <f t="shared" si="62"/>
        <v>893.06839016774416</v>
      </c>
      <c r="BI97" s="62">
        <f ca="1">AVERAGE(OFFSET($BH$3,0,0,'Données projet'!$E$11+1,1))-AVERAGE(OFFSET($H$3,0,0,'Données projet'!$E$11+1,1))</f>
        <v>411.73139494306878</v>
      </c>
      <c r="BJ97" s="62">
        <f t="shared" si="92"/>
        <v>254.25036207346591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18.5</v>
      </c>
      <c r="BY97" s="13">
        <f>IF('Données projet'!$A$114&gt;35,BY96+BX97-CG96,IF(A97&lt;'Données projet'!$A$114,$BV$205^A97,IF(A97='Données projet'!$A$114,'Données projet'!$B$114,BY96+BX97-CG96)))</f>
        <v>611.99999999999989</v>
      </c>
      <c r="BZ97" s="14">
        <f>BY97*VLOOKUP('Données projet'!$B$12,Paramètres!$A$1:$I$89,3,0)*VLOOKUP('Données projet'!$B$12,Paramètres!$A$1:$I$89,5,0)</f>
        <v>286.41599999999994</v>
      </c>
      <c r="CA97" s="14">
        <f t="shared" si="93"/>
        <v>68.321101129951188</v>
      </c>
      <c r="CB97" s="22">
        <f t="shared" si="64"/>
        <v>617.83378446799827</v>
      </c>
      <c r="CC97" s="62">
        <f t="shared" si="65"/>
        <v>911.16711780133164</v>
      </c>
      <c r="CD97" s="62">
        <f ca="1">AVERAGE(OFFSET($CC$3,0,0,'Données projet'!$E$12+1,1))-AVERAGE(OFFSET($H$3,0,0,'Données projet'!$E$12+1,1))</f>
        <v>396.92963589781414</v>
      </c>
      <c r="CE97" s="62">
        <f t="shared" si="94"/>
        <v>294.38852181137639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371.7282125501186</v>
      </c>
      <c r="T98" s="62">
        <f t="shared" si="88"/>
        <v>231.36959598460686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72.393882557915504</v>
      </c>
      <c r="AO98" s="62">
        <f t="shared" si="90"/>
        <v>321.03333748974029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18.263300265169558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6.5589167914390569E-11</v>
      </c>
      <c r="AX98" s="23">
        <f t="shared" si="60"/>
        <v>18.263300265235149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projet'!$B$11,Paramètres!$A$1:$I$89,3,0)*VLOOKUP('Données projet'!$B$11,Paramètres!$A$1:$I$89,5,0)</f>
        <v>282.90599999999989</v>
      </c>
      <c r="BF98" s="14">
        <f t="shared" si="91"/>
        <v>67.580760694123455</v>
      </c>
      <c r="BG98" s="22">
        <f t="shared" si="61"/>
        <v>610.43110820893151</v>
      </c>
      <c r="BH98" s="62">
        <f t="shared" si="62"/>
        <v>903.76444154226488</v>
      </c>
      <c r="BI98" s="62">
        <f ca="1">AVERAGE(OFFSET($BH$3,0,0,'Données projet'!$E$11+1,1))-AVERAGE(OFFSET($H$3,0,0,'Données projet'!$E$11+1,1))</f>
        <v>411.73139494306878</v>
      </c>
      <c r="BJ98" s="62">
        <f t="shared" si="92"/>
        <v>254.25036207346591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18.5</v>
      </c>
      <c r="BY98" s="13">
        <f>IF('Données projet'!$A$114&gt;35,BY97+BX98-CG97,IF(A98&lt;'Données projet'!$A$114,$BV$205^A98,IF(A98='Données projet'!$A$114,'Données projet'!$B$114,BY97+BX98-CG97)))</f>
        <v>630.49999999999989</v>
      </c>
      <c r="BZ98" s="14">
        <f>BY98*VLOOKUP('Données projet'!$B$12,Paramètres!$A$1:$I$89,3,0)*VLOOKUP('Données projet'!$B$12,Paramètres!$A$1:$I$89,5,0)</f>
        <v>295.07399999999996</v>
      </c>
      <c r="CA98" s="14">
        <f t="shared" si="93"/>
        <v>70.142791709481173</v>
      </c>
      <c r="CB98" s="22">
        <f t="shared" si="64"/>
        <v>636.08591222734628</v>
      </c>
      <c r="CC98" s="62">
        <f t="shared" si="65"/>
        <v>929.41924556067966</v>
      </c>
      <c r="CD98" s="62">
        <f ca="1">AVERAGE(OFFSET($CC$3,0,0,'Données projet'!$E$12+1,1))-AVERAGE(OFFSET($H$3,0,0,'Données projet'!$E$12+1,1))</f>
        <v>396.92963589781414</v>
      </c>
      <c r="CE98" s="62">
        <f t="shared" si="94"/>
        <v>294.38852181137639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371.7282125501186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72.393882557915504</v>
      </c>
      <c r="AO99" s="62">
        <f t="shared" si="90"/>
        <v>321.03333748974029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17.90516808648281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4.6378545404648696E-11</v>
      </c>
      <c r="AX99" s="23">
        <f t="shared" si="60"/>
        <v>17.905168086529187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projet'!$B$11,Paramètres!$A$1:$I$89,3,0)*VLOOKUP('Données projet'!$B$11,Paramètres!$A$1:$I$89,5,0)</f>
        <v>266.47919999999988</v>
      </c>
      <c r="BF99" s="14">
        <f t="shared" si="91"/>
        <v>64.101496824889622</v>
      </c>
      <c r="BG99" s="22">
        <f t="shared" si="61"/>
        <v>575.76138030334926</v>
      </c>
      <c r="BH99" s="62">
        <f t="shared" si="62"/>
        <v>869.09471363668263</v>
      </c>
      <c r="BI99" s="62">
        <f ca="1">AVERAGE(OFFSET($BH$3,0,0,'Données projet'!$E$11+1,1))-AVERAGE(OFFSET($H$3,0,0,'Données projet'!$E$11+1,1))</f>
        <v>411.73139494306878</v>
      </c>
      <c r="BJ99" s="62">
        <f t="shared" si="92"/>
        <v>254.25036207346591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18.5</v>
      </c>
      <c r="BY99" s="13">
        <f>IF('Données projet'!$A$114&gt;35,BY98+BX99-CG98,IF(A99&lt;'Données projet'!$A$114,$BV$205^A99,IF(A99='Données projet'!$A$114,'Données projet'!$B$114,BY98+BX99-CG98)))</f>
        <v>648.99999999999989</v>
      </c>
      <c r="BZ99" s="14">
        <f>BY99*VLOOKUP('Données projet'!$B$12,Paramètres!$A$1:$I$89,3,0)*VLOOKUP('Données projet'!$B$12,Paramètres!$A$1:$I$89,5,0)</f>
        <v>303.73199999999997</v>
      </c>
      <c r="CA99" s="14">
        <f t="shared" si="93"/>
        <v>71.958270185981476</v>
      </c>
      <c r="CB99" s="22">
        <f t="shared" si="64"/>
        <v>654.32722057391766</v>
      </c>
      <c r="CC99" s="62">
        <f t="shared" si="65"/>
        <v>947.66055390725091</v>
      </c>
      <c r="CD99" s="62">
        <f ca="1">AVERAGE(OFFSET($CC$3,0,0,'Données projet'!$E$12+1,1))-AVERAGE(OFFSET($H$3,0,0,'Données projet'!$E$12+1,1))</f>
        <v>396.92963589781414</v>
      </c>
      <c r="CE99" s="62">
        <f t="shared" si="94"/>
        <v>294.38852181137639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371.7282125501186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72.393882557915504</v>
      </c>
      <c r="AO100" s="62">
        <f t="shared" si="90"/>
        <v>321.03333748974029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17.554058661381049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3.2794583957195284E-11</v>
      </c>
      <c r="AX100" s="23">
        <f t="shared" si="60"/>
        <v>17.554058661413844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projet'!$B$11,Paramètres!$A$1:$I$89,3,0)*VLOOKUP('Données projet'!$B$11,Paramètres!$A$1:$I$89,5,0)</f>
        <v>271.34639999999985</v>
      </c>
      <c r="BF100" s="14">
        <f t="shared" si="91"/>
        <v>65.134926573557308</v>
      </c>
      <c r="BG100" s="22">
        <f t="shared" si="61"/>
        <v>586.03831044894537</v>
      </c>
      <c r="BH100" s="62">
        <f t="shared" si="62"/>
        <v>879.37164378227862</v>
      </c>
      <c r="BI100" s="62">
        <f ca="1">AVERAGE(OFFSET($BH$3,0,0,'Données projet'!$E$11+1,1))-AVERAGE(OFFSET($H$3,0,0,'Données projet'!$E$11+1,1))</f>
        <v>411.73139494306878</v>
      </c>
      <c r="BJ100" s="62">
        <f t="shared" si="92"/>
        <v>254.25036207346591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18.5</v>
      </c>
      <c r="BY100" s="13">
        <f>IF('Données projet'!$A$114&gt;35,BY99+BX100-CG99,IF(A100&lt;'Données projet'!$A$114,$BV$205^A100,IF(A100='Données projet'!$A$114,'Données projet'!$B$114,BY99+BX100-CG99)))</f>
        <v>667.49999999999989</v>
      </c>
      <c r="BZ100" s="14">
        <f>BY100*VLOOKUP('Données projet'!$B$12,Paramètres!$A$1:$I$89,3,0)*VLOOKUP('Données projet'!$B$12,Paramètres!$A$1:$I$89,5,0)</f>
        <v>312.38999999999993</v>
      </c>
      <c r="CA100" s="14">
        <f t="shared" si="93"/>
        <v>73.767733976388286</v>
      </c>
      <c r="CB100" s="22">
        <f t="shared" si="64"/>
        <v>672.55805334220952</v>
      </c>
      <c r="CC100" s="62">
        <f t="shared" si="65"/>
        <v>965.89138667554289</v>
      </c>
      <c r="CD100" s="62">
        <f ca="1">AVERAGE(OFFSET($CC$3,0,0,'Données projet'!$E$12+1,1))-AVERAGE(OFFSET($H$3,0,0,'Données projet'!$E$12+1,1))</f>
        <v>396.92963589781414</v>
      </c>
      <c r="CE100" s="62">
        <f t="shared" si="94"/>
        <v>294.38852181137639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371.7282125501186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72.393882557915504</v>
      </c>
      <c r="AO101" s="62">
        <f t="shared" si="90"/>
        <v>321.03333748974029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17.20983427794993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2.3189272702324348E-11</v>
      </c>
      <c r="AX101" s="23">
        <f t="shared" si="60"/>
        <v>17.209834277973119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projet'!$B$11,Paramètres!$A$1:$I$89,3,0)*VLOOKUP('Données projet'!$B$11,Paramètres!$A$1:$I$89,5,0)</f>
        <v>276.21359999999987</v>
      </c>
      <c r="BF101" s="14">
        <f t="shared" si="91"/>
        <v>66.166200760877416</v>
      </c>
      <c r="BG101" s="22">
        <f t="shared" si="61"/>
        <v>596.31148632519455</v>
      </c>
      <c r="BH101" s="62">
        <f t="shared" si="62"/>
        <v>889.64481965852792</v>
      </c>
      <c r="BI101" s="62">
        <f ca="1">AVERAGE(OFFSET($BH$3,0,0,'Données projet'!$E$11+1,1))-AVERAGE(OFFSET($H$3,0,0,'Données projet'!$E$11+1,1))</f>
        <v>411.73139494306878</v>
      </c>
      <c r="BJ101" s="62">
        <f t="shared" si="92"/>
        <v>254.25036207346591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18.5</v>
      </c>
      <c r="BY101" s="13">
        <f>IF('Données projet'!$A$114&gt;35,BY100+BX101-CG100,IF(A101&lt;'Données projet'!$A$114,$BV$205^A101,IF(A101='Données projet'!$A$114,'Données projet'!$B$114,BY100+BX101-CG100)))</f>
        <v>685.99999999999989</v>
      </c>
      <c r="BZ101" s="14">
        <f>BY101*VLOOKUP('Données projet'!$B$12,Paramètres!$A$1:$I$89,3,0)*VLOOKUP('Données projet'!$B$12,Paramètres!$A$1:$I$89,5,0)</f>
        <v>321.04799999999994</v>
      </c>
      <c r="CA101" s="14">
        <f t="shared" si="93"/>
        <v>75.571368931978697</v>
      </c>
      <c r="CB101" s="22">
        <f t="shared" si="64"/>
        <v>690.77873422319624</v>
      </c>
      <c r="CC101" s="62">
        <f t="shared" si="65"/>
        <v>984.11206755652961</v>
      </c>
      <c r="CD101" s="62">
        <f ca="1">AVERAGE(OFFSET($CC$3,0,0,'Données projet'!$E$12+1,1))-AVERAGE(OFFSET($H$3,0,0,'Données projet'!$E$12+1,1))</f>
        <v>396.92963589781414</v>
      </c>
      <c r="CE101" s="62">
        <f t="shared" si="94"/>
        <v>294.38852181137639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371.7282125501186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72.393882557915504</v>
      </c>
      <c r="AO102" s="62">
        <f t="shared" si="90"/>
        <v>321.03333748974029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16.872359924721753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1.6397291978597642E-11</v>
      </c>
      <c r="AX102" s="23">
        <f t="shared" si="60"/>
        <v>16.872359924738149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projet'!$B$11,Paramètres!$A$1:$I$89,3,0)*VLOOKUP('Données projet'!$B$11,Paramètres!$A$1:$I$89,5,0)</f>
        <v>281.0807999999999</v>
      </c>
      <c r="BF102" s="14">
        <f t="shared" si="91"/>
        <v>67.19536175254612</v>
      </c>
      <c r="BG102" s="22">
        <f t="shared" si="61"/>
        <v>606.58098171901759</v>
      </c>
      <c r="BH102" s="62">
        <f t="shared" si="62"/>
        <v>899.91431505235096</v>
      </c>
      <c r="BI102" s="62">
        <f ca="1">AVERAGE(OFFSET($BH$3,0,0,'Données projet'!$E$11+1,1))-AVERAGE(OFFSET($H$3,0,0,'Données projet'!$E$11+1,1))</f>
        <v>411.73139494306878</v>
      </c>
      <c r="BJ102" s="62">
        <f t="shared" si="92"/>
        <v>254.25036207346591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18.5</v>
      </c>
      <c r="BY102" s="13">
        <f>IF('Données projet'!$A$114&gt;35,BY101+BX102-CG101,IF(A102&lt;'Données projet'!$A$114,$BV$205^A102,IF(A102='Données projet'!$A$114,'Données projet'!$B$114,BY101+BX102-CG101)))</f>
        <v>704.49999999999989</v>
      </c>
      <c r="BZ102" s="14">
        <f>BY102*VLOOKUP('Données projet'!$B$12,Paramètres!$A$1:$I$89,3,0)*VLOOKUP('Données projet'!$B$12,Paramètres!$A$1:$I$89,5,0)</f>
        <v>329.70599999999996</v>
      </c>
      <c r="CA102" s="14">
        <f t="shared" si="93"/>
        <v>77.369350309333612</v>
      </c>
      <c r="CB102" s="22">
        <f t="shared" si="64"/>
        <v>708.98956845542261</v>
      </c>
      <c r="CC102" s="62">
        <f t="shared" si="65"/>
        <v>1002.3229017887559</v>
      </c>
      <c r="CD102" s="62">
        <f ca="1">AVERAGE(OFFSET($CC$3,0,0,'Données projet'!$E$12+1,1))-AVERAGE(OFFSET($H$3,0,0,'Données projet'!$E$12+1,1))</f>
        <v>396.92963589781414</v>
      </c>
      <c r="CE102" s="62">
        <f t="shared" si="94"/>
        <v>294.38852181137639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371.7282125501186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72.393882557915504</v>
      </c>
      <c r="AO103" s="62">
        <f t="shared" si="90"/>
        <v>321.03333748974029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16.541503237721351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1.1594636351162174E-11</v>
      </c>
      <c r="AX103" s="23">
        <f t="shared" si="60"/>
        <v>16.541503237732947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projet'!$B$11,Paramètres!$A$1:$I$89,3,0)*VLOOKUP('Données projet'!$B$11,Paramètres!$A$1:$I$89,5,0)</f>
        <v>285.94799999999992</v>
      </c>
      <c r="BF103" s="14">
        <f t="shared" si="91"/>
        <v>68.222450362989363</v>
      </c>
      <c r="BG103" s="22">
        <f t="shared" si="61"/>
        <v>616.84686771553959</v>
      </c>
      <c r="BH103" s="62">
        <f t="shared" si="62"/>
        <v>910.18020104887296</v>
      </c>
      <c r="BI103" s="62">
        <f ca="1">AVERAGE(OFFSET($BH$3,0,0,'Données projet'!$E$11+1,1))-AVERAGE(OFFSET($H$3,0,0,'Données projet'!$E$11+1,1))</f>
        <v>411.73139494306878</v>
      </c>
      <c r="BJ103" s="62">
        <f t="shared" si="92"/>
        <v>254.25036207346591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723</v>
      </c>
      <c r="BW103" s="13">
        <f>VLOOKUP(A103,'Données projet'!$A$113:$I$133,9,0)</f>
        <v>18.5</v>
      </c>
      <c r="BX103" s="13">
        <f t="array" ref="BX103">INDEX(BW:BW,MIN(IF(ISNUMBER(BW103:BW299),ROW(BW103:BW299),"")))</f>
        <v>18.5</v>
      </c>
      <c r="BY103" s="13">
        <f>IF('Données projet'!$A$114&gt;35,BY102+BX103-CG102,IF(A103&lt;'Données projet'!$A$114,$BV$205^A103,IF(A103='Données projet'!$A$114,'Données projet'!$B$114,BY102+BX103-CG102)))</f>
        <v>722.99999999999989</v>
      </c>
      <c r="BZ103" s="14">
        <f>BY103*VLOOKUP('Données projet'!$B$12,Paramètres!$A$1:$I$89,3,0)*VLOOKUP('Données projet'!$B$12,Paramètres!$A$1:$I$89,5,0)</f>
        <v>338.36399999999998</v>
      </c>
      <c r="CA103" s="14">
        <f t="shared" si="93"/>
        <v>79.161843636443024</v>
      </c>
      <c r="CB103" s="22">
        <f t="shared" si="64"/>
        <v>727.19084433347155</v>
      </c>
      <c r="CC103" s="62">
        <f t="shared" si="65"/>
        <v>1020.5241776668049</v>
      </c>
      <c r="CD103" s="62">
        <f ca="1">AVERAGE(OFFSET($CC$3,0,0,'Données projet'!$E$12+1,1))-AVERAGE(OFFSET($H$3,0,0,'Données projet'!$E$12+1,1))</f>
        <v>396.92963589781414</v>
      </c>
      <c r="CE103" s="62">
        <f t="shared" si="94"/>
        <v>294.38852181137639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723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371.7282125501186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72.393882557915504</v>
      </c>
      <c r="AO104" s="62">
        <f t="shared" si="90"/>
        <v>321.03333748974029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16.217134448550372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8.1986459892988211E-12</v>
      </c>
      <c r="AX104" s="23">
        <f t="shared" si="60"/>
        <v>16.217134448558571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4.5999999999999996</v>
      </c>
      <c r="BD104" s="13">
        <f>IF('Données projet'!$A$88&gt;35,BD103+BC104-BL103,IF(A104&lt;'Données projet'!$A$88,$BA$205^A104,IF(A104='Données projet'!$A$88,'Données projet'!$B$88,BD103+BC104-BL103)))</f>
        <v>265.59999999999991</v>
      </c>
      <c r="BE104" s="14">
        <f>BD104*VLOOKUP('Données projet'!$B$11,Paramètres!$A$1:$I$89,3,0)*VLOOKUP('Données projet'!$B$11,Paramètres!$A$1:$I$89,5,0)</f>
        <v>269.31839999999994</v>
      </c>
      <c r="BF104" s="14">
        <f t="shared" si="91"/>
        <v>64.70459529265311</v>
      </c>
      <c r="BG104" s="22">
        <f t="shared" si="61"/>
        <v>581.75671680137077</v>
      </c>
      <c r="BH104" s="62">
        <f t="shared" si="62"/>
        <v>875.09005013470414</v>
      </c>
      <c r="BI104" s="62">
        <f ca="1">AVERAGE(OFFSET($BH$3,0,0,'Données projet'!$E$11+1,1))-AVERAGE(OFFSET($H$3,0,0,'Données projet'!$E$11+1,1))</f>
        <v>411.73139494306878</v>
      </c>
      <c r="BJ104" s="62">
        <f t="shared" si="92"/>
        <v>254.25036207346591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-5.3205440053716299E-14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396.92963589781414</v>
      </c>
      <c r="CE104" s="62">
        <f t="shared" si="94"/>
        <v>294.38852181137639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371.7282125501186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72.393882557915504</v>
      </c>
      <c r="AO105" s="62">
        <f t="shared" si="90"/>
        <v>321.03333748974029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15.89912633348961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5.797318175581087E-12</v>
      </c>
      <c r="AX105" s="23">
        <f t="shared" si="60"/>
        <v>15.899126333495408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4.5999999999999996</v>
      </c>
      <c r="BD105" s="13">
        <f>IF('Données projet'!$A$88&gt;35,BD104+BC105-BL104,IF(A105&lt;'Données projet'!$A$88,$BA$205^A105,IF(A105='Données projet'!$A$88,'Données projet'!$B$88,BD104+BC105-BL104)))</f>
        <v>270.19999999999993</v>
      </c>
      <c r="BE105" s="14">
        <f>BD105*VLOOKUP('Données projet'!$B$11,Paramètres!$A$1:$I$89,3,0)*VLOOKUP('Données projet'!$B$11,Paramètres!$A$1:$I$89,5,0)</f>
        <v>273.98279999999994</v>
      </c>
      <c r="BF105" s="14">
        <f t="shared" si="91"/>
        <v>65.693798259477774</v>
      </c>
      <c r="BG105" s="22">
        <f t="shared" si="61"/>
        <v>591.6034086352571</v>
      </c>
      <c r="BH105" s="62">
        <f t="shared" si="62"/>
        <v>884.93674196859047</v>
      </c>
      <c r="BI105" s="62">
        <f ca="1">AVERAGE(OFFSET($BH$3,0,0,'Données projet'!$E$11+1,1))-AVERAGE(OFFSET($H$3,0,0,'Données projet'!$E$11+1,1))</f>
        <v>411.73139494306878</v>
      </c>
      <c r="BJ105" s="62">
        <f t="shared" si="92"/>
        <v>254.25036207346591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-5.3205440053716299E-14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396.92963589781414</v>
      </c>
      <c r="CE105" s="62">
        <f t="shared" si="94"/>
        <v>294.38852181137639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371.7282125501186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72.393882557915504</v>
      </c>
      <c r="AO106" s="62">
        <f t="shared" si="90"/>
        <v>321.03333748974029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15.587354163599393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4.0993229946494105E-12</v>
      </c>
      <c r="AX106" s="23">
        <f t="shared" si="60"/>
        <v>15.587354163603493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4.5999999999999996</v>
      </c>
      <c r="BD106" s="13">
        <f>IF('Données projet'!$A$88&gt;35,BD105+BC106-BL105,IF(A106&lt;'Données projet'!$A$88,$BA$205^A106,IF(A106='Données projet'!$A$88,'Données projet'!$B$88,BD105+BC106-BL105)))</f>
        <v>274.79999999999995</v>
      </c>
      <c r="BE106" s="14">
        <f>BD106*VLOOKUP('Données projet'!$B$11,Paramètres!$A$1:$I$89,3,0)*VLOOKUP('Données projet'!$B$11,Paramètres!$A$1:$I$89,5,0)</f>
        <v>278.6472</v>
      </c>
      <c r="BF106" s="14">
        <f t="shared" si="91"/>
        <v>66.681042819901123</v>
      </c>
      <c r="BG106" s="22">
        <f t="shared" si="61"/>
        <v>601.44668957799445</v>
      </c>
      <c r="BH106" s="62">
        <f t="shared" si="62"/>
        <v>894.78002291132771</v>
      </c>
      <c r="BI106" s="62">
        <f ca="1">AVERAGE(OFFSET($BH$3,0,0,'Données projet'!$E$11+1,1))-AVERAGE(OFFSET($H$3,0,0,'Données projet'!$E$11+1,1))</f>
        <v>411.73139494306878</v>
      </c>
      <c r="BJ106" s="62">
        <f t="shared" si="92"/>
        <v>254.25036207346591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-5.3205440053716299E-14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396.92963589781414</v>
      </c>
      <c r="CE106" s="62">
        <f t="shared" si="94"/>
        <v>294.38852181137639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371.7282125501186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72.393882557915504</v>
      </c>
      <c r="AO107" s="62">
        <f t="shared" si="90"/>
        <v>321.03333748974029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15.281695655798476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2.8986590877905435E-12</v>
      </c>
      <c r="AX107" s="23">
        <f t="shared" si="60"/>
        <v>15.281695655801375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4.5999999999999996</v>
      </c>
      <c r="BD107" s="13">
        <f>IF('Données projet'!$A$88&gt;35,BD106+BC107-BL106,IF(A107&lt;'Données projet'!$A$88,$BA$205^A107,IF(A107='Données projet'!$A$88,'Données projet'!$B$88,BD106+BC107-BL106)))</f>
        <v>279.39999999999998</v>
      </c>
      <c r="BE107" s="14">
        <f>BD107*VLOOKUP('Données projet'!$B$11,Paramètres!$A$1:$I$89,3,0)*VLOOKUP('Données projet'!$B$11,Paramètres!$A$1:$I$89,5,0)</f>
        <v>283.3116</v>
      </c>
      <c r="BF107" s="14">
        <f t="shared" si="91"/>
        <v>67.666365540271272</v>
      </c>
      <c r="BG107" s="22">
        <f t="shared" si="61"/>
        <v>611.28662331597241</v>
      </c>
      <c r="BH107" s="62">
        <f t="shared" si="62"/>
        <v>904.61995664930578</v>
      </c>
      <c r="BI107" s="62">
        <f ca="1">AVERAGE(OFFSET($BH$3,0,0,'Données projet'!$E$11+1,1))-AVERAGE(OFFSET($H$3,0,0,'Données projet'!$E$11+1,1))</f>
        <v>411.73139494306878</v>
      </c>
      <c r="BJ107" s="62">
        <f t="shared" si="92"/>
        <v>254.25036207346591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-5.3205440053716299E-14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396.92963589781414</v>
      </c>
      <c r="CE107" s="62">
        <f t="shared" si="94"/>
        <v>294.38852181137639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371.7282125501186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72.393882557915504</v>
      </c>
      <c r="AO108" s="62">
        <f t="shared" si="90"/>
        <v>321.03333748974029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14.982030924902254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2.0496614973247053E-12</v>
      </c>
      <c r="AX108" s="23">
        <f t="shared" si="60"/>
        <v>14.982030924904304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284</v>
      </c>
      <c r="BB108" s="13">
        <f>VLOOKUP(A108,'Données projet'!$A$87:$I$107,9,0)</f>
        <v>4.5999999999999996</v>
      </c>
      <c r="BC108" s="13">
        <f t="array" ref="BC108">INDEX(BB:BB,MIN(IF(ISNUMBER(BB108:BB304),ROW(BB108:BB304),"")))</f>
        <v>4.5999999999999996</v>
      </c>
      <c r="BD108" s="13">
        <f>IF('Données projet'!$A$88&gt;35,BD107+BC108-BL107,IF(A108&lt;'Données projet'!$A$88,$BA$205^A108,IF(A108='Données projet'!$A$88,'Données projet'!$B$88,BD107+BC108-BL107)))</f>
        <v>284</v>
      </c>
      <c r="BE108" s="14">
        <f>BD108*VLOOKUP('Données projet'!$B$11,Paramètres!$A$1:$I$89,3,0)*VLOOKUP('Données projet'!$B$11,Paramètres!$A$1:$I$89,5,0)</f>
        <v>287.976</v>
      </c>
      <c r="BF108" s="14">
        <f t="shared" si="91"/>
        <v>68.649801713863141</v>
      </c>
      <c r="BG108" s="22">
        <f t="shared" si="61"/>
        <v>621.12327131831159</v>
      </c>
      <c r="BH108" s="62">
        <f t="shared" si="62"/>
        <v>914.45660465164497</v>
      </c>
      <c r="BI108" s="62">
        <f ca="1">AVERAGE(OFFSET($BH$3,0,0,'Données projet'!$E$11+1,1))-AVERAGE(OFFSET($H$3,0,0,'Données projet'!$E$11+1,1))</f>
        <v>411.73139494306878</v>
      </c>
      <c r="BJ108" s="62">
        <f t="shared" si="92"/>
        <v>254.25036207346591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-5.3205440053716299E-14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396.92963589781414</v>
      </c>
      <c r="CE108" s="62">
        <f t="shared" si="94"/>
        <v>294.38852181137639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371.7282125501186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72.393882557915504</v>
      </c>
      <c r="AO109" s="62">
        <f t="shared" si="90"/>
        <v>321.03333748974029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14.688242436601469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1.4493295438952718E-12</v>
      </c>
      <c r="AX109" s="23">
        <f t="shared" si="60"/>
        <v>14.688242436602918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268.2</v>
      </c>
      <c r="BE109" s="14">
        <f>BD109*VLOOKUP('Données projet'!$B$11,Paramètres!$A$1:$I$89,3,0)*VLOOKUP('Données projet'!$B$11,Paramètres!$A$1:$I$89,5,0)</f>
        <v>271.95480000000003</v>
      </c>
      <c r="BF109" s="14">
        <f t="shared" si="91"/>
        <v>65.263952845017442</v>
      </c>
      <c r="BG109" s="22">
        <f t="shared" si="61"/>
        <v>587.322661205072</v>
      </c>
      <c r="BH109" s="62">
        <f t="shared" si="62"/>
        <v>880.65599453840537</v>
      </c>
      <c r="BI109" s="62">
        <f ca="1">AVERAGE(OFFSET($BH$3,0,0,'Données projet'!$E$11+1,1))-AVERAGE(OFFSET($H$3,0,0,'Données projet'!$E$11+1,1))</f>
        <v>411.73139494306878</v>
      </c>
      <c r="BJ109" s="62">
        <f t="shared" si="92"/>
        <v>254.25036207346591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-5.3205440053716299E-14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396.92963589781414</v>
      </c>
      <c r="CE109" s="62">
        <f t="shared" si="94"/>
        <v>294.38852181137639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371.7282125501186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72.393882557915504</v>
      </c>
      <c r="AO110" s="62">
        <f t="shared" si="90"/>
        <v>321.03333748974029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14.400214961362979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1.0248307486623526E-12</v>
      </c>
      <c r="AX110" s="23">
        <f t="shared" si="60"/>
        <v>14.400214961364004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272.39999999999998</v>
      </c>
      <c r="BE110" s="14">
        <f>BD110*VLOOKUP('Données projet'!$B$11,Paramètres!$A$1:$I$89,3,0)*VLOOKUP('Données projet'!$B$11,Paramètres!$A$1:$I$89,5,0)</f>
        <v>276.21359999999999</v>
      </c>
      <c r="BF110" s="14">
        <f t="shared" si="91"/>
        <v>66.166200760877473</v>
      </c>
      <c r="BG110" s="22">
        <f t="shared" si="61"/>
        <v>596.31148632519489</v>
      </c>
      <c r="BH110" s="62">
        <f t="shared" si="62"/>
        <v>889.64481965852815</v>
      </c>
      <c r="BI110" s="62">
        <f ca="1">AVERAGE(OFFSET($BH$3,0,0,'Données projet'!$E$11+1,1))-AVERAGE(OFFSET($H$3,0,0,'Données projet'!$E$11+1,1))</f>
        <v>411.73139494306878</v>
      </c>
      <c r="BJ110" s="62">
        <f t="shared" si="92"/>
        <v>254.25036207346591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-5.3205440053716299E-14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396.92963589781414</v>
      </c>
      <c r="CE110" s="62">
        <f t="shared" si="94"/>
        <v>294.38852181137639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371.7282125501186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72.393882557915504</v>
      </c>
      <c r="AO111" s="62">
        <f t="shared" si="90"/>
        <v>321.03333748974029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14.117835529234501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7.2466477194763588E-13</v>
      </c>
      <c r="AX111" s="23">
        <f t="shared" si="60"/>
        <v>14.117835529235226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276.59999999999997</v>
      </c>
      <c r="BE111" s="14">
        <f>BD111*VLOOKUP('Données projet'!$B$11,Paramètres!$A$1:$I$89,3,0)*VLOOKUP('Données projet'!$B$11,Paramètres!$A$1:$I$89,5,0)</f>
        <v>280.47239999999999</v>
      </c>
      <c r="BF111" s="14">
        <f t="shared" si="91"/>
        <v>67.066830784504006</v>
      </c>
      <c r="BG111" s="22">
        <f t="shared" si="61"/>
        <v>605.29749361634447</v>
      </c>
      <c r="BH111" s="62">
        <f t="shared" si="62"/>
        <v>898.63082694967784</v>
      </c>
      <c r="BI111" s="62">
        <f ca="1">AVERAGE(OFFSET($BH$3,0,0,'Données projet'!$E$11+1,1))-AVERAGE(OFFSET($H$3,0,0,'Données projet'!$E$11+1,1))</f>
        <v>411.73139494306878</v>
      </c>
      <c r="BJ111" s="62">
        <f t="shared" si="92"/>
        <v>254.25036207346591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-5.3205440053716299E-14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396.92963589781414</v>
      </c>
      <c r="CE111" s="62">
        <f t="shared" si="94"/>
        <v>294.38852181137639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371.7282125501186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72.393882557915504</v>
      </c>
      <c r="AO112" s="62">
        <f t="shared" si="90"/>
        <v>321.03333748974029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13.840993385535617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5.1241537433117632E-13</v>
      </c>
      <c r="AX112" s="23">
        <f t="shared" si="60"/>
        <v>13.840993385536128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280.79999999999995</v>
      </c>
      <c r="BE112" s="14">
        <f>BD112*VLOOKUP('Données projet'!$B$11,Paramètres!$A$1:$I$89,3,0)*VLOOKUP('Données projet'!$B$11,Paramètres!$A$1:$I$89,5,0)</f>
        <v>284.7312</v>
      </c>
      <c r="BF112" s="14">
        <f t="shared" si="91"/>
        <v>67.96587032005101</v>
      </c>
      <c r="BG112" s="22">
        <f t="shared" si="61"/>
        <v>614.28073080742217</v>
      </c>
      <c r="BH112" s="62">
        <f t="shared" si="62"/>
        <v>907.61406414075554</v>
      </c>
      <c r="BI112" s="62">
        <f ca="1">AVERAGE(OFFSET($BH$3,0,0,'Données projet'!$E$11+1,1))-AVERAGE(OFFSET($H$3,0,0,'Données projet'!$E$11+1,1))</f>
        <v>411.73139494306878</v>
      </c>
      <c r="BJ112" s="62">
        <f t="shared" si="92"/>
        <v>254.25036207346591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-5.3205440053716299E-14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396.92963589781414</v>
      </c>
      <c r="CE112" s="62">
        <f t="shared" si="94"/>
        <v>294.38852181137639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371.7282125501186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72.393882557915504</v>
      </c>
      <c r="AO113" s="62">
        <f t="shared" si="90"/>
        <v>321.03333748974029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13.569579947417633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3.6233238597381794E-13</v>
      </c>
      <c r="AX113" s="23">
        <f t="shared" si="60"/>
        <v>13.569579947417996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284.99999999999994</v>
      </c>
      <c r="BE113" s="14">
        <f>BD113*VLOOKUP('Données projet'!$B$11,Paramètres!$A$1:$I$89,3,0)*VLOOKUP('Données projet'!$B$11,Paramètres!$A$1:$I$89,5,0)</f>
        <v>288.98999999999995</v>
      </c>
      <c r="BF113" s="14">
        <f t="shared" si="91"/>
        <v>68.863345904836791</v>
      </c>
      <c r="BG113" s="22">
        <f t="shared" si="61"/>
        <v>623.26124411759065</v>
      </c>
      <c r="BH113" s="62">
        <f t="shared" si="62"/>
        <v>916.59457745092391</v>
      </c>
      <c r="BI113" s="62">
        <f ca="1">AVERAGE(OFFSET($BH$3,0,0,'Données projet'!$E$11+1,1))-AVERAGE(OFFSET($H$3,0,0,'Données projet'!$E$11+1,1))</f>
        <v>411.73139494306878</v>
      </c>
      <c r="BJ113" s="62">
        <f t="shared" si="92"/>
        <v>254.25036207346591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-5.3205440053716299E-14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396.92963589781414</v>
      </c>
      <c r="CE113" s="62">
        <f t="shared" si="94"/>
        <v>294.38852181137639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371.7282125501186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72.393882557915504</v>
      </c>
      <c r="AO114" s="62">
        <f t="shared" si="90"/>
        <v>321.03333748974029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13.303488761275293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2.5620768716558816E-13</v>
      </c>
      <c r="AX114" s="23">
        <f t="shared" si="60"/>
        <v>13.303488761275549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269.79999999999995</v>
      </c>
      <c r="BE114" s="14">
        <f>BD114*VLOOKUP('Données projet'!$B$11,Paramètres!$A$1:$I$89,3,0)*VLOOKUP('Données projet'!$B$11,Paramètres!$A$1:$I$89,5,0)</f>
        <v>273.57719999999995</v>
      </c>
      <c r="BF114" s="14">
        <f t="shared" si="91"/>
        <v>65.60785888991505</v>
      </c>
      <c r="BG114" s="22">
        <f t="shared" si="61"/>
        <v>590.74731089993531</v>
      </c>
      <c r="BH114" s="62">
        <f t="shared" si="62"/>
        <v>884.08064423326869</v>
      </c>
      <c r="BI114" s="62">
        <f ca="1">AVERAGE(OFFSET($BH$3,0,0,'Données projet'!$E$11+1,1))-AVERAGE(OFFSET($H$3,0,0,'Données projet'!$E$11+1,1))</f>
        <v>411.73139494306878</v>
      </c>
      <c r="BJ114" s="62">
        <f t="shared" si="92"/>
        <v>254.25036207346591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-5.3205440053716299E-14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396.92963589781414</v>
      </c>
      <c r="CE114" s="62">
        <f t="shared" si="94"/>
        <v>294.38852181137639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371.7282125501186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72.393882557915504</v>
      </c>
      <c r="AO115" s="62">
        <f t="shared" si="90"/>
        <v>321.03333748974029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13.042615460993606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1.8116619298690897E-13</v>
      </c>
      <c r="AX115" s="23">
        <f t="shared" si="60"/>
        <v>13.042615460993787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273.59999999999997</v>
      </c>
      <c r="BE115" s="14">
        <f>BD115*VLOOKUP('Données projet'!$B$11,Paramètres!$A$1:$I$89,3,0)*VLOOKUP('Données projet'!$B$11,Paramètres!$A$1:$I$89,5,0)</f>
        <v>277.43039999999996</v>
      </c>
      <c r="BF115" s="14">
        <f t="shared" si="91"/>
        <v>66.423687500715673</v>
      </c>
      <c r="BG115" s="22">
        <f t="shared" si="61"/>
        <v>598.87920239707967</v>
      </c>
      <c r="BH115" s="62">
        <f t="shared" si="62"/>
        <v>892.21253573041304</v>
      </c>
      <c r="BI115" s="62">
        <f ca="1">AVERAGE(OFFSET($BH$3,0,0,'Données projet'!$E$11+1,1))-AVERAGE(OFFSET($H$3,0,0,'Données projet'!$E$11+1,1))</f>
        <v>411.73139494306878</v>
      </c>
      <c r="BJ115" s="62">
        <f t="shared" si="92"/>
        <v>254.25036207346591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-5.3205440053716299E-14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396.92963589781414</v>
      </c>
      <c r="CE115" s="62">
        <f t="shared" si="94"/>
        <v>294.38852181137639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371.7282125501186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72.393882557915504</v>
      </c>
      <c r="AO116" s="62">
        <f t="shared" si="90"/>
        <v>321.03333748974029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12.786857727013441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1.2810384358279408E-13</v>
      </c>
      <c r="AX116" s="23">
        <f t="shared" si="60"/>
        <v>12.786857727013569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277.39999999999998</v>
      </c>
      <c r="BE116" s="14">
        <f>BD116*VLOOKUP('Données projet'!$B$11,Paramètres!$A$1:$I$89,3,0)*VLOOKUP('Données projet'!$B$11,Paramètres!$A$1:$I$89,5,0)</f>
        <v>281.28360000000004</v>
      </c>
      <c r="BF116" s="14">
        <f t="shared" si="91"/>
        <v>67.238198209347928</v>
      </c>
      <c r="BG116" s="22">
        <f t="shared" si="61"/>
        <v>607.00879854794766</v>
      </c>
      <c r="BH116" s="62">
        <f t="shared" si="62"/>
        <v>900.34213188128092</v>
      </c>
      <c r="BI116" s="62">
        <f ca="1">AVERAGE(OFFSET($BH$3,0,0,'Données projet'!$E$11+1,1))-AVERAGE(OFFSET($H$3,0,0,'Données projet'!$E$11+1,1))</f>
        <v>411.73139494306878</v>
      </c>
      <c r="BJ116" s="62">
        <f t="shared" si="92"/>
        <v>254.25036207346591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-5.3205440053716299E-14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396.92963589781414</v>
      </c>
      <c r="CE116" s="62">
        <f t="shared" si="94"/>
        <v>294.38852181137639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371.7282125501186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72.393882557915504</v>
      </c>
      <c r="AO117" s="62">
        <f t="shared" si="90"/>
        <v>321.03333748974029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12.536115246199813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9.0583096493454485E-14</v>
      </c>
      <c r="AX117" s="23">
        <f t="shared" si="60"/>
        <v>12.536115246199904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281.2</v>
      </c>
      <c r="BE117" s="14">
        <f>BD117*VLOOKUP('Données projet'!$B$11,Paramètres!$A$1:$I$89,3,0)*VLOOKUP('Données projet'!$B$11,Paramètres!$A$1:$I$89,5,0)</f>
        <v>285.13679999999999</v>
      </c>
      <c r="BF117" s="14">
        <f t="shared" si="91"/>
        <v>68.051411155895636</v>
      </c>
      <c r="BG117" s="22">
        <f t="shared" si="61"/>
        <v>615.1361344298515</v>
      </c>
      <c r="BH117" s="62">
        <f t="shared" si="62"/>
        <v>908.46946776318487</v>
      </c>
      <c r="BI117" s="62">
        <f ca="1">AVERAGE(OFFSET($BH$3,0,0,'Données projet'!$E$11+1,1))-AVERAGE(OFFSET($H$3,0,0,'Données projet'!$E$11+1,1))</f>
        <v>411.73139494306878</v>
      </c>
      <c r="BJ117" s="62">
        <f t="shared" si="92"/>
        <v>254.25036207346591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-5.3205440053716299E-14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396.92963589781414</v>
      </c>
      <c r="CE117" s="62">
        <f t="shared" si="94"/>
        <v>294.38852181137639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371.7282125501186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72.393882557915504</v>
      </c>
      <c r="AO118" s="62">
        <f t="shared" si="90"/>
        <v>321.03333748974029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12.290289672497128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6.405192179139704E-14</v>
      </c>
      <c r="AX118" s="23">
        <f t="shared" si="60"/>
        <v>12.290289672497192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285</v>
      </c>
      <c r="BE118" s="14">
        <f>BD118*VLOOKUP('Données projet'!$B$11,Paramètres!$A$1:$I$89,3,0)*VLOOKUP('Données projet'!$B$11,Paramètres!$A$1:$I$89,5,0)</f>
        <v>288.99</v>
      </c>
      <c r="BF118" s="14">
        <f t="shared" si="91"/>
        <v>68.863345904836791</v>
      </c>
      <c r="BG118" s="22">
        <f t="shared" si="61"/>
        <v>623.26124411759076</v>
      </c>
      <c r="BH118" s="62">
        <f t="shared" si="62"/>
        <v>916.59457745092413</v>
      </c>
      <c r="BI118" s="62">
        <f ca="1">AVERAGE(OFFSET($BH$3,0,0,'Données projet'!$E$11+1,1))-AVERAGE(OFFSET($H$3,0,0,'Données projet'!$E$11+1,1))</f>
        <v>411.73139494306878</v>
      </c>
      <c r="BJ118" s="62">
        <f t="shared" si="92"/>
        <v>254.25036207346591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-5.3205440053716299E-14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396.92963589781414</v>
      </c>
      <c r="CE118" s="62">
        <f t="shared" si="94"/>
        <v>294.38852181137639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270.60000000000002</v>
      </c>
      <c r="O119" s="14">
        <f>N119*VLOOKUP('Données projet'!$B$9,Paramètres!$A$1:$I$89,3,0)*VLOOKUP('Données projet'!$B$9,Paramètres!$A$1:$I$89,5,0)</f>
        <v>244.83888000000002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823.35438380242022</v>
      </c>
      <c r="S119" s="62">
        <f ca="1">AVERAGE(OFFSET($R$3,0,0,'Données projet'!$E$9+1,1))-AVERAGE(OFFSET($H$3,0,0,'Données projet'!$E$9+1,1))</f>
        <v>371.7282125501186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72.393882557915504</v>
      </c>
      <c r="AO119" s="62">
        <f t="shared" si="90"/>
        <v>321.03333748974029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12.049284588355958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4.5291548246727243E-14</v>
      </c>
      <c r="AX119" s="23">
        <f t="shared" si="60"/>
        <v>12.049284588356002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270.60000000000002</v>
      </c>
      <c r="BE119" s="14">
        <f>BD119*VLOOKUP('Données projet'!$B$11,Paramètres!$A$1:$I$89,3,0)*VLOOKUP('Données projet'!$B$11,Paramètres!$A$1:$I$89,5,0)</f>
        <v>274.38840000000005</v>
      </c>
      <c r="BF119" s="14">
        <f t="shared" si="91"/>
        <v>65.77972282151319</v>
      </c>
      <c r="BG119" s="22">
        <f t="shared" si="61"/>
        <v>592.45948058080216</v>
      </c>
      <c r="BH119" s="62">
        <f t="shared" si="62"/>
        <v>885.79281391413542</v>
      </c>
      <c r="BI119" s="62">
        <f ca="1">AVERAGE(OFFSET($BH$3,0,0,'Données projet'!$E$11+1,1))-AVERAGE(OFFSET($H$3,0,0,'Données projet'!$E$11+1,1))</f>
        <v>411.73139494306878</v>
      </c>
      <c r="BJ119" s="62">
        <f t="shared" si="92"/>
        <v>254.25036207346591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-5.3205440053716299E-14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396.92963589781414</v>
      </c>
      <c r="CE119" s="62">
        <f t="shared" si="94"/>
        <v>294.38852181137639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274.20000000000005</v>
      </c>
      <c r="O120" s="14">
        <f>N120*VLOOKUP('Données projet'!$B$9,Paramètres!$A$1:$I$89,3,0)*VLOOKUP('Données projet'!$B$9,Paramètres!$A$1:$I$89,5,0)</f>
        <v>248.09616</v>
      </c>
      <c r="P120" s="14">
        <f t="shared" si="87"/>
        <v>60.178080967364686</v>
      </c>
      <c r="Q120" s="22">
        <f t="shared" si="107"/>
        <v>536.91096968482668</v>
      </c>
      <c r="R120" s="62">
        <f t="shared" si="55"/>
        <v>830.24430301816005</v>
      </c>
      <c r="S120" s="62">
        <f ca="1">AVERAGE(OFFSET($R$3,0,0,'Données projet'!$E$9+1,1))-AVERAGE(OFFSET($H$3,0,0,'Données projet'!$E$9+1,1))</f>
        <v>371.7282125501186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72.393882557915504</v>
      </c>
      <c r="AO120" s="62">
        <f t="shared" si="90"/>
        <v>321.03333748974029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11.813005466916209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3.202596089569852E-14</v>
      </c>
      <c r="AX120" s="23">
        <f t="shared" si="60"/>
        <v>11.813005466916241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274.20000000000005</v>
      </c>
      <c r="BE120" s="14">
        <f>BD120*VLOOKUP('Données projet'!$B$11,Paramètres!$A$1:$I$89,3,0)*VLOOKUP('Données projet'!$B$11,Paramètres!$A$1:$I$89,5,0)</f>
        <v>278.03880000000009</v>
      </c>
      <c r="BF120" s="14">
        <f t="shared" si="91"/>
        <v>66.5523815477178</v>
      </c>
      <c r="BG120" s="22">
        <f t="shared" si="61"/>
        <v>600.16297452894207</v>
      </c>
      <c r="BH120" s="62">
        <f t="shared" si="62"/>
        <v>893.49630786227544</v>
      </c>
      <c r="BI120" s="62">
        <f ca="1">AVERAGE(OFFSET($BH$3,0,0,'Données projet'!$E$11+1,1))-AVERAGE(OFFSET($H$3,0,0,'Données projet'!$E$11+1,1))</f>
        <v>411.73139494306878</v>
      </c>
      <c r="BJ120" s="62">
        <f t="shared" si="92"/>
        <v>254.25036207346591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-5.3205440053716299E-14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396.92963589781414</v>
      </c>
      <c r="CE120" s="62">
        <f t="shared" si="94"/>
        <v>294.38852181137639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277.80000000000007</v>
      </c>
      <c r="O121" s="14">
        <f>N121*VLOOKUP('Données projet'!$B$9,Paramètres!$A$1:$I$89,3,0)*VLOOKUP('Données projet'!$B$9,Paramètres!$A$1:$I$89,5,0)</f>
        <v>251.35344000000003</v>
      </c>
      <c r="P121" s="14">
        <f t="shared" si="87"/>
        <v>60.875668525285015</v>
      </c>
      <c r="Q121" s="22">
        <f t="shared" si="107"/>
        <v>543.79903068153806</v>
      </c>
      <c r="R121" s="62">
        <f t="shared" si="55"/>
        <v>837.13236401487143</v>
      </c>
      <c r="S121" s="62">
        <f ca="1">AVERAGE(OFFSET($R$3,0,0,'Données projet'!$E$9+1,1))-AVERAGE(OFFSET($H$3,0,0,'Données projet'!$E$9+1,1))</f>
        <v>371.7282125501186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72.393882557915504</v>
      </c>
      <c r="AO121" s="62">
        <f t="shared" si="90"/>
        <v>321.03333748974029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11.581359634931861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2.2645774123363621E-14</v>
      </c>
      <c r="AX121" s="23">
        <f t="shared" si="60"/>
        <v>11.581359634931884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277.80000000000007</v>
      </c>
      <c r="BE121" s="14">
        <f>BD121*VLOOKUP('Données projet'!$B$11,Paramètres!$A$1:$I$89,3,0)*VLOOKUP('Données projet'!$B$11,Paramètres!$A$1:$I$89,5,0)</f>
        <v>281.68920000000008</v>
      </c>
      <c r="BF121" s="14">
        <f t="shared" si="91"/>
        <v>67.323860341513637</v>
      </c>
      <c r="BG121" s="22">
        <f t="shared" si="61"/>
        <v>607.86441342813634</v>
      </c>
      <c r="BH121" s="62">
        <f t="shared" si="62"/>
        <v>901.19774676146972</v>
      </c>
      <c r="BI121" s="62">
        <f ca="1">AVERAGE(OFFSET($BH$3,0,0,'Données projet'!$E$11+1,1))-AVERAGE(OFFSET($H$3,0,0,'Données projet'!$E$11+1,1))</f>
        <v>411.73139494306878</v>
      </c>
      <c r="BJ121" s="62">
        <f t="shared" si="92"/>
        <v>254.25036207346591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-5.3205440053716299E-14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396.92963589781414</v>
      </c>
      <c r="CE121" s="62">
        <f t="shared" si="94"/>
        <v>294.38852181137639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281.40000000000009</v>
      </c>
      <c r="O122" s="14">
        <f>N122*VLOOKUP('Données projet'!$B$9,Paramètres!$A$1:$I$89,3,0)*VLOOKUP('Données projet'!$B$9,Paramètres!$A$1:$I$89,5,0)</f>
        <v>254.61072000000007</v>
      </c>
      <c r="P122" s="14">
        <f t="shared" si="87"/>
        <v>61.572204587965729</v>
      </c>
      <c r="Q122" s="22">
        <f t="shared" si="107"/>
        <v>550.68526032404031</v>
      </c>
      <c r="R122" s="62">
        <f t="shared" si="55"/>
        <v>844.01859365737369</v>
      </c>
      <c r="S122" s="62">
        <f ca="1">AVERAGE(OFFSET($R$3,0,0,'Données projet'!$E$9+1,1))-AVERAGE(OFFSET($H$3,0,0,'Données projet'!$E$9+1,1))</f>
        <v>371.7282125501186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72.393882557915504</v>
      </c>
      <c r="AO122" s="62">
        <f t="shared" si="90"/>
        <v>321.03333748974029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11.354256236422719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1.601298044784926E-14</v>
      </c>
      <c r="AX122" s="23">
        <f t="shared" si="60"/>
        <v>11.354256236422735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281.40000000000009</v>
      </c>
      <c r="BE122" s="14">
        <f>BD122*VLOOKUP('Données projet'!$B$11,Paramètres!$A$1:$I$89,3,0)*VLOOKUP('Données projet'!$B$11,Paramètres!$A$1:$I$89,5,0)</f>
        <v>285.33960000000008</v>
      </c>
      <c r="BF122" s="14">
        <f t="shared" si="91"/>
        <v>68.094176261531288</v>
      </c>
      <c r="BG122" s="22">
        <f t="shared" si="61"/>
        <v>615.56382698883374</v>
      </c>
      <c r="BH122" s="62">
        <f t="shared" si="62"/>
        <v>908.89716032216711</v>
      </c>
      <c r="BI122" s="62">
        <f ca="1">AVERAGE(OFFSET($BH$3,0,0,'Données projet'!$E$11+1,1))-AVERAGE(OFFSET($H$3,0,0,'Données projet'!$E$11+1,1))</f>
        <v>411.73139494306878</v>
      </c>
      <c r="BJ122" s="62">
        <f t="shared" si="92"/>
        <v>254.25036207346591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-5.3205440053716299E-14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396.92963589781414</v>
      </c>
      <c r="CE122" s="62">
        <f t="shared" si="94"/>
        <v>294.38852181137639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285.00000000000011</v>
      </c>
      <c r="O123" s="14">
        <f>N123*VLOOKUP('Données projet'!$B$9,Paramètres!$A$1:$I$89,3,0)*VLOOKUP('Données projet'!$B$9,Paramètres!$A$1:$I$89,5,0)</f>
        <v>257.86800000000011</v>
      </c>
      <c r="P123" s="14">
        <f t="shared" si="87"/>
        <v>62.267704162827528</v>
      </c>
      <c r="Q123" s="22">
        <f t="shared" si="107"/>
        <v>557.56968475025815</v>
      </c>
      <c r="R123" s="62">
        <f t="shared" si="55"/>
        <v>850.90301808359141</v>
      </c>
      <c r="S123" s="62">
        <f ca="1">AVERAGE(OFFSET($R$3,0,0,'Données projet'!$E$9+1,1))-AVERAGE(OFFSET($H$3,0,0,'Données projet'!$E$9+1,1))</f>
        <v>371.7282125501186</v>
      </c>
      <c r="T123" s="62">
        <f t="shared" si="88"/>
        <v>231.36959598460686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72.393882557915504</v>
      </c>
      <c r="AO123" s="62">
        <f t="shared" si="90"/>
        <v>321.03333748974029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11.131606197038947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1.1322887061681811E-14</v>
      </c>
      <c r="AX123" s="23">
        <f t="shared" si="60"/>
        <v>11.131606197038957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285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285.00000000000011</v>
      </c>
      <c r="BE123" s="14">
        <f>BD123*VLOOKUP('Données projet'!$B$11,Paramètres!$A$1:$I$89,3,0)*VLOOKUP('Données projet'!$B$11,Paramètres!$A$1:$I$89,5,0)</f>
        <v>288.99000000000012</v>
      </c>
      <c r="BF123" s="14">
        <f t="shared" si="91"/>
        <v>68.863345904836791</v>
      </c>
      <c r="BG123" s="22">
        <f t="shared" si="61"/>
        <v>623.26124411759099</v>
      </c>
      <c r="BH123" s="62">
        <f t="shared" si="62"/>
        <v>916.59457745092436</v>
      </c>
      <c r="BI123" s="62">
        <f ca="1">AVERAGE(OFFSET($BH$3,0,0,'Données projet'!$E$11+1,1))-AVERAGE(OFFSET($H$3,0,0,'Données projet'!$E$11+1,1))</f>
        <v>411.73139494306878</v>
      </c>
      <c r="BJ123" s="62">
        <f t="shared" si="92"/>
        <v>254.25036207346591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-5.3205440053716299E-14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396.92963589781414</v>
      </c>
      <c r="CE123" s="62">
        <f t="shared" si="94"/>
        <v>294.38852181137639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371.7282125501186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72.393882557915504</v>
      </c>
      <c r="AO124" s="62">
        <f t="shared" si="90"/>
        <v>321.03333748974029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10.913322189124376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8.00649022392463E-15</v>
      </c>
      <c r="AX124" s="23">
        <f t="shared" si="60"/>
        <v>10.913322189124385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1.1527845344971866E-13</v>
      </c>
      <c r="BF124" s="14">
        <f t="shared" si="91"/>
        <v>1.7033846239409443E-12</v>
      </c>
      <c r="BG124" s="22">
        <f t="shared" si="61"/>
        <v>3.1675048597887374E-12</v>
      </c>
      <c r="BH124" s="62">
        <f t="shared" si="62"/>
        <v>293.3333333333365</v>
      </c>
      <c r="BI124" s="62">
        <f ca="1">AVERAGE(OFFSET($BH$3,0,0,'Données projet'!$E$11+1,1))-AVERAGE(OFFSET($H$3,0,0,'Données projet'!$E$11+1,1))</f>
        <v>411.73139494306878</v>
      </c>
      <c r="BJ124" s="62">
        <f t="shared" si="92"/>
        <v>254.25036207346591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-5.3205440053716299E-14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396.92963589781414</v>
      </c>
      <c r="CE124" s="62">
        <f t="shared" si="94"/>
        <v>294.38852181137639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371.7282125501186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72.393882557915504</v>
      </c>
      <c r="AO125" s="62">
        <f t="shared" si="90"/>
        <v>321.03333748974029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10.699318597464909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5.6614435308409053E-15</v>
      </c>
      <c r="AX125" s="23">
        <f t="shared" si="60"/>
        <v>10.699318597464915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1.1527845344971866E-13</v>
      </c>
      <c r="BF125" s="14">
        <f t="shared" si="91"/>
        <v>1.7033846239409443E-12</v>
      </c>
      <c r="BG125" s="22">
        <f t="shared" si="61"/>
        <v>3.1675048597887374E-12</v>
      </c>
      <c r="BH125" s="62">
        <f t="shared" si="62"/>
        <v>293.3333333333365</v>
      </c>
      <c r="BI125" s="62">
        <f ca="1">AVERAGE(OFFSET($BH$3,0,0,'Données projet'!$E$11+1,1))-AVERAGE(OFFSET($H$3,0,0,'Données projet'!$E$11+1,1))</f>
        <v>411.73139494306878</v>
      </c>
      <c r="BJ125" s="62">
        <f t="shared" si="92"/>
        <v>254.25036207346591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-5.3205440053716299E-14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396.92963589781414</v>
      </c>
      <c r="CE125" s="62">
        <f t="shared" si="94"/>
        <v>294.38852181137639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371.7282125501186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72.393882557915504</v>
      </c>
      <c r="AO126" s="62">
        <f t="shared" si="90"/>
        <v>321.03333748974029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10.489511485708585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4.003245111962315E-15</v>
      </c>
      <c r="AX126" s="23">
        <f t="shared" si="60"/>
        <v>10.489511485708588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1.1527845344971866E-13</v>
      </c>
      <c r="BF126" s="14">
        <f t="shared" si="91"/>
        <v>1.7033846239409443E-12</v>
      </c>
      <c r="BG126" s="22">
        <f t="shared" si="61"/>
        <v>3.1675048597887374E-12</v>
      </c>
      <c r="BH126" s="62">
        <f t="shared" si="62"/>
        <v>293.3333333333365</v>
      </c>
      <c r="BI126" s="62">
        <f ca="1">AVERAGE(OFFSET($BH$3,0,0,'Données projet'!$E$11+1,1))-AVERAGE(OFFSET($H$3,0,0,'Données projet'!$E$11+1,1))</f>
        <v>411.73139494306878</v>
      </c>
      <c r="BJ126" s="62">
        <f t="shared" si="92"/>
        <v>254.25036207346591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-5.3205440053716299E-14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396.92963589781414</v>
      </c>
      <c r="CE126" s="62">
        <f t="shared" si="94"/>
        <v>294.38852181137639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371.7282125501186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72.393882557915504</v>
      </c>
      <c r="AO127" s="62">
        <f t="shared" si="90"/>
        <v>321.03333748974029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10.283818563444099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2.8307217654204527E-15</v>
      </c>
      <c r="AX127" s="23">
        <f t="shared" si="60"/>
        <v>10.283818563444102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1.1527845344971866E-13</v>
      </c>
      <c r="BF127" s="14">
        <f t="shared" si="91"/>
        <v>1.7033846239409443E-12</v>
      </c>
      <c r="BG127" s="22">
        <f t="shared" si="61"/>
        <v>3.1675048597887374E-12</v>
      </c>
      <c r="BH127" s="62">
        <f t="shared" si="62"/>
        <v>293.3333333333365</v>
      </c>
      <c r="BI127" s="62">
        <f ca="1">AVERAGE(OFFSET($BH$3,0,0,'Données projet'!$E$11+1,1))-AVERAGE(OFFSET($H$3,0,0,'Données projet'!$E$11+1,1))</f>
        <v>411.73139494306878</v>
      </c>
      <c r="BJ127" s="62">
        <f t="shared" si="92"/>
        <v>254.25036207346591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-5.3205440053716299E-14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396.92963589781414</v>
      </c>
      <c r="CE127" s="62">
        <f t="shared" si="94"/>
        <v>294.38852181137639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371.7282125501186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72.393882557915504</v>
      </c>
      <c r="AO128" s="62">
        <f t="shared" si="90"/>
        <v>321.03333748974029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10.082159153924925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2.0016225559811575E-15</v>
      </c>
      <c r="AX128" s="23">
        <f t="shared" si="60"/>
        <v>10.082159153924927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1.1527845344971866E-13</v>
      </c>
      <c r="BF128" s="14">
        <f t="shared" si="91"/>
        <v>1.7033846239409443E-12</v>
      </c>
      <c r="BG128" s="22">
        <f t="shared" si="61"/>
        <v>3.1675048597887374E-12</v>
      </c>
      <c r="BH128" s="62">
        <f t="shared" si="62"/>
        <v>293.3333333333365</v>
      </c>
      <c r="BI128" s="62">
        <f ca="1">AVERAGE(OFFSET($BH$3,0,0,'Données projet'!$E$11+1,1))-AVERAGE(OFFSET($H$3,0,0,'Données projet'!$E$11+1,1))</f>
        <v>411.73139494306878</v>
      </c>
      <c r="BJ128" s="62">
        <f t="shared" si="92"/>
        <v>254.25036207346591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-5.3205440053716299E-14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396.92963589781414</v>
      </c>
      <c r="CE128" s="62">
        <f t="shared" si="94"/>
        <v>294.38852181137639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371.7282125501186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72.393882557915504</v>
      </c>
      <c r="AO129" s="62">
        <f t="shared" si="90"/>
        <v>321.03333748974029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9.8844541624263282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1.4153608827102263E-15</v>
      </c>
      <c r="AX129" s="23">
        <f t="shared" si="60"/>
        <v>9.88445416242633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1.1527845344971866E-13</v>
      </c>
      <c r="BF129" s="14">
        <f t="shared" si="91"/>
        <v>1.7033846239409443E-12</v>
      </c>
      <c r="BG129" s="22">
        <f t="shared" si="61"/>
        <v>3.1675048597887374E-12</v>
      </c>
      <c r="BH129" s="62">
        <f t="shared" si="62"/>
        <v>293.3333333333365</v>
      </c>
      <c r="BI129" s="62">
        <f ca="1">AVERAGE(OFFSET($BH$3,0,0,'Données projet'!$E$11+1,1))-AVERAGE(OFFSET($H$3,0,0,'Données projet'!$E$11+1,1))</f>
        <v>411.73139494306878</v>
      </c>
      <c r="BJ129" s="62">
        <f t="shared" si="92"/>
        <v>254.25036207346591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-5.3205440053716299E-14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396.92963589781414</v>
      </c>
      <c r="CE129" s="62">
        <f t="shared" si="94"/>
        <v>294.38852181137639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371.7282125501186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72.393882557915504</v>
      </c>
      <c r="AO130" s="62">
        <f t="shared" si="90"/>
        <v>321.03333748974029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9.6906260452228796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1.0008112779905787E-15</v>
      </c>
      <c r="AX130" s="23">
        <f t="shared" si="60"/>
        <v>9.6906260452228814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1.1527845344971866E-13</v>
      </c>
      <c r="BF130" s="14">
        <f t="shared" si="91"/>
        <v>1.7033846239409443E-12</v>
      </c>
      <c r="BG130" s="22">
        <f t="shared" si="61"/>
        <v>3.1675048597887374E-12</v>
      </c>
      <c r="BH130" s="62">
        <f t="shared" si="62"/>
        <v>293.3333333333365</v>
      </c>
      <c r="BI130" s="62">
        <f ca="1">AVERAGE(OFFSET($BH$3,0,0,'Données projet'!$E$11+1,1))-AVERAGE(OFFSET($H$3,0,0,'Données projet'!$E$11+1,1))</f>
        <v>411.73139494306878</v>
      </c>
      <c r="BJ130" s="62">
        <f t="shared" si="92"/>
        <v>254.25036207346591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-5.3205440053716299E-14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396.92963589781414</v>
      </c>
      <c r="CE130" s="62">
        <f t="shared" si="94"/>
        <v>294.38852181137639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371.7282125501186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72.393882557915504</v>
      </c>
      <c r="AO131" s="62">
        <f t="shared" si="90"/>
        <v>321.03333748974029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9.5005987791743127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7.0768044135511316E-16</v>
      </c>
      <c r="AX131" s="23">
        <f t="shared" si="60"/>
        <v>9.5005987791743127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1.1527845344971866E-13</v>
      </c>
      <c r="BF131" s="14">
        <f t="shared" si="91"/>
        <v>1.7033846239409443E-12</v>
      </c>
      <c r="BG131" s="22">
        <f t="shared" si="61"/>
        <v>3.1675048597887374E-12</v>
      </c>
      <c r="BH131" s="62">
        <f t="shared" si="62"/>
        <v>293.3333333333365</v>
      </c>
      <c r="BI131" s="62">
        <f ca="1">AVERAGE(OFFSET($BH$3,0,0,'Données projet'!$E$11+1,1))-AVERAGE(OFFSET($H$3,0,0,'Données projet'!$E$11+1,1))</f>
        <v>411.73139494306878</v>
      </c>
      <c r="BJ131" s="62">
        <f t="shared" si="92"/>
        <v>254.25036207346591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-5.3205440053716299E-14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396.92963589781414</v>
      </c>
      <c r="CE131" s="62">
        <f t="shared" si="94"/>
        <v>294.38852181137639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371.7282125501186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72.393882557915504</v>
      </c>
      <c r="AO132" s="62">
        <f t="shared" si="90"/>
        <v>321.03333748974029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9.3142978319077709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5.0040563899528937E-16</v>
      </c>
      <c r="AX132" s="23">
        <f t="shared" ref="AX132:AX153" si="114">SUM(AU132:AW132)</f>
        <v>9.3142978319077709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1.1527845344971866E-13</v>
      </c>
      <c r="BF132" s="14">
        <f t="shared" si="91"/>
        <v>1.7033846239409443E-12</v>
      </c>
      <c r="BG132" s="22">
        <f t="shared" ref="BG132:BG153" si="115">(BE132+BF132)*0.475*44/12</f>
        <v>3.1675048597887374E-12</v>
      </c>
      <c r="BH132" s="62">
        <f t="shared" ref="BH132:BH195" si="116">BG132+(AY132+AZ132)*44/12</f>
        <v>293.3333333333365</v>
      </c>
      <c r="BI132" s="62">
        <f ca="1">AVERAGE(OFFSET($BH$3,0,0,'Données projet'!$E$11+1,1))-AVERAGE(OFFSET($H$3,0,0,'Données projet'!$E$11+1,1))</f>
        <v>411.73139494306878</v>
      </c>
      <c r="BJ132" s="62">
        <f t="shared" si="92"/>
        <v>254.25036207346591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-5.3205440053716299E-14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396.92963589781414</v>
      </c>
      <c r="CE132" s="62">
        <f t="shared" si="94"/>
        <v>294.38852181137639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371.7282125501186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72.393882557915504</v>
      </c>
      <c r="AO133" s="62">
        <f t="shared" ref="AO133:AO196" si="144">$AO$3</f>
        <v>321.03333748974029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9.1316501325847685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3.5384022067755658E-16</v>
      </c>
      <c r="AX133" s="23">
        <f t="shared" si="114"/>
        <v>9.1316501325847685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1.1527845344971866E-13</v>
      </c>
      <c r="BF133" s="14">
        <f t="shared" ref="BF133:BF153" si="145">EXP(-1.0587+0.8836*LN(BE133)+0.284)</f>
        <v>1.7033846239409443E-12</v>
      </c>
      <c r="BG133" s="22">
        <f t="shared" si="115"/>
        <v>3.1675048597887374E-12</v>
      </c>
      <c r="BH133" s="62">
        <f t="shared" si="116"/>
        <v>293.3333333333365</v>
      </c>
      <c r="BI133" s="62">
        <f ca="1">AVERAGE(OFFSET($BH$3,0,0,'Données projet'!$E$11+1,1))-AVERAGE(OFFSET($H$3,0,0,'Données projet'!$E$11+1,1))</f>
        <v>411.73139494306878</v>
      </c>
      <c r="BJ133" s="62">
        <f t="shared" ref="BJ133:BJ196" si="146">$BJ$3</f>
        <v>254.25036207346591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-5.3205440053716299E-14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396.92963589781414</v>
      </c>
      <c r="CE133" s="62">
        <f t="shared" ref="CE133:CE196" si="148">$CE$3</f>
        <v>294.38852181137639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371.7282125501186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72.393882557915504</v>
      </c>
      <c r="AO134" s="62">
        <f t="shared" si="144"/>
        <v>321.03333748974029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8.9525840432413943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2.5020281949764469E-16</v>
      </c>
      <c r="AX134" s="23">
        <f t="shared" si="114"/>
        <v>8.9525840432413943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1.1527845344971866E-13</v>
      </c>
      <c r="BF134" s="14">
        <f t="shared" si="145"/>
        <v>1.7033846239409443E-12</v>
      </c>
      <c r="BG134" s="22">
        <f t="shared" si="115"/>
        <v>3.1675048597887374E-12</v>
      </c>
      <c r="BH134" s="62">
        <f t="shared" si="116"/>
        <v>293.3333333333365</v>
      </c>
      <c r="BI134" s="62">
        <f ca="1">AVERAGE(OFFSET($BH$3,0,0,'Données projet'!$E$11+1,1))-AVERAGE(OFFSET($H$3,0,0,'Données projet'!$E$11+1,1))</f>
        <v>411.73139494306878</v>
      </c>
      <c r="BJ134" s="62">
        <f t="shared" si="146"/>
        <v>254.25036207346591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-5.3205440053716299E-14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396.92963589781414</v>
      </c>
      <c r="CE134" s="62">
        <f t="shared" si="148"/>
        <v>294.38852181137639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371.7282125501186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72.393882557915504</v>
      </c>
      <c r="AO135" s="62">
        <f t="shared" si="144"/>
        <v>321.03333748974029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8.7770293306905138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1.7692011033877829E-16</v>
      </c>
      <c r="AX135" s="23">
        <f t="shared" si="114"/>
        <v>8.7770293306905138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1.1527845344971866E-13</v>
      </c>
      <c r="BF135" s="14">
        <f t="shared" si="145"/>
        <v>1.7033846239409443E-12</v>
      </c>
      <c r="BG135" s="22">
        <f t="shared" si="115"/>
        <v>3.1675048597887374E-12</v>
      </c>
      <c r="BH135" s="62">
        <f t="shared" si="116"/>
        <v>293.3333333333365</v>
      </c>
      <c r="BI135" s="62">
        <f ca="1">AVERAGE(OFFSET($BH$3,0,0,'Données projet'!$E$11+1,1))-AVERAGE(OFFSET($H$3,0,0,'Données projet'!$E$11+1,1))</f>
        <v>411.73139494306878</v>
      </c>
      <c r="BJ135" s="62">
        <f t="shared" si="146"/>
        <v>254.25036207346591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-5.3205440053716299E-14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396.92963589781414</v>
      </c>
      <c r="CE135" s="62">
        <f t="shared" si="148"/>
        <v>294.38852181137639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371.7282125501186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72.393882557915504</v>
      </c>
      <c r="AO136" s="62">
        <f t="shared" si="144"/>
        <v>321.03333748974029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8.6049171389749546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1.2510140974882234E-16</v>
      </c>
      <c r="AX136" s="23">
        <f t="shared" si="114"/>
        <v>8.6049171389749546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1.1527845344971866E-13</v>
      </c>
      <c r="BF136" s="14">
        <f t="shared" si="145"/>
        <v>1.7033846239409443E-12</v>
      </c>
      <c r="BG136" s="22">
        <f t="shared" si="115"/>
        <v>3.1675048597887374E-12</v>
      </c>
      <c r="BH136" s="62">
        <f t="shared" si="116"/>
        <v>293.3333333333365</v>
      </c>
      <c r="BI136" s="62">
        <f ca="1">AVERAGE(OFFSET($BH$3,0,0,'Données projet'!$E$11+1,1))-AVERAGE(OFFSET($H$3,0,0,'Données projet'!$E$11+1,1))</f>
        <v>411.73139494306878</v>
      </c>
      <c r="BJ136" s="62">
        <f t="shared" si="146"/>
        <v>254.25036207346591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-5.3205440053716299E-14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396.92963589781414</v>
      </c>
      <c r="CE136" s="62">
        <f t="shared" si="148"/>
        <v>294.38852181137639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371.7282125501186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72.393882557915504</v>
      </c>
      <c r="AO137" s="62">
        <f t="shared" si="144"/>
        <v>321.03333748974029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8.4361799623608658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8.8460055169389146E-17</v>
      </c>
      <c r="AX137" s="23">
        <f t="shared" si="114"/>
        <v>8.4361799623608658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1.1527845344971866E-13</v>
      </c>
      <c r="BF137" s="14">
        <f t="shared" si="145"/>
        <v>1.7033846239409443E-12</v>
      </c>
      <c r="BG137" s="22">
        <f t="shared" si="115"/>
        <v>3.1675048597887374E-12</v>
      </c>
      <c r="BH137" s="62">
        <f t="shared" si="116"/>
        <v>293.3333333333365</v>
      </c>
      <c r="BI137" s="62">
        <f ca="1">AVERAGE(OFFSET($BH$3,0,0,'Données projet'!$E$11+1,1))-AVERAGE(OFFSET($H$3,0,0,'Données projet'!$E$11+1,1))</f>
        <v>411.73139494306878</v>
      </c>
      <c r="BJ137" s="62">
        <f t="shared" si="146"/>
        <v>254.25036207346591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-5.3205440053716299E-14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396.92963589781414</v>
      </c>
      <c r="CE137" s="62">
        <f t="shared" si="148"/>
        <v>294.38852181137639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371.7282125501186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72.393882557915504</v>
      </c>
      <c r="AO138" s="62">
        <f t="shared" si="144"/>
        <v>321.03333748974029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8.2707516188606647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6.2550704874411172E-17</v>
      </c>
      <c r="AX138" s="23">
        <f t="shared" si="114"/>
        <v>8.2707516188606647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1.1527845344971866E-13</v>
      </c>
      <c r="BF138" s="14">
        <f t="shared" si="145"/>
        <v>1.7033846239409443E-12</v>
      </c>
      <c r="BG138" s="22">
        <f t="shared" si="115"/>
        <v>3.1675048597887374E-12</v>
      </c>
      <c r="BH138" s="62">
        <f t="shared" si="116"/>
        <v>293.3333333333365</v>
      </c>
      <c r="BI138" s="62">
        <f ca="1">AVERAGE(OFFSET($BH$3,0,0,'Données projet'!$E$11+1,1))-AVERAGE(OFFSET($H$3,0,0,'Données projet'!$E$11+1,1))</f>
        <v>411.73139494306878</v>
      </c>
      <c r="BJ138" s="62">
        <f t="shared" si="146"/>
        <v>254.25036207346591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-5.3205440053716299E-14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396.92963589781414</v>
      </c>
      <c r="CE138" s="62">
        <f t="shared" si="148"/>
        <v>294.38852181137639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371.7282125501186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72.393882557915504</v>
      </c>
      <c r="AO139" s="62">
        <f t="shared" si="144"/>
        <v>321.03333748974029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8.1085672242751752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4.4230027584694573E-17</v>
      </c>
      <c r="AX139" s="23">
        <f t="shared" si="114"/>
        <v>8.1085672242751752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1.1527845344971866E-13</v>
      </c>
      <c r="BF139" s="14">
        <f t="shared" si="145"/>
        <v>1.7033846239409443E-12</v>
      </c>
      <c r="BG139" s="22">
        <f t="shared" si="115"/>
        <v>3.1675048597887374E-12</v>
      </c>
      <c r="BH139" s="62">
        <f t="shared" si="116"/>
        <v>293.3333333333365</v>
      </c>
      <c r="BI139" s="62">
        <f ca="1">AVERAGE(OFFSET($BH$3,0,0,'Données projet'!$E$11+1,1))-AVERAGE(OFFSET($H$3,0,0,'Données projet'!$E$11+1,1))</f>
        <v>411.73139494306878</v>
      </c>
      <c r="BJ139" s="62">
        <f t="shared" si="146"/>
        <v>254.25036207346591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-5.3205440053716299E-14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396.92963589781414</v>
      </c>
      <c r="CE139" s="62">
        <f t="shared" si="148"/>
        <v>294.38852181137639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371.7282125501186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72.393882557915504</v>
      </c>
      <c r="AO140" s="62">
        <f t="shared" si="144"/>
        <v>321.03333748974029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7.9495631667447944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3.1275352437205586E-17</v>
      </c>
      <c r="AX140" s="23">
        <f t="shared" si="114"/>
        <v>7.9495631667447944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1.1527845344971866E-13</v>
      </c>
      <c r="BF140" s="14">
        <f t="shared" si="145"/>
        <v>1.7033846239409443E-12</v>
      </c>
      <c r="BG140" s="22">
        <f t="shared" si="115"/>
        <v>3.1675048597887374E-12</v>
      </c>
      <c r="BH140" s="62">
        <f t="shared" si="116"/>
        <v>293.3333333333365</v>
      </c>
      <c r="BI140" s="62">
        <f ca="1">AVERAGE(OFFSET($BH$3,0,0,'Données projet'!$E$11+1,1))-AVERAGE(OFFSET($H$3,0,0,'Données projet'!$E$11+1,1))</f>
        <v>411.73139494306878</v>
      </c>
      <c r="BJ140" s="62">
        <f t="shared" si="146"/>
        <v>254.25036207346591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-5.3205440053716299E-14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396.92963589781414</v>
      </c>
      <c r="CE140" s="62">
        <f t="shared" si="148"/>
        <v>294.38852181137639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371.7282125501186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72.393882557915504</v>
      </c>
      <c r="AO141" s="62">
        <f t="shared" si="144"/>
        <v>321.03333748974029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7.7936770817996859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2.2115013792347286E-17</v>
      </c>
      <c r="AX141" s="23">
        <f t="shared" si="114"/>
        <v>7.7936770817996859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1.1527845344971866E-13</v>
      </c>
      <c r="BF141" s="14">
        <f t="shared" si="145"/>
        <v>1.7033846239409443E-12</v>
      </c>
      <c r="BG141" s="22">
        <f t="shared" si="115"/>
        <v>3.1675048597887374E-12</v>
      </c>
      <c r="BH141" s="62">
        <f t="shared" si="116"/>
        <v>293.3333333333365</v>
      </c>
      <c r="BI141" s="62">
        <f ca="1">AVERAGE(OFFSET($BH$3,0,0,'Données projet'!$E$11+1,1))-AVERAGE(OFFSET($H$3,0,0,'Données projet'!$E$11+1,1))</f>
        <v>411.73139494306878</v>
      </c>
      <c r="BJ141" s="62">
        <f t="shared" si="146"/>
        <v>254.25036207346591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-5.3205440053716299E-14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396.92963589781414</v>
      </c>
      <c r="CE141" s="62">
        <f t="shared" si="148"/>
        <v>294.38852181137639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371.7282125501186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72.393882557915504</v>
      </c>
      <c r="AO142" s="62">
        <f t="shared" si="144"/>
        <v>321.03333748974029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7.6408478278992273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1.5637676218602793E-17</v>
      </c>
      <c r="AX142" s="23">
        <f t="shared" si="114"/>
        <v>7.6408478278992273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1.1527845344971866E-13</v>
      </c>
      <c r="BF142" s="14">
        <f t="shared" si="145"/>
        <v>1.7033846239409443E-12</v>
      </c>
      <c r="BG142" s="22">
        <f t="shared" si="115"/>
        <v>3.1675048597887374E-12</v>
      </c>
      <c r="BH142" s="62">
        <f t="shared" si="116"/>
        <v>293.3333333333365</v>
      </c>
      <c r="BI142" s="62">
        <f ca="1">AVERAGE(OFFSET($BH$3,0,0,'Données projet'!$E$11+1,1))-AVERAGE(OFFSET($H$3,0,0,'Données projet'!$E$11+1,1))</f>
        <v>411.73139494306878</v>
      </c>
      <c r="BJ142" s="62">
        <f t="shared" si="146"/>
        <v>254.25036207346591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-5.3205440053716299E-14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396.92963589781414</v>
      </c>
      <c r="CE142" s="62">
        <f t="shared" si="148"/>
        <v>294.38852181137639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371.7282125501186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72.393882557915504</v>
      </c>
      <c r="AO143" s="62">
        <f t="shared" si="144"/>
        <v>321.03333748974029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7.4910154624511165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1.1057506896173643E-17</v>
      </c>
      <c r="AX143" s="23">
        <f t="shared" si="114"/>
        <v>7.4910154624511165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1.1527845344971866E-13</v>
      </c>
      <c r="BF143" s="14">
        <f t="shared" si="145"/>
        <v>1.7033846239409443E-12</v>
      </c>
      <c r="BG143" s="22">
        <f t="shared" si="115"/>
        <v>3.1675048597887374E-12</v>
      </c>
      <c r="BH143" s="62">
        <f t="shared" si="116"/>
        <v>293.3333333333365</v>
      </c>
      <c r="BI143" s="62">
        <f ca="1">AVERAGE(OFFSET($BH$3,0,0,'Données projet'!$E$11+1,1))-AVERAGE(OFFSET($H$3,0,0,'Données projet'!$E$11+1,1))</f>
        <v>411.73139494306878</v>
      </c>
      <c r="BJ143" s="62">
        <f t="shared" si="146"/>
        <v>254.25036207346591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-5.3205440053716299E-14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396.92963589781414</v>
      </c>
      <c r="CE143" s="62">
        <f t="shared" si="148"/>
        <v>294.38852181137639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371.7282125501186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72.393882557915504</v>
      </c>
      <c r="AO144" s="62">
        <f t="shared" si="144"/>
        <v>321.03333748974029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7.3441212183007245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7.8188381093013964E-18</v>
      </c>
      <c r="AX144" s="23">
        <f t="shared" si="114"/>
        <v>7.3441212183007245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1.1527845344971866E-13</v>
      </c>
      <c r="BF144" s="14">
        <f t="shared" si="145"/>
        <v>1.7033846239409443E-12</v>
      </c>
      <c r="BG144" s="22">
        <f t="shared" si="115"/>
        <v>3.1675048597887374E-12</v>
      </c>
      <c r="BH144" s="62">
        <f t="shared" si="116"/>
        <v>293.3333333333365</v>
      </c>
      <c r="BI144" s="62">
        <f ca="1">AVERAGE(OFFSET($BH$3,0,0,'Données projet'!$E$11+1,1))-AVERAGE(OFFSET($H$3,0,0,'Données projet'!$E$11+1,1))</f>
        <v>411.73139494306878</v>
      </c>
      <c r="BJ144" s="62">
        <f t="shared" si="146"/>
        <v>254.25036207346591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-5.3205440053716299E-14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396.92963589781414</v>
      </c>
      <c r="CE144" s="62">
        <f t="shared" si="148"/>
        <v>294.38852181137639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371.7282125501186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72.393882557915504</v>
      </c>
      <c r="AO145" s="62">
        <f t="shared" si="144"/>
        <v>321.03333748974029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7.2001074806814795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5.5287534480868216E-18</v>
      </c>
      <c r="AX145" s="23">
        <f t="shared" si="114"/>
        <v>7.2001074806814795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1.1527845344971866E-13</v>
      </c>
      <c r="BF145" s="14">
        <f t="shared" si="145"/>
        <v>1.7033846239409443E-12</v>
      </c>
      <c r="BG145" s="22">
        <f t="shared" si="115"/>
        <v>3.1675048597887374E-12</v>
      </c>
      <c r="BH145" s="62">
        <f t="shared" si="116"/>
        <v>293.3333333333365</v>
      </c>
      <c r="BI145" s="62">
        <f ca="1">AVERAGE(OFFSET($BH$3,0,0,'Données projet'!$E$11+1,1))-AVERAGE(OFFSET($H$3,0,0,'Données projet'!$E$11+1,1))</f>
        <v>411.73139494306878</v>
      </c>
      <c r="BJ145" s="62">
        <f t="shared" si="146"/>
        <v>254.25036207346591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-5.3205440053716299E-14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396.92963589781414</v>
      </c>
      <c r="CE145" s="62">
        <f t="shared" si="148"/>
        <v>294.38852181137639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371.7282125501186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72.393882557915504</v>
      </c>
      <c r="AO146" s="62">
        <f t="shared" si="144"/>
        <v>321.03333748974029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7.0589177646172416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3.9094190546506982E-18</v>
      </c>
      <c r="AX146" s="23">
        <f t="shared" si="114"/>
        <v>7.0589177646172416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1.1527845344971866E-13</v>
      </c>
      <c r="BF146" s="14">
        <f t="shared" si="145"/>
        <v>1.7033846239409443E-12</v>
      </c>
      <c r="BG146" s="22">
        <f t="shared" si="115"/>
        <v>3.1675048597887374E-12</v>
      </c>
      <c r="BH146" s="62">
        <f t="shared" si="116"/>
        <v>293.3333333333365</v>
      </c>
      <c r="BI146" s="62">
        <f ca="1">AVERAGE(OFFSET($BH$3,0,0,'Données projet'!$E$11+1,1))-AVERAGE(OFFSET($H$3,0,0,'Données projet'!$E$11+1,1))</f>
        <v>411.73139494306878</v>
      </c>
      <c r="BJ146" s="62">
        <f t="shared" si="146"/>
        <v>254.25036207346591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-5.3205440053716299E-14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396.92963589781414</v>
      </c>
      <c r="CE146" s="62">
        <f t="shared" si="148"/>
        <v>294.38852181137639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371.7282125501186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72.393882557915504</v>
      </c>
      <c r="AO147" s="62">
        <f t="shared" si="144"/>
        <v>321.03333748974029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6.9204966927677996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2.7643767240434108E-18</v>
      </c>
      <c r="AX147" s="23">
        <f t="shared" si="114"/>
        <v>6.9204966927677996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1.1527845344971866E-13</v>
      </c>
      <c r="BF147" s="14">
        <f t="shared" si="145"/>
        <v>1.7033846239409443E-12</v>
      </c>
      <c r="BG147" s="22">
        <f t="shared" si="115"/>
        <v>3.1675048597887374E-12</v>
      </c>
      <c r="BH147" s="62">
        <f t="shared" si="116"/>
        <v>293.3333333333365</v>
      </c>
      <c r="BI147" s="62">
        <f ca="1">AVERAGE(OFFSET($BH$3,0,0,'Données projet'!$E$11+1,1))-AVERAGE(OFFSET($H$3,0,0,'Données projet'!$E$11+1,1))</f>
        <v>411.73139494306878</v>
      </c>
      <c r="BJ147" s="62">
        <f t="shared" si="146"/>
        <v>254.25036207346591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-5.3205440053716299E-14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396.92963589781414</v>
      </c>
      <c r="CE147" s="62">
        <f t="shared" si="148"/>
        <v>294.38852181137639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371.7282125501186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72.393882557915504</v>
      </c>
      <c r="AO148" s="62">
        <f t="shared" si="144"/>
        <v>321.03333748974029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6.7847899737088078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1.9547095273253491E-18</v>
      </c>
      <c r="AX148" s="23">
        <f t="shared" si="114"/>
        <v>6.7847899737088078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1.1527845344971866E-13</v>
      </c>
      <c r="BF148" s="14">
        <f t="shared" si="145"/>
        <v>1.7033846239409443E-12</v>
      </c>
      <c r="BG148" s="22">
        <f t="shared" si="115"/>
        <v>3.1675048597887374E-12</v>
      </c>
      <c r="BH148" s="62">
        <f t="shared" si="116"/>
        <v>293.3333333333365</v>
      </c>
      <c r="BI148" s="62">
        <f ca="1">AVERAGE(OFFSET($BH$3,0,0,'Données projet'!$E$11+1,1))-AVERAGE(OFFSET($H$3,0,0,'Données projet'!$E$11+1,1))</f>
        <v>411.73139494306878</v>
      </c>
      <c r="BJ148" s="62">
        <f t="shared" si="146"/>
        <v>254.25036207346591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-5.3205440053716299E-14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396.92963589781414</v>
      </c>
      <c r="CE148" s="62">
        <f t="shared" si="148"/>
        <v>294.38852181137639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371.7282125501186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72.393882557915504</v>
      </c>
      <c r="AO149" s="62">
        <f t="shared" si="144"/>
        <v>321.03333748974029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6.6517443806376377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1.3821883620217054E-18</v>
      </c>
      <c r="AX149" s="23">
        <f t="shared" si="114"/>
        <v>6.6517443806376377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1.1527845344971866E-13</v>
      </c>
      <c r="BF149" s="14">
        <f t="shared" si="145"/>
        <v>1.7033846239409443E-12</v>
      </c>
      <c r="BG149" s="22">
        <f t="shared" si="115"/>
        <v>3.1675048597887374E-12</v>
      </c>
      <c r="BH149" s="62">
        <f t="shared" si="116"/>
        <v>293.3333333333365</v>
      </c>
      <c r="BI149" s="62">
        <f ca="1">AVERAGE(OFFSET($BH$3,0,0,'Données projet'!$E$11+1,1))-AVERAGE(OFFSET($H$3,0,0,'Données projet'!$E$11+1,1))</f>
        <v>411.73139494306878</v>
      </c>
      <c r="BJ149" s="62">
        <f t="shared" si="146"/>
        <v>254.25036207346591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-5.3205440053716299E-14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396.92963589781414</v>
      </c>
      <c r="CE149" s="62">
        <f t="shared" si="148"/>
        <v>294.38852181137639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371.7282125501186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72.393882557915504</v>
      </c>
      <c r="AO150" s="62">
        <f t="shared" si="144"/>
        <v>321.03333748974029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6.5213077304967939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9.7735476366267456E-19</v>
      </c>
      <c r="AX150" s="23">
        <f t="shared" si="114"/>
        <v>6.5213077304967939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1.1527845344971866E-13</v>
      </c>
      <c r="BF150" s="14">
        <f t="shared" si="145"/>
        <v>1.7033846239409443E-12</v>
      </c>
      <c r="BG150" s="22">
        <f t="shared" si="115"/>
        <v>3.1675048597887374E-12</v>
      </c>
      <c r="BH150" s="62">
        <f t="shared" si="116"/>
        <v>293.3333333333365</v>
      </c>
      <c r="BI150" s="62">
        <f ca="1">AVERAGE(OFFSET($BH$3,0,0,'Données projet'!$E$11+1,1))-AVERAGE(OFFSET($H$3,0,0,'Données projet'!$E$11+1,1))</f>
        <v>411.73139494306878</v>
      </c>
      <c r="BJ150" s="62">
        <f t="shared" si="146"/>
        <v>254.25036207346591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-5.3205440053716299E-14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396.92963589781414</v>
      </c>
      <c r="CE150" s="62">
        <f t="shared" si="148"/>
        <v>294.38852181137639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371.7282125501186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72.393882557915504</v>
      </c>
      <c r="AO151" s="62">
        <f t="shared" si="144"/>
        <v>321.03333748974029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6.3934288635067116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6.910941810108527E-19</v>
      </c>
      <c r="AX151" s="23">
        <f t="shared" si="114"/>
        <v>6.3934288635067116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1.1527845344971866E-13</v>
      </c>
      <c r="BF151" s="14">
        <f t="shared" si="145"/>
        <v>1.7033846239409443E-12</v>
      </c>
      <c r="BG151" s="22">
        <f t="shared" si="115"/>
        <v>3.1675048597887374E-12</v>
      </c>
      <c r="BH151" s="62">
        <f t="shared" si="116"/>
        <v>293.3333333333365</v>
      </c>
      <c r="BI151" s="62">
        <f ca="1">AVERAGE(OFFSET($BH$3,0,0,'Données projet'!$E$11+1,1))-AVERAGE(OFFSET($H$3,0,0,'Données projet'!$E$11+1,1))</f>
        <v>411.73139494306878</v>
      </c>
      <c r="BJ151" s="62">
        <f t="shared" si="146"/>
        <v>254.25036207346591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-5.3205440053716299E-14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396.92963589781414</v>
      </c>
      <c r="CE151" s="62">
        <f t="shared" si="148"/>
        <v>294.38852181137639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371.7282125501186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72.393882557915504</v>
      </c>
      <c r="AO152" s="62">
        <f t="shared" si="144"/>
        <v>321.03333748974029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6.2680576230998977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4.8867738183133728E-19</v>
      </c>
      <c r="AX152" s="23">
        <f t="shared" si="114"/>
        <v>6.2680576230998977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1.1527845344971866E-13</v>
      </c>
      <c r="BF152" s="14">
        <f t="shared" si="145"/>
        <v>1.7033846239409443E-12</v>
      </c>
      <c r="BG152" s="22">
        <f t="shared" si="115"/>
        <v>3.1675048597887374E-12</v>
      </c>
      <c r="BH152" s="62">
        <f t="shared" si="116"/>
        <v>293.3333333333365</v>
      </c>
      <c r="BI152" s="62">
        <f ca="1">AVERAGE(OFFSET($BH$3,0,0,'Données projet'!$E$11+1,1))-AVERAGE(OFFSET($H$3,0,0,'Données projet'!$E$11+1,1))</f>
        <v>411.73139494306878</v>
      </c>
      <c r="BJ152" s="62">
        <f t="shared" si="146"/>
        <v>254.25036207346591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-5.3205440053716299E-14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396.92963589781414</v>
      </c>
      <c r="CE152" s="62">
        <f t="shared" si="148"/>
        <v>294.38852181137639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371.7282125501186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72.393882557915504</v>
      </c>
      <c r="AO153" s="62">
        <f t="shared" si="144"/>
        <v>321.03333748974029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6.145144836248555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3.4554709050542635E-19</v>
      </c>
      <c r="AX153" s="23">
        <f t="shared" si="114"/>
        <v>6.145144836248555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1.1527845344971866E-13</v>
      </c>
      <c r="BF153" s="14">
        <f t="shared" si="145"/>
        <v>1.7033846239409443E-12</v>
      </c>
      <c r="BG153" s="22">
        <f t="shared" si="115"/>
        <v>3.1675048597887374E-12</v>
      </c>
      <c r="BH153" s="62">
        <f t="shared" si="116"/>
        <v>293.3333333333365</v>
      </c>
      <c r="BI153" s="62">
        <f ca="1">AVERAGE(OFFSET($BH$3,0,0,'Données projet'!$E$11+1,1))-AVERAGE(OFFSET($H$3,0,0,'Données projet'!$E$11+1,1))</f>
        <v>411.73139494306878</v>
      </c>
      <c r="BJ153" s="62">
        <f t="shared" si="146"/>
        <v>254.25036207346591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-5.3205440053716299E-14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396.92963589781414</v>
      </c>
      <c r="CE153" s="62">
        <f t="shared" si="148"/>
        <v>294.38852181137639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371.7282125501186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72.393882557915504</v>
      </c>
      <c r="AO154" s="62">
        <f t="shared" si="144"/>
        <v>321.03333748974029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6.02464229417797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2.4433869091566864E-19</v>
      </c>
      <c r="AX154" s="23">
        <f t="shared" ref="AX154:AX203" si="166">SUM(AU154:AW154)</f>
        <v>6.02464229417797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1.1527845344971866E-13</v>
      </c>
      <c r="BF154" s="14">
        <f t="shared" ref="BF154:BF203" si="167">EXP(-1.0587+0.8836*LN(BE154)+0.284)</f>
        <v>1.7033846239409443E-12</v>
      </c>
      <c r="BG154" s="22">
        <f t="shared" ref="BG154:BG203" si="168">(BE154+BF154)*0.475*44/12</f>
        <v>3.1675048597887374E-12</v>
      </c>
      <c r="BH154" s="62">
        <f t="shared" si="116"/>
        <v>293.3333333333365</v>
      </c>
      <c r="BI154" s="62">
        <f ca="1">AVERAGE(OFFSET($BH$3,0,0,'Données projet'!$E$11+1,1))-AVERAGE(OFFSET($H$3,0,0,'Données projet'!$E$11+1,1))</f>
        <v>411.73139494306878</v>
      </c>
      <c r="BJ154" s="62">
        <f t="shared" si="146"/>
        <v>254.25036207346591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-5.3205440053716299E-14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396.92963589781414</v>
      </c>
      <c r="CE154" s="62">
        <f t="shared" si="148"/>
        <v>294.38852181137639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371.7282125501186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72.393882557915504</v>
      </c>
      <c r="AO155" s="62">
        <f t="shared" si="144"/>
        <v>321.03333748974029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5.9065027334580957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1.7277354525271317E-19</v>
      </c>
      <c r="AX155" s="23">
        <f t="shared" si="166"/>
        <v>5.9065027334580957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1.1527845344971866E-13</v>
      </c>
      <c r="BF155" s="14">
        <f t="shared" si="167"/>
        <v>1.7033846239409443E-12</v>
      </c>
      <c r="BG155" s="22">
        <f t="shared" si="168"/>
        <v>3.1675048597887374E-12</v>
      </c>
      <c r="BH155" s="62">
        <f t="shared" si="116"/>
        <v>293.3333333333365</v>
      </c>
      <c r="BI155" s="62">
        <f ca="1">AVERAGE(OFFSET($BH$3,0,0,'Données projet'!$E$11+1,1))-AVERAGE(OFFSET($H$3,0,0,'Données projet'!$E$11+1,1))</f>
        <v>411.73139494306878</v>
      </c>
      <c r="BJ155" s="62">
        <f t="shared" si="146"/>
        <v>254.25036207346591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-5.3205440053716299E-14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396.92963589781414</v>
      </c>
      <c r="CE155" s="62">
        <f t="shared" si="148"/>
        <v>294.38852181137639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371.7282125501186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72.393882557915504</v>
      </c>
      <c r="AO156" s="62">
        <f t="shared" si="144"/>
        <v>321.03333748974029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5.7906798174659215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1.2216934545783432E-19</v>
      </c>
      <c r="AX156" s="23">
        <f t="shared" si="166"/>
        <v>5.7906798174659215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1.1527845344971866E-13</v>
      </c>
      <c r="BF156" s="14">
        <f t="shared" si="167"/>
        <v>1.7033846239409443E-12</v>
      </c>
      <c r="BG156" s="22">
        <f t="shared" si="168"/>
        <v>3.1675048597887374E-12</v>
      </c>
      <c r="BH156" s="62">
        <f t="shared" si="116"/>
        <v>293.3333333333365</v>
      </c>
      <c r="BI156" s="62">
        <f ca="1">AVERAGE(OFFSET($BH$3,0,0,'Données projet'!$E$11+1,1))-AVERAGE(OFFSET($H$3,0,0,'Données projet'!$E$11+1,1))</f>
        <v>411.73139494306878</v>
      </c>
      <c r="BJ156" s="62">
        <f t="shared" si="146"/>
        <v>254.25036207346591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-5.3205440053716299E-14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396.92963589781414</v>
      </c>
      <c r="CE156" s="62">
        <f t="shared" si="148"/>
        <v>294.38852181137639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371.7282125501186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72.393882557915504</v>
      </c>
      <c r="AO157" s="62">
        <f t="shared" si="144"/>
        <v>321.03333748974029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5.6771281182113507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8.6386772626356587E-20</v>
      </c>
      <c r="AX157" s="23">
        <f t="shared" si="166"/>
        <v>5.6771281182113507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1.1527845344971866E-13</v>
      </c>
      <c r="BF157" s="14">
        <f t="shared" si="167"/>
        <v>1.7033846239409443E-12</v>
      </c>
      <c r="BG157" s="22">
        <f t="shared" si="168"/>
        <v>3.1675048597887374E-12</v>
      </c>
      <c r="BH157" s="62">
        <f t="shared" si="116"/>
        <v>293.3333333333365</v>
      </c>
      <c r="BI157" s="62">
        <f ca="1">AVERAGE(OFFSET($BH$3,0,0,'Données projet'!$E$11+1,1))-AVERAGE(OFFSET($H$3,0,0,'Données projet'!$E$11+1,1))</f>
        <v>411.73139494306878</v>
      </c>
      <c r="BJ157" s="62">
        <f t="shared" si="146"/>
        <v>254.25036207346591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-5.3205440053716299E-14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396.92963589781414</v>
      </c>
      <c r="CE157" s="62">
        <f t="shared" si="148"/>
        <v>294.38852181137639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371.7282125501186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72.393882557915504</v>
      </c>
      <c r="AO158" s="62">
        <f t="shared" si="144"/>
        <v>321.03333748974029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5.5658030985194644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6.108467272891716E-20</v>
      </c>
      <c r="AX158" s="23">
        <f t="shared" si="166"/>
        <v>5.5658030985194644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1.1527845344971866E-13</v>
      </c>
      <c r="BF158" s="14">
        <f t="shared" si="167"/>
        <v>1.7033846239409443E-12</v>
      </c>
      <c r="BG158" s="22">
        <f t="shared" si="168"/>
        <v>3.1675048597887374E-12</v>
      </c>
      <c r="BH158" s="62">
        <f t="shared" si="116"/>
        <v>293.3333333333365</v>
      </c>
      <c r="BI158" s="62">
        <f ca="1">AVERAGE(OFFSET($BH$3,0,0,'Données projet'!$E$11+1,1))-AVERAGE(OFFSET($H$3,0,0,'Données projet'!$E$11+1,1))</f>
        <v>411.73139494306878</v>
      </c>
      <c r="BJ158" s="62">
        <f t="shared" si="146"/>
        <v>254.25036207346591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-5.3205440053716299E-14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396.92963589781414</v>
      </c>
      <c r="CE158" s="62">
        <f t="shared" si="148"/>
        <v>294.38852181137639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371.7282125501186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72.393882557915504</v>
      </c>
      <c r="AO159" s="62">
        <f t="shared" si="144"/>
        <v>321.03333748974029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5.456661094562179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4.3193386313178294E-20</v>
      </c>
      <c r="AX159" s="23">
        <f t="shared" si="166"/>
        <v>5.456661094562179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1.1527845344971866E-13</v>
      </c>
      <c r="BF159" s="14">
        <f t="shared" si="167"/>
        <v>1.7033846239409443E-12</v>
      </c>
      <c r="BG159" s="22">
        <f t="shared" si="168"/>
        <v>3.1675048597887374E-12</v>
      </c>
      <c r="BH159" s="62">
        <f t="shared" si="116"/>
        <v>293.3333333333365</v>
      </c>
      <c r="BI159" s="62">
        <f ca="1">AVERAGE(OFFSET($BH$3,0,0,'Données projet'!$E$11+1,1))-AVERAGE(OFFSET($H$3,0,0,'Données projet'!$E$11+1,1))</f>
        <v>411.73139494306878</v>
      </c>
      <c r="BJ159" s="62">
        <f t="shared" si="146"/>
        <v>254.25036207346591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-5.3205440053716299E-14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396.92963589781414</v>
      </c>
      <c r="CE159" s="62">
        <f t="shared" si="148"/>
        <v>294.38852181137639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371.7282125501186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72.393882557915504</v>
      </c>
      <c r="AO160" s="62">
        <f t="shared" si="144"/>
        <v>321.03333748974029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5.3496592987324467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3.054233636445858E-20</v>
      </c>
      <c r="AX160" s="23">
        <f t="shared" si="166"/>
        <v>5.3496592987324467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1.1527845344971866E-13</v>
      </c>
      <c r="BF160" s="14">
        <f t="shared" si="167"/>
        <v>1.7033846239409443E-12</v>
      </c>
      <c r="BG160" s="22">
        <f t="shared" si="168"/>
        <v>3.1675048597887374E-12</v>
      </c>
      <c r="BH160" s="62">
        <f t="shared" si="116"/>
        <v>293.3333333333365</v>
      </c>
      <c r="BI160" s="62">
        <f ca="1">AVERAGE(OFFSET($BH$3,0,0,'Données projet'!$E$11+1,1))-AVERAGE(OFFSET($H$3,0,0,'Données projet'!$E$11+1,1))</f>
        <v>411.73139494306878</v>
      </c>
      <c r="BJ160" s="62">
        <f t="shared" si="146"/>
        <v>254.25036207346591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-5.3205440053716299E-14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396.92963589781414</v>
      </c>
      <c r="CE160" s="62">
        <f t="shared" si="148"/>
        <v>294.38852181137639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371.7282125501186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72.393882557915504</v>
      </c>
      <c r="AO161" s="62">
        <f t="shared" si="144"/>
        <v>321.03333748974029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5.2447557428542844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2.1596693156589147E-20</v>
      </c>
      <c r="AX161" s="23">
        <f t="shared" si="166"/>
        <v>5.2447557428542844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1.1527845344971866E-13</v>
      </c>
      <c r="BF161" s="14">
        <f t="shared" si="167"/>
        <v>1.7033846239409443E-12</v>
      </c>
      <c r="BG161" s="22">
        <f t="shared" si="168"/>
        <v>3.1675048597887374E-12</v>
      </c>
      <c r="BH161" s="62">
        <f t="shared" si="116"/>
        <v>293.3333333333365</v>
      </c>
      <c r="BI161" s="62">
        <f ca="1">AVERAGE(OFFSET($BH$3,0,0,'Données projet'!$E$11+1,1))-AVERAGE(OFFSET($H$3,0,0,'Données projet'!$E$11+1,1))</f>
        <v>411.73139494306878</v>
      </c>
      <c r="BJ161" s="62">
        <f t="shared" si="146"/>
        <v>254.25036207346591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-5.3205440053716299E-14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396.92963589781414</v>
      </c>
      <c r="CE161" s="62">
        <f t="shared" si="148"/>
        <v>294.38852181137639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371.7282125501186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72.393882557915504</v>
      </c>
      <c r="AO162" s="62">
        <f t="shared" si="144"/>
        <v>321.03333748974029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5.1419092817220413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1.527116818222929E-20</v>
      </c>
      <c r="AX162" s="23">
        <f t="shared" si="166"/>
        <v>5.1419092817220413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1.1527845344971866E-13</v>
      </c>
      <c r="BF162" s="14">
        <f t="shared" si="167"/>
        <v>1.7033846239409443E-12</v>
      </c>
      <c r="BG162" s="22">
        <f t="shared" si="168"/>
        <v>3.1675048597887374E-12</v>
      </c>
      <c r="BH162" s="62">
        <f t="shared" si="116"/>
        <v>293.3333333333365</v>
      </c>
      <c r="BI162" s="62">
        <f ca="1">AVERAGE(OFFSET($BH$3,0,0,'Données projet'!$E$11+1,1))-AVERAGE(OFFSET($H$3,0,0,'Données projet'!$E$11+1,1))</f>
        <v>411.73139494306878</v>
      </c>
      <c r="BJ162" s="62">
        <f t="shared" si="146"/>
        <v>254.25036207346591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-5.3205440053716299E-14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396.92963589781414</v>
      </c>
      <c r="CE162" s="62">
        <f t="shared" si="148"/>
        <v>294.38852181137639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371.7282125501186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72.393882557915504</v>
      </c>
      <c r="AO163" s="62">
        <f t="shared" si="144"/>
        <v>321.03333748974029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5.0410795769624546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1.0798346578294573E-20</v>
      </c>
      <c r="AX163" s="23">
        <f t="shared" si="166"/>
        <v>5.0410795769624546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1.1527845344971866E-13</v>
      </c>
      <c r="BF163" s="14">
        <f t="shared" si="167"/>
        <v>1.7033846239409443E-12</v>
      </c>
      <c r="BG163" s="22">
        <f t="shared" si="168"/>
        <v>3.1675048597887374E-12</v>
      </c>
      <c r="BH163" s="62">
        <f t="shared" si="116"/>
        <v>293.3333333333365</v>
      </c>
      <c r="BI163" s="62">
        <f ca="1">AVERAGE(OFFSET($BH$3,0,0,'Données projet'!$E$11+1,1))-AVERAGE(OFFSET($H$3,0,0,'Données projet'!$E$11+1,1))</f>
        <v>411.73139494306878</v>
      </c>
      <c r="BJ163" s="62">
        <f t="shared" si="146"/>
        <v>254.25036207346591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-5.3205440053716299E-14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396.92963589781414</v>
      </c>
      <c r="CE163" s="62">
        <f t="shared" si="148"/>
        <v>294.38852181137639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371.7282125501186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72.393882557915504</v>
      </c>
      <c r="AO164" s="62">
        <f t="shared" si="144"/>
        <v>321.03333748974029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4.9422270812131561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7.635584091114645E-21</v>
      </c>
      <c r="AX164" s="23">
        <f t="shared" si="166"/>
        <v>4.9422270812131561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1.1527845344971866E-13</v>
      </c>
      <c r="BF164" s="14">
        <f t="shared" si="167"/>
        <v>1.7033846239409443E-12</v>
      </c>
      <c r="BG164" s="22">
        <f t="shared" si="168"/>
        <v>3.1675048597887374E-12</v>
      </c>
      <c r="BH164" s="62">
        <f t="shared" si="116"/>
        <v>293.3333333333365</v>
      </c>
      <c r="BI164" s="62">
        <f ca="1">AVERAGE(OFFSET($BH$3,0,0,'Données projet'!$E$11+1,1))-AVERAGE(OFFSET($H$3,0,0,'Données projet'!$E$11+1,1))</f>
        <v>411.73139494306878</v>
      </c>
      <c r="BJ164" s="62">
        <f t="shared" si="146"/>
        <v>254.25036207346591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-5.3205440053716299E-14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396.92963589781414</v>
      </c>
      <c r="CE164" s="62">
        <f t="shared" si="148"/>
        <v>294.38852181137639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371.7282125501186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72.393882557915504</v>
      </c>
      <c r="AO165" s="62">
        <f t="shared" si="144"/>
        <v>321.03333748974029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4.8453130226114327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5.3991732891472867E-21</v>
      </c>
      <c r="AX165" s="23">
        <f t="shared" si="166"/>
        <v>4.8453130226114327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1.1527845344971866E-13</v>
      </c>
      <c r="BF165" s="14">
        <f t="shared" si="167"/>
        <v>1.7033846239409443E-12</v>
      </c>
      <c r="BG165" s="22">
        <f t="shared" si="168"/>
        <v>3.1675048597887374E-12</v>
      </c>
      <c r="BH165" s="62">
        <f t="shared" si="116"/>
        <v>293.3333333333365</v>
      </c>
      <c r="BI165" s="62">
        <f ca="1">AVERAGE(OFFSET($BH$3,0,0,'Données projet'!$E$11+1,1))-AVERAGE(OFFSET($H$3,0,0,'Données projet'!$E$11+1,1))</f>
        <v>411.73139494306878</v>
      </c>
      <c r="BJ165" s="62">
        <f t="shared" si="146"/>
        <v>254.25036207346591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-5.3205440053716299E-14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396.92963589781414</v>
      </c>
      <c r="CE165" s="62">
        <f t="shared" si="148"/>
        <v>294.38852181137639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371.7282125501186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72.393882557915504</v>
      </c>
      <c r="AO166" s="62">
        <f t="shared" si="144"/>
        <v>321.03333748974029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4.7502993895871501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3.8177920455573225E-21</v>
      </c>
      <c r="AX166" s="23">
        <f t="shared" si="166"/>
        <v>4.7502993895871501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1.1527845344971866E-13</v>
      </c>
      <c r="BF166" s="14">
        <f t="shared" si="167"/>
        <v>1.7033846239409443E-12</v>
      </c>
      <c r="BG166" s="22">
        <f t="shared" si="168"/>
        <v>3.1675048597887374E-12</v>
      </c>
      <c r="BH166" s="62">
        <f t="shared" si="116"/>
        <v>293.3333333333365</v>
      </c>
      <c r="BI166" s="62">
        <f ca="1">AVERAGE(OFFSET($BH$3,0,0,'Données projet'!$E$11+1,1))-AVERAGE(OFFSET($H$3,0,0,'Données projet'!$E$11+1,1))</f>
        <v>411.73139494306878</v>
      </c>
      <c r="BJ166" s="62">
        <f t="shared" si="146"/>
        <v>254.25036207346591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-5.3205440053716299E-14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396.92963589781414</v>
      </c>
      <c r="CE166" s="62">
        <f t="shared" si="148"/>
        <v>294.38852181137639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371.7282125501186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72.393882557915504</v>
      </c>
      <c r="AO167" s="62">
        <f t="shared" si="144"/>
        <v>321.03333748974029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4.6571489159538793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2.6995866445736434E-21</v>
      </c>
      <c r="AX167" s="23">
        <f t="shared" si="166"/>
        <v>4.6571489159538793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1.1527845344971866E-13</v>
      </c>
      <c r="BF167" s="14">
        <f t="shared" si="167"/>
        <v>1.7033846239409443E-12</v>
      </c>
      <c r="BG167" s="22">
        <f t="shared" si="168"/>
        <v>3.1675048597887374E-12</v>
      </c>
      <c r="BH167" s="62">
        <f t="shared" si="116"/>
        <v>293.3333333333365</v>
      </c>
      <c r="BI167" s="62">
        <f ca="1">AVERAGE(OFFSET($BH$3,0,0,'Données projet'!$E$11+1,1))-AVERAGE(OFFSET($H$3,0,0,'Données projet'!$E$11+1,1))</f>
        <v>411.73139494306878</v>
      </c>
      <c r="BJ167" s="62">
        <f t="shared" si="146"/>
        <v>254.25036207346591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-5.3205440053716299E-14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396.92963589781414</v>
      </c>
      <c r="CE167" s="62">
        <f t="shared" si="148"/>
        <v>294.38852181137639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371.7282125501186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72.393882557915504</v>
      </c>
      <c r="AO168" s="62">
        <f t="shared" si="144"/>
        <v>321.03333748974029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4.5658250662923781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1.9088960227786612E-21</v>
      </c>
      <c r="AX168" s="23">
        <f t="shared" si="166"/>
        <v>4.5658250662923781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1.1527845344971866E-13</v>
      </c>
      <c r="BF168" s="14">
        <f t="shared" si="167"/>
        <v>1.7033846239409443E-12</v>
      </c>
      <c r="BG168" s="22">
        <f t="shared" si="168"/>
        <v>3.1675048597887374E-12</v>
      </c>
      <c r="BH168" s="62">
        <f t="shared" si="116"/>
        <v>293.3333333333365</v>
      </c>
      <c r="BI168" s="62">
        <f ca="1">AVERAGE(OFFSET($BH$3,0,0,'Données projet'!$E$11+1,1))-AVERAGE(OFFSET($H$3,0,0,'Données projet'!$E$11+1,1))</f>
        <v>411.73139494306878</v>
      </c>
      <c r="BJ168" s="62">
        <f t="shared" si="146"/>
        <v>254.25036207346591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-5.3205440053716299E-14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396.92963589781414</v>
      </c>
      <c r="CE168" s="62">
        <f t="shared" si="148"/>
        <v>294.38852181137639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371.7282125501186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72.393882557915504</v>
      </c>
      <c r="AO169" s="62">
        <f t="shared" si="144"/>
        <v>321.03333748974029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4.476292021620691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1.3497933222868217E-21</v>
      </c>
      <c r="AX169" s="23">
        <f t="shared" si="166"/>
        <v>4.476292021620691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1.1527845344971866E-13</v>
      </c>
      <c r="BF169" s="14">
        <f t="shared" si="167"/>
        <v>1.7033846239409443E-12</v>
      </c>
      <c r="BG169" s="22">
        <f t="shared" si="168"/>
        <v>3.1675048597887374E-12</v>
      </c>
      <c r="BH169" s="62">
        <f t="shared" si="116"/>
        <v>293.3333333333365</v>
      </c>
      <c r="BI169" s="62">
        <f ca="1">AVERAGE(OFFSET($BH$3,0,0,'Données projet'!$E$11+1,1))-AVERAGE(OFFSET($H$3,0,0,'Données projet'!$E$11+1,1))</f>
        <v>411.73139494306878</v>
      </c>
      <c r="BJ169" s="62">
        <f t="shared" si="146"/>
        <v>254.25036207346591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-5.3205440053716299E-14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396.92963589781414</v>
      </c>
      <c r="CE169" s="62">
        <f t="shared" si="148"/>
        <v>294.38852181137639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371.7282125501186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72.393882557915504</v>
      </c>
      <c r="AO170" s="62">
        <f t="shared" si="144"/>
        <v>321.03333748974029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4.3885146653452507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9.5444801138933062E-22</v>
      </c>
      <c r="AX170" s="23">
        <f t="shared" si="166"/>
        <v>4.3885146653452507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1.1527845344971866E-13</v>
      </c>
      <c r="BF170" s="14">
        <f t="shared" si="167"/>
        <v>1.7033846239409443E-12</v>
      </c>
      <c r="BG170" s="22">
        <f t="shared" si="168"/>
        <v>3.1675048597887374E-12</v>
      </c>
      <c r="BH170" s="62">
        <f t="shared" si="116"/>
        <v>293.3333333333365</v>
      </c>
      <c r="BI170" s="62">
        <f ca="1">AVERAGE(OFFSET($BH$3,0,0,'Données projet'!$E$11+1,1))-AVERAGE(OFFSET($H$3,0,0,'Données projet'!$E$11+1,1))</f>
        <v>411.73139494306878</v>
      </c>
      <c r="BJ170" s="62">
        <f t="shared" si="146"/>
        <v>254.25036207346591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-5.3205440053716299E-14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396.92963589781414</v>
      </c>
      <c r="CE170" s="62">
        <f t="shared" si="148"/>
        <v>294.38852181137639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371.7282125501186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72.393882557915504</v>
      </c>
      <c r="AO171" s="62">
        <f t="shared" si="144"/>
        <v>321.03333748974029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4.3024585694874711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6.7489666114341084E-22</v>
      </c>
      <c r="AX171" s="23">
        <f t="shared" si="166"/>
        <v>4.3024585694874711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1.1527845344971866E-13</v>
      </c>
      <c r="BF171" s="14">
        <f t="shared" si="167"/>
        <v>1.7033846239409443E-12</v>
      </c>
      <c r="BG171" s="22">
        <f t="shared" si="168"/>
        <v>3.1675048597887374E-12</v>
      </c>
      <c r="BH171" s="62">
        <f t="shared" si="116"/>
        <v>293.3333333333365</v>
      </c>
      <c r="BI171" s="62">
        <f ca="1">AVERAGE(OFFSET($BH$3,0,0,'Données projet'!$E$11+1,1))-AVERAGE(OFFSET($H$3,0,0,'Données projet'!$E$11+1,1))</f>
        <v>411.73139494306878</v>
      </c>
      <c r="BJ171" s="62">
        <f t="shared" si="146"/>
        <v>254.25036207346591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-5.3205440053716299E-14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396.92963589781414</v>
      </c>
      <c r="CE171" s="62">
        <f t="shared" si="148"/>
        <v>294.38852181137639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371.7282125501186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72.393882557915504</v>
      </c>
      <c r="AO172" s="62">
        <f t="shared" si="144"/>
        <v>321.03333748974029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4.2180899811804267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4.7722400569466531E-22</v>
      </c>
      <c r="AX172" s="23">
        <f t="shared" si="166"/>
        <v>4.2180899811804267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1.1527845344971866E-13</v>
      </c>
      <c r="BF172" s="14">
        <f t="shared" si="167"/>
        <v>1.7033846239409443E-12</v>
      </c>
      <c r="BG172" s="22">
        <f t="shared" si="168"/>
        <v>3.1675048597887374E-12</v>
      </c>
      <c r="BH172" s="62">
        <f t="shared" si="116"/>
        <v>293.3333333333365</v>
      </c>
      <c r="BI172" s="62">
        <f ca="1">AVERAGE(OFFSET($BH$3,0,0,'Données projet'!$E$11+1,1))-AVERAGE(OFFSET($H$3,0,0,'Données projet'!$E$11+1,1))</f>
        <v>411.73139494306878</v>
      </c>
      <c r="BJ172" s="62">
        <f t="shared" si="146"/>
        <v>254.25036207346591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-5.3205440053716299E-14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396.92963589781414</v>
      </c>
      <c r="CE172" s="62">
        <f t="shared" si="148"/>
        <v>294.38852181137639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371.7282125501186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72.393882557915504</v>
      </c>
      <c r="AO173" s="62">
        <f t="shared" si="144"/>
        <v>321.03333748974029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4.1353758094303261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3.3744833057170542E-22</v>
      </c>
      <c r="AX173" s="23">
        <f t="shared" si="166"/>
        <v>4.1353758094303261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1.1527845344971866E-13</v>
      </c>
      <c r="BF173" s="14">
        <f t="shared" si="167"/>
        <v>1.7033846239409443E-12</v>
      </c>
      <c r="BG173" s="22">
        <f t="shared" si="168"/>
        <v>3.1675048597887374E-12</v>
      </c>
      <c r="BH173" s="62">
        <f t="shared" si="116"/>
        <v>293.3333333333365</v>
      </c>
      <c r="BI173" s="62">
        <f ca="1">AVERAGE(OFFSET($BH$3,0,0,'Données projet'!$E$11+1,1))-AVERAGE(OFFSET($H$3,0,0,'Données projet'!$E$11+1,1))</f>
        <v>411.73139494306878</v>
      </c>
      <c r="BJ173" s="62">
        <f t="shared" si="146"/>
        <v>254.25036207346591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-5.3205440053716299E-14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396.92963589781414</v>
      </c>
      <c r="CE173" s="62">
        <f t="shared" si="148"/>
        <v>294.38852181137639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371.7282125501186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72.393882557915504</v>
      </c>
      <c r="AO174" s="62">
        <f t="shared" si="144"/>
        <v>321.03333748974029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4.0542836121375814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2.3861200284733266E-22</v>
      </c>
      <c r="AX174" s="23">
        <f t="shared" si="166"/>
        <v>4.0542836121375814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1.1527845344971866E-13</v>
      </c>
      <c r="BF174" s="14">
        <f t="shared" si="167"/>
        <v>1.7033846239409443E-12</v>
      </c>
      <c r="BG174" s="22">
        <f t="shared" si="168"/>
        <v>3.1675048597887374E-12</v>
      </c>
      <c r="BH174" s="62">
        <f t="shared" si="116"/>
        <v>293.3333333333365</v>
      </c>
      <c r="BI174" s="62">
        <f ca="1">AVERAGE(OFFSET($BH$3,0,0,'Données projet'!$E$11+1,1))-AVERAGE(OFFSET($H$3,0,0,'Données projet'!$E$11+1,1))</f>
        <v>411.73139494306878</v>
      </c>
      <c r="BJ174" s="62">
        <f t="shared" si="146"/>
        <v>254.25036207346591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-5.3205440053716299E-14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396.92963589781414</v>
      </c>
      <c r="CE174" s="62">
        <f t="shared" si="148"/>
        <v>294.38852181137639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371.7282125501186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72.393882557915504</v>
      </c>
      <c r="AO175" s="62">
        <f t="shared" si="144"/>
        <v>321.03333748974029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3.9747815833723914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1.6872416528585271E-22</v>
      </c>
      <c r="AX175" s="23">
        <f t="shared" si="166"/>
        <v>3.9747815833723914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1.1527845344971866E-13</v>
      </c>
      <c r="BF175" s="14">
        <f t="shared" si="167"/>
        <v>1.7033846239409443E-12</v>
      </c>
      <c r="BG175" s="22">
        <f t="shared" si="168"/>
        <v>3.1675048597887374E-12</v>
      </c>
      <c r="BH175" s="62">
        <f t="shared" si="116"/>
        <v>293.3333333333365</v>
      </c>
      <c r="BI175" s="62">
        <f ca="1">AVERAGE(OFFSET($BH$3,0,0,'Données projet'!$E$11+1,1))-AVERAGE(OFFSET($H$3,0,0,'Données projet'!$E$11+1,1))</f>
        <v>411.73139494306878</v>
      </c>
      <c r="BJ175" s="62">
        <f t="shared" si="146"/>
        <v>254.25036207346591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-5.3205440053716299E-14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396.92963589781414</v>
      </c>
      <c r="CE175" s="62">
        <f t="shared" si="148"/>
        <v>294.38852181137639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371.7282125501186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72.393882557915504</v>
      </c>
      <c r="AO176" s="62">
        <f t="shared" si="144"/>
        <v>321.03333748974029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3.8968385408998372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1.1930600142366633E-22</v>
      </c>
      <c r="AX176" s="23">
        <f t="shared" si="166"/>
        <v>3.8968385408998372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1.1527845344971866E-13</v>
      </c>
      <c r="BF176" s="14">
        <f t="shared" si="167"/>
        <v>1.7033846239409443E-12</v>
      </c>
      <c r="BG176" s="22">
        <f t="shared" si="168"/>
        <v>3.1675048597887374E-12</v>
      </c>
      <c r="BH176" s="62">
        <f t="shared" si="116"/>
        <v>293.3333333333365</v>
      </c>
      <c r="BI176" s="62">
        <f ca="1">AVERAGE(OFFSET($BH$3,0,0,'Données projet'!$E$11+1,1))-AVERAGE(OFFSET($H$3,0,0,'Données projet'!$E$11+1,1))</f>
        <v>411.73139494306878</v>
      </c>
      <c r="BJ176" s="62">
        <f t="shared" si="146"/>
        <v>254.25036207346591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-5.3205440053716299E-14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396.92963589781414</v>
      </c>
      <c r="CE176" s="62">
        <f t="shared" si="148"/>
        <v>294.38852181137639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371.7282125501186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72.393882557915504</v>
      </c>
      <c r="AO177" s="62">
        <f t="shared" si="144"/>
        <v>321.03333748974029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3.8204239139496083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8.4362082642926355E-23</v>
      </c>
      <c r="AX177" s="23">
        <f t="shared" si="166"/>
        <v>3.8204239139496083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1.1527845344971866E-13</v>
      </c>
      <c r="BF177" s="14">
        <f t="shared" si="167"/>
        <v>1.7033846239409443E-12</v>
      </c>
      <c r="BG177" s="22">
        <f t="shared" si="168"/>
        <v>3.1675048597887374E-12</v>
      </c>
      <c r="BH177" s="62">
        <f t="shared" si="116"/>
        <v>293.3333333333365</v>
      </c>
      <c r="BI177" s="62">
        <f ca="1">AVERAGE(OFFSET($BH$3,0,0,'Données projet'!$E$11+1,1))-AVERAGE(OFFSET($H$3,0,0,'Données projet'!$E$11+1,1))</f>
        <v>411.73139494306878</v>
      </c>
      <c r="BJ177" s="62">
        <f t="shared" si="146"/>
        <v>254.25036207346591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-5.3205440053716299E-14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396.92963589781414</v>
      </c>
      <c r="CE177" s="62">
        <f t="shared" si="148"/>
        <v>294.38852181137639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371.7282125501186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72.393882557915504</v>
      </c>
      <c r="AO178" s="62">
        <f t="shared" si="144"/>
        <v>321.03333748974029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3.7455077312255529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5.9653000711833164E-23</v>
      </c>
      <c r="AX178" s="23">
        <f t="shared" si="166"/>
        <v>3.7455077312255529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1.1527845344971866E-13</v>
      </c>
      <c r="BF178" s="14">
        <f t="shared" si="167"/>
        <v>1.7033846239409443E-12</v>
      </c>
      <c r="BG178" s="22">
        <f t="shared" si="168"/>
        <v>3.1675048597887374E-12</v>
      </c>
      <c r="BH178" s="62">
        <f t="shared" si="116"/>
        <v>293.3333333333365</v>
      </c>
      <c r="BI178" s="62">
        <f ca="1">AVERAGE(OFFSET($BH$3,0,0,'Données projet'!$E$11+1,1))-AVERAGE(OFFSET($H$3,0,0,'Données projet'!$E$11+1,1))</f>
        <v>411.73139494306878</v>
      </c>
      <c r="BJ178" s="62">
        <f t="shared" si="146"/>
        <v>254.25036207346591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-5.3205440053716299E-14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396.92963589781414</v>
      </c>
      <c r="CE178" s="62">
        <f t="shared" si="148"/>
        <v>294.38852181137639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371.7282125501186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72.393882557915504</v>
      </c>
      <c r="AO179" s="62">
        <f t="shared" si="144"/>
        <v>321.03333748974029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3.6720606091503569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4.2181041321463177E-23</v>
      </c>
      <c r="AX179" s="23">
        <f t="shared" si="166"/>
        <v>3.6720606091503569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1.1527845344971866E-13</v>
      </c>
      <c r="BF179" s="14">
        <f t="shared" si="167"/>
        <v>1.7033846239409443E-12</v>
      </c>
      <c r="BG179" s="22">
        <f t="shared" si="168"/>
        <v>3.1675048597887374E-12</v>
      </c>
      <c r="BH179" s="62">
        <f t="shared" si="116"/>
        <v>293.3333333333365</v>
      </c>
      <c r="BI179" s="62">
        <f ca="1">AVERAGE(OFFSET($BH$3,0,0,'Données projet'!$E$11+1,1))-AVERAGE(OFFSET($H$3,0,0,'Données projet'!$E$11+1,1))</f>
        <v>411.73139494306878</v>
      </c>
      <c r="BJ179" s="62">
        <f t="shared" si="146"/>
        <v>254.25036207346591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-5.3205440053716299E-14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396.92963589781414</v>
      </c>
      <c r="CE179" s="62">
        <f t="shared" si="148"/>
        <v>294.38852181137639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371.7282125501186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72.393882557915504</v>
      </c>
      <c r="AO180" s="62">
        <f t="shared" si="144"/>
        <v>321.03333748974029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3.6000537403407344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2.9826500355916582E-23</v>
      </c>
      <c r="AX180" s="23">
        <f t="shared" si="166"/>
        <v>3.6000537403407344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1.1527845344971866E-13</v>
      </c>
      <c r="BF180" s="14">
        <f t="shared" si="167"/>
        <v>1.7033846239409443E-12</v>
      </c>
      <c r="BG180" s="22">
        <f t="shared" si="168"/>
        <v>3.1675048597887374E-12</v>
      </c>
      <c r="BH180" s="62">
        <f t="shared" si="116"/>
        <v>293.3333333333365</v>
      </c>
      <c r="BI180" s="62">
        <f ca="1">AVERAGE(OFFSET($BH$3,0,0,'Données projet'!$E$11+1,1))-AVERAGE(OFFSET($H$3,0,0,'Données projet'!$E$11+1,1))</f>
        <v>411.73139494306878</v>
      </c>
      <c r="BJ180" s="62">
        <f t="shared" si="146"/>
        <v>254.25036207346591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-5.3205440053716299E-14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396.92963589781414</v>
      </c>
      <c r="CE180" s="62">
        <f t="shared" si="148"/>
        <v>294.38852181137639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371.7282125501186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72.393882557915504</v>
      </c>
      <c r="AO181" s="62">
        <f t="shared" si="144"/>
        <v>321.03333748974029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3.5294588823086155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2.1090520660731589E-23</v>
      </c>
      <c r="AX181" s="23">
        <f t="shared" si="166"/>
        <v>3.5294588823086155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1.1527845344971866E-13</v>
      </c>
      <c r="BF181" s="14">
        <f t="shared" si="167"/>
        <v>1.7033846239409443E-12</v>
      </c>
      <c r="BG181" s="22">
        <f t="shared" si="168"/>
        <v>3.1675048597887374E-12</v>
      </c>
      <c r="BH181" s="62">
        <f t="shared" si="116"/>
        <v>293.3333333333365</v>
      </c>
      <c r="BI181" s="62">
        <f ca="1">AVERAGE(OFFSET($BH$3,0,0,'Données projet'!$E$11+1,1))-AVERAGE(OFFSET($H$3,0,0,'Données projet'!$E$11+1,1))</f>
        <v>411.73139494306878</v>
      </c>
      <c r="BJ181" s="62">
        <f t="shared" si="146"/>
        <v>254.25036207346591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-5.3205440053716299E-14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396.92963589781414</v>
      </c>
      <c r="CE181" s="62">
        <f t="shared" si="148"/>
        <v>294.38852181137639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371.7282125501186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72.393882557915504</v>
      </c>
      <c r="AO182" s="62">
        <f t="shared" si="144"/>
        <v>321.03333748974029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3.4602483463838944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1.4913250177958291E-23</v>
      </c>
      <c r="AX182" s="23">
        <f t="shared" si="166"/>
        <v>3.4602483463838944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1.1527845344971866E-13</v>
      </c>
      <c r="BF182" s="14">
        <f t="shared" si="167"/>
        <v>1.7033846239409443E-12</v>
      </c>
      <c r="BG182" s="22">
        <f t="shared" si="168"/>
        <v>3.1675048597887374E-12</v>
      </c>
      <c r="BH182" s="62">
        <f t="shared" si="116"/>
        <v>293.3333333333365</v>
      </c>
      <c r="BI182" s="62">
        <f ca="1">AVERAGE(OFFSET($BH$3,0,0,'Données projet'!$E$11+1,1))-AVERAGE(OFFSET($H$3,0,0,'Données projet'!$E$11+1,1))</f>
        <v>411.73139494306878</v>
      </c>
      <c r="BJ182" s="62">
        <f t="shared" si="146"/>
        <v>254.25036207346591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-5.3205440053716299E-14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396.92963589781414</v>
      </c>
      <c r="CE182" s="62">
        <f t="shared" si="148"/>
        <v>294.38852181137639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371.7282125501186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72.393882557915504</v>
      </c>
      <c r="AO183" s="62">
        <f t="shared" si="144"/>
        <v>321.03333748974029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3.3923949868543986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1.0545260330365794E-23</v>
      </c>
      <c r="AX183" s="23">
        <f t="shared" si="166"/>
        <v>3.3923949868543986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1.1527845344971866E-13</v>
      </c>
      <c r="BF183" s="14">
        <f t="shared" si="167"/>
        <v>1.7033846239409443E-12</v>
      </c>
      <c r="BG183" s="22">
        <f t="shared" si="168"/>
        <v>3.1675048597887374E-12</v>
      </c>
      <c r="BH183" s="62">
        <f t="shared" si="116"/>
        <v>293.3333333333365</v>
      </c>
      <c r="BI183" s="62">
        <f ca="1">AVERAGE(OFFSET($BH$3,0,0,'Données projet'!$E$11+1,1))-AVERAGE(OFFSET($H$3,0,0,'Données projet'!$E$11+1,1))</f>
        <v>411.73139494306878</v>
      </c>
      <c r="BJ183" s="62">
        <f t="shared" si="146"/>
        <v>254.25036207346591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-5.3205440053716299E-14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396.92963589781414</v>
      </c>
      <c r="CE183" s="62">
        <f t="shared" si="148"/>
        <v>294.38852181137639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371.7282125501186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72.393882557915504</v>
      </c>
      <c r="AO184" s="62">
        <f t="shared" si="144"/>
        <v>321.03333748974029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3.3258721903188135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7.4566250889791455E-24</v>
      </c>
      <c r="AX184" s="23">
        <f t="shared" si="166"/>
        <v>3.3258721903188135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1.1527845344971866E-13</v>
      </c>
      <c r="BF184" s="14">
        <f t="shared" si="167"/>
        <v>1.7033846239409443E-12</v>
      </c>
      <c r="BG184" s="22">
        <f t="shared" si="168"/>
        <v>3.1675048597887374E-12</v>
      </c>
      <c r="BH184" s="62">
        <f t="shared" si="116"/>
        <v>293.3333333333365</v>
      </c>
      <c r="BI184" s="62">
        <f ca="1">AVERAGE(OFFSET($BH$3,0,0,'Données projet'!$E$11+1,1))-AVERAGE(OFFSET($H$3,0,0,'Données projet'!$E$11+1,1))</f>
        <v>411.73139494306878</v>
      </c>
      <c r="BJ184" s="62">
        <f t="shared" si="146"/>
        <v>254.25036207346591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-5.3205440053716299E-14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396.92963589781414</v>
      </c>
      <c r="CE184" s="62">
        <f t="shared" si="148"/>
        <v>294.38852181137639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371.7282125501186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72.393882557915504</v>
      </c>
      <c r="AO185" s="62">
        <f t="shared" si="144"/>
        <v>321.03333748974029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3.2606538652483921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5.2726301651828972E-24</v>
      </c>
      <c r="AX185" s="23">
        <f t="shared" si="166"/>
        <v>3.2606538652483921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1.1527845344971866E-13</v>
      </c>
      <c r="BF185" s="14">
        <f t="shared" si="167"/>
        <v>1.7033846239409443E-12</v>
      </c>
      <c r="BG185" s="22">
        <f t="shared" si="168"/>
        <v>3.1675048597887374E-12</v>
      </c>
      <c r="BH185" s="62">
        <f t="shared" si="116"/>
        <v>293.3333333333365</v>
      </c>
      <c r="BI185" s="62">
        <f ca="1">AVERAGE(OFFSET($BH$3,0,0,'Données projet'!$E$11+1,1))-AVERAGE(OFFSET($H$3,0,0,'Données projet'!$E$11+1,1))</f>
        <v>411.73139494306878</v>
      </c>
      <c r="BJ185" s="62">
        <f t="shared" si="146"/>
        <v>254.25036207346591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-5.3205440053716299E-14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396.92963589781414</v>
      </c>
      <c r="CE185" s="62">
        <f t="shared" si="148"/>
        <v>294.38852181137639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371.7282125501186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72.393882557915504</v>
      </c>
      <c r="AO186" s="62">
        <f t="shared" si="144"/>
        <v>321.03333748974029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3.1967144317533509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3.7283125444895727E-24</v>
      </c>
      <c r="AX186" s="23">
        <f t="shared" si="166"/>
        <v>3.1967144317533509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1.1527845344971866E-13</v>
      </c>
      <c r="BF186" s="14">
        <f t="shared" si="167"/>
        <v>1.7033846239409443E-12</v>
      </c>
      <c r="BG186" s="22">
        <f t="shared" si="168"/>
        <v>3.1675048597887374E-12</v>
      </c>
      <c r="BH186" s="62">
        <f t="shared" si="116"/>
        <v>293.3333333333365</v>
      </c>
      <c r="BI186" s="62">
        <f ca="1">AVERAGE(OFFSET($BH$3,0,0,'Données projet'!$E$11+1,1))-AVERAGE(OFFSET($H$3,0,0,'Données projet'!$E$11+1,1))</f>
        <v>411.73139494306878</v>
      </c>
      <c r="BJ186" s="62">
        <f t="shared" si="146"/>
        <v>254.25036207346591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-5.3205440053716299E-14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396.92963589781414</v>
      </c>
      <c r="CE186" s="62">
        <f t="shared" si="148"/>
        <v>294.38852181137639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371.7282125501186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72.393882557915504</v>
      </c>
      <c r="AO187" s="62">
        <f t="shared" si="144"/>
        <v>321.03333748974029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3.1340288115499439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2.6363150825914486E-24</v>
      </c>
      <c r="AX187" s="23">
        <f t="shared" si="166"/>
        <v>3.1340288115499439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1.1527845344971866E-13</v>
      </c>
      <c r="BF187" s="14">
        <f t="shared" si="167"/>
        <v>1.7033846239409443E-12</v>
      </c>
      <c r="BG187" s="22">
        <f t="shared" si="168"/>
        <v>3.1675048597887374E-12</v>
      </c>
      <c r="BH187" s="62">
        <f t="shared" si="116"/>
        <v>293.3333333333365</v>
      </c>
      <c r="BI187" s="62">
        <f ca="1">AVERAGE(OFFSET($BH$3,0,0,'Données projet'!$E$11+1,1))-AVERAGE(OFFSET($H$3,0,0,'Données projet'!$E$11+1,1))</f>
        <v>411.73139494306878</v>
      </c>
      <c r="BJ187" s="62">
        <f t="shared" si="146"/>
        <v>254.25036207346591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-5.3205440053716299E-14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396.92963589781414</v>
      </c>
      <c r="CE187" s="62">
        <f t="shared" si="148"/>
        <v>294.38852181137639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371.7282125501186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72.393882557915504</v>
      </c>
      <c r="AO188" s="62">
        <f t="shared" si="144"/>
        <v>321.03333748974029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3.0725724181242731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1.8641562722447864E-24</v>
      </c>
      <c r="AX188" s="23">
        <f t="shared" si="166"/>
        <v>3.0725724181242731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1.1527845344971866E-13</v>
      </c>
      <c r="BF188" s="14">
        <f t="shared" si="167"/>
        <v>1.7033846239409443E-12</v>
      </c>
      <c r="BG188" s="22">
        <f t="shared" si="168"/>
        <v>3.1675048597887374E-12</v>
      </c>
      <c r="BH188" s="62">
        <f t="shared" si="116"/>
        <v>293.3333333333365</v>
      </c>
      <c r="BI188" s="62">
        <f ca="1">AVERAGE(OFFSET($BH$3,0,0,'Données projet'!$E$11+1,1))-AVERAGE(OFFSET($H$3,0,0,'Données projet'!$E$11+1,1))</f>
        <v>411.73139494306878</v>
      </c>
      <c r="BJ188" s="62">
        <f t="shared" si="146"/>
        <v>254.25036207346591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-5.3205440053716299E-14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396.92963589781414</v>
      </c>
      <c r="CE188" s="62">
        <f t="shared" si="148"/>
        <v>294.38852181137639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371.7282125501186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72.393882557915504</v>
      </c>
      <c r="AO189" s="62">
        <f t="shared" si="144"/>
        <v>321.03333748974029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3.0123211470889806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1.3181575412957243E-24</v>
      </c>
      <c r="AX189" s="23">
        <f t="shared" si="166"/>
        <v>3.0123211470889806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1.1527845344971866E-13</v>
      </c>
      <c r="BF189" s="14">
        <f t="shared" si="167"/>
        <v>1.7033846239409443E-12</v>
      </c>
      <c r="BG189" s="22">
        <f t="shared" si="168"/>
        <v>3.1675048597887374E-12</v>
      </c>
      <c r="BH189" s="62">
        <f t="shared" si="116"/>
        <v>293.3333333333365</v>
      </c>
      <c r="BI189" s="62">
        <f ca="1">AVERAGE(OFFSET($BH$3,0,0,'Données projet'!$E$11+1,1))-AVERAGE(OFFSET($H$3,0,0,'Données projet'!$E$11+1,1))</f>
        <v>411.73139494306878</v>
      </c>
      <c r="BJ189" s="62">
        <f t="shared" si="146"/>
        <v>254.25036207346591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-5.3205440053716299E-14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396.92963589781414</v>
      </c>
      <c r="CE189" s="62">
        <f t="shared" si="148"/>
        <v>294.38852181137639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371.7282125501186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72.393882557915504</v>
      </c>
      <c r="AO190" s="62">
        <f t="shared" si="144"/>
        <v>321.03333748974029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2.9532513667290439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9.3207813612239318E-25</v>
      </c>
      <c r="AX190" s="23">
        <f t="shared" si="166"/>
        <v>2.9532513667290439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1.1527845344971866E-13</v>
      </c>
      <c r="BF190" s="14">
        <f t="shared" si="167"/>
        <v>1.7033846239409443E-12</v>
      </c>
      <c r="BG190" s="22">
        <f t="shared" si="168"/>
        <v>3.1675048597887374E-12</v>
      </c>
      <c r="BH190" s="62">
        <f t="shared" si="116"/>
        <v>293.3333333333365</v>
      </c>
      <c r="BI190" s="62">
        <f ca="1">AVERAGE(OFFSET($BH$3,0,0,'Données projet'!$E$11+1,1))-AVERAGE(OFFSET($H$3,0,0,'Données projet'!$E$11+1,1))</f>
        <v>411.73139494306878</v>
      </c>
      <c r="BJ190" s="62">
        <f t="shared" si="146"/>
        <v>254.25036207346591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-5.3205440053716299E-14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396.92963589781414</v>
      </c>
      <c r="CE190" s="62">
        <f t="shared" si="148"/>
        <v>294.38852181137639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371.7282125501186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72.393882557915504</v>
      </c>
      <c r="AO191" s="62">
        <f t="shared" si="144"/>
        <v>321.03333748974029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2.8953399087329568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6.5907877064786215E-25</v>
      </c>
      <c r="AX191" s="23">
        <f t="shared" si="166"/>
        <v>2.8953399087329568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1.1527845344971866E-13</v>
      </c>
      <c r="BF191" s="14">
        <f t="shared" si="167"/>
        <v>1.7033846239409443E-12</v>
      </c>
      <c r="BG191" s="22">
        <f t="shared" si="168"/>
        <v>3.1675048597887374E-12</v>
      </c>
      <c r="BH191" s="62">
        <f t="shared" si="116"/>
        <v>293.3333333333365</v>
      </c>
      <c r="BI191" s="62">
        <f ca="1">AVERAGE(OFFSET($BH$3,0,0,'Données projet'!$E$11+1,1))-AVERAGE(OFFSET($H$3,0,0,'Données projet'!$E$11+1,1))</f>
        <v>411.73139494306878</v>
      </c>
      <c r="BJ191" s="62">
        <f t="shared" si="146"/>
        <v>254.25036207346591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-5.3205440053716299E-14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396.92963589781414</v>
      </c>
      <c r="CE191" s="62">
        <f t="shared" si="148"/>
        <v>294.38852181137639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371.7282125501186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72.393882557915504</v>
      </c>
      <c r="AO192" s="62">
        <f t="shared" si="144"/>
        <v>321.03333748974029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2.8385640591056713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4.6603906806119659E-25</v>
      </c>
      <c r="AX192" s="23">
        <f t="shared" si="166"/>
        <v>2.8385640591056713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1.1527845344971866E-13</v>
      </c>
      <c r="BF192" s="14">
        <f t="shared" si="167"/>
        <v>1.7033846239409443E-12</v>
      </c>
      <c r="BG192" s="22">
        <f t="shared" si="168"/>
        <v>3.1675048597887374E-12</v>
      </c>
      <c r="BH192" s="62">
        <f t="shared" si="116"/>
        <v>293.3333333333365</v>
      </c>
      <c r="BI192" s="62">
        <f ca="1">AVERAGE(OFFSET($BH$3,0,0,'Données projet'!$E$11+1,1))-AVERAGE(OFFSET($H$3,0,0,'Données projet'!$E$11+1,1))</f>
        <v>411.73139494306878</v>
      </c>
      <c r="BJ192" s="62">
        <f t="shared" si="146"/>
        <v>254.25036207346591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-5.3205440053716299E-14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396.92963589781414</v>
      </c>
      <c r="CE192" s="62">
        <f t="shared" si="148"/>
        <v>294.38852181137639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371.7282125501186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72.393882557915504</v>
      </c>
      <c r="AO193" s="62">
        <f t="shared" si="144"/>
        <v>321.03333748974029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2.7829015492597282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3.2953938532393107E-25</v>
      </c>
      <c r="AX193" s="23">
        <f t="shared" si="166"/>
        <v>2.7829015492597282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1.1527845344971866E-13</v>
      </c>
      <c r="BF193" s="14">
        <f t="shared" si="167"/>
        <v>1.7033846239409443E-12</v>
      </c>
      <c r="BG193" s="22">
        <f t="shared" si="168"/>
        <v>3.1675048597887374E-12</v>
      </c>
      <c r="BH193" s="62">
        <f t="shared" si="116"/>
        <v>293.3333333333365</v>
      </c>
      <c r="BI193" s="62">
        <f ca="1">AVERAGE(OFFSET($BH$3,0,0,'Données projet'!$E$11+1,1))-AVERAGE(OFFSET($H$3,0,0,'Données projet'!$E$11+1,1))</f>
        <v>411.73139494306878</v>
      </c>
      <c r="BJ193" s="62">
        <f t="shared" si="146"/>
        <v>254.25036207346591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-5.3205440053716299E-14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396.92963589781414</v>
      </c>
      <c r="CE193" s="62">
        <f t="shared" si="148"/>
        <v>294.38852181137639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371.7282125501186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72.393882557915504</v>
      </c>
      <c r="AO194" s="62">
        <f t="shared" si="144"/>
        <v>321.03333748974029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2.7283305472810855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2.330195340305983E-25</v>
      </c>
      <c r="AX194" s="23">
        <f t="shared" si="166"/>
        <v>2.7283305472810855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1.1527845344971866E-13</v>
      </c>
      <c r="BF194" s="14">
        <f t="shared" si="167"/>
        <v>1.7033846239409443E-12</v>
      </c>
      <c r="BG194" s="22">
        <f t="shared" si="168"/>
        <v>3.1675048597887374E-12</v>
      </c>
      <c r="BH194" s="62">
        <f t="shared" si="116"/>
        <v>293.3333333333365</v>
      </c>
      <c r="BI194" s="62">
        <f ca="1">AVERAGE(OFFSET($BH$3,0,0,'Données projet'!$E$11+1,1))-AVERAGE(OFFSET($H$3,0,0,'Données projet'!$E$11+1,1))</f>
        <v>411.73139494306878</v>
      </c>
      <c r="BJ194" s="62">
        <f t="shared" si="146"/>
        <v>254.25036207346591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-5.3205440053716299E-14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396.92963589781414</v>
      </c>
      <c r="CE194" s="62">
        <f t="shared" si="148"/>
        <v>294.38852181137639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371.7282125501186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72.393882557915504</v>
      </c>
      <c r="AO195" s="62">
        <f t="shared" si="144"/>
        <v>321.03333748974029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2.6748296493662194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1.6476969266196554E-25</v>
      </c>
      <c r="AX195" s="23">
        <f t="shared" si="166"/>
        <v>2.6748296493662194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1.1527845344971866E-13</v>
      </c>
      <c r="BF195" s="14">
        <f t="shared" si="167"/>
        <v>1.7033846239409443E-12</v>
      </c>
      <c r="BG195" s="22">
        <f t="shared" si="168"/>
        <v>3.1675048597887374E-12</v>
      </c>
      <c r="BH195" s="62">
        <f t="shared" si="116"/>
        <v>293.3333333333365</v>
      </c>
      <c r="BI195" s="62">
        <f ca="1">AVERAGE(OFFSET($BH$3,0,0,'Données projet'!$E$11+1,1))-AVERAGE(OFFSET($H$3,0,0,'Données projet'!$E$11+1,1))</f>
        <v>411.73139494306878</v>
      </c>
      <c r="BJ195" s="62">
        <f t="shared" si="146"/>
        <v>254.25036207346591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-5.3205440053716299E-14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396.92963589781414</v>
      </c>
      <c r="CE195" s="62">
        <f t="shared" si="148"/>
        <v>294.38852181137639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371.7282125501186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72.393882557915504</v>
      </c>
      <c r="AO196" s="62">
        <f t="shared" si="144"/>
        <v>321.03333748974029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2.6223778714271382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1.1650976701529915E-25</v>
      </c>
      <c r="AX196" s="23">
        <f t="shared" si="166"/>
        <v>2.6223778714271382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1.1527845344971866E-13</v>
      </c>
      <c r="BF196" s="14">
        <f t="shared" si="167"/>
        <v>1.7033846239409443E-12</v>
      </c>
      <c r="BG196" s="22">
        <f t="shared" si="168"/>
        <v>3.1675048597887374E-12</v>
      </c>
      <c r="BH196" s="62">
        <f t="shared" ref="BH196:BH203" si="194">BG196+(AY196+AZ196)*44/12</f>
        <v>293.3333333333365</v>
      </c>
      <c r="BI196" s="62">
        <f ca="1">AVERAGE(OFFSET($BH$3,0,0,'Données projet'!$E$11+1,1))-AVERAGE(OFFSET($H$3,0,0,'Données projet'!$E$11+1,1))</f>
        <v>411.73139494306878</v>
      </c>
      <c r="BJ196" s="62">
        <f t="shared" si="146"/>
        <v>254.25036207346591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-5.3205440053716299E-14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396.92963589781414</v>
      </c>
      <c r="CE196" s="62">
        <f t="shared" si="148"/>
        <v>294.38852181137639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371.7282125501186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72.393882557915504</v>
      </c>
      <c r="AO197" s="62">
        <f t="shared" ref="AO197:AO203" si="205">$AO$3</f>
        <v>321.03333748974029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2.5709546408610167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8.2384846330982769E-26</v>
      </c>
      <c r="AX197" s="23">
        <f t="shared" si="166"/>
        <v>2.5709546408610167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1.1527845344971866E-13</v>
      </c>
      <c r="BF197" s="14">
        <f t="shared" si="167"/>
        <v>1.7033846239409443E-12</v>
      </c>
      <c r="BG197" s="22">
        <f t="shared" si="168"/>
        <v>3.1675048597887374E-12</v>
      </c>
      <c r="BH197" s="62">
        <f t="shared" si="194"/>
        <v>293.3333333333365</v>
      </c>
      <c r="BI197" s="62">
        <f ca="1">AVERAGE(OFFSET($BH$3,0,0,'Données projet'!$E$11+1,1))-AVERAGE(OFFSET($H$3,0,0,'Données projet'!$E$11+1,1))</f>
        <v>411.73139494306878</v>
      </c>
      <c r="BJ197" s="62">
        <f t="shared" ref="BJ197:BJ203" si="206">$BJ$3</f>
        <v>254.25036207346591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-5.3205440053716299E-14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396.92963589781414</v>
      </c>
      <c r="CE197" s="62">
        <f t="shared" ref="CE197:CE203" si="207">$CE$3</f>
        <v>294.38852181137639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371.7282125501186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72.393882557915504</v>
      </c>
      <c r="AO198" s="62">
        <f t="shared" si="205"/>
        <v>321.03333748974029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2.5205397884812233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5.8254883507649574E-26</v>
      </c>
      <c r="AX198" s="23">
        <f t="shared" si="166"/>
        <v>2.5205397884812233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1.1527845344971866E-13</v>
      </c>
      <c r="BF198" s="14">
        <f t="shared" si="167"/>
        <v>1.7033846239409443E-12</v>
      </c>
      <c r="BG198" s="22">
        <f t="shared" si="168"/>
        <v>3.1675048597887374E-12</v>
      </c>
      <c r="BH198" s="62">
        <f t="shared" si="194"/>
        <v>293.3333333333365</v>
      </c>
      <c r="BI198" s="62">
        <f ca="1">AVERAGE(OFFSET($BH$3,0,0,'Données projet'!$E$11+1,1))-AVERAGE(OFFSET($H$3,0,0,'Données projet'!$E$11+1,1))</f>
        <v>411.73139494306878</v>
      </c>
      <c r="BJ198" s="62">
        <f t="shared" si="206"/>
        <v>254.25036207346591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-5.3205440053716299E-14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396.92963589781414</v>
      </c>
      <c r="CE198" s="62">
        <f t="shared" si="207"/>
        <v>294.38852181137639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371.7282125501186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72.393882557915504</v>
      </c>
      <c r="AO199" s="62">
        <f t="shared" si="205"/>
        <v>321.03333748974029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2.4711135406065741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4.1192423165491384E-26</v>
      </c>
      <c r="AX199" s="23">
        <f t="shared" si="166"/>
        <v>2.4711135406065741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1.1527845344971866E-13</v>
      </c>
      <c r="BF199" s="14">
        <f t="shared" si="167"/>
        <v>1.7033846239409443E-12</v>
      </c>
      <c r="BG199" s="22">
        <f t="shared" si="168"/>
        <v>3.1675048597887374E-12</v>
      </c>
      <c r="BH199" s="62">
        <f t="shared" si="194"/>
        <v>293.3333333333365</v>
      </c>
      <c r="BI199" s="62">
        <f ca="1">AVERAGE(OFFSET($BH$3,0,0,'Données projet'!$E$11+1,1))-AVERAGE(OFFSET($H$3,0,0,'Données projet'!$E$11+1,1))</f>
        <v>411.73139494306878</v>
      </c>
      <c r="BJ199" s="62">
        <f t="shared" si="206"/>
        <v>254.25036207346591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-5.3205440053716299E-14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396.92963589781414</v>
      </c>
      <c r="CE199" s="62">
        <f t="shared" si="207"/>
        <v>294.38852181137639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371.7282125501186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72.393882557915504</v>
      </c>
      <c r="AO200" s="62">
        <f t="shared" si="205"/>
        <v>321.03333748974029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2.4226565113057124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2.9127441753824787E-26</v>
      </c>
      <c r="AX200" s="23">
        <f t="shared" si="166"/>
        <v>2.4226565113057124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1.1527845344971866E-13</v>
      </c>
      <c r="BF200" s="14">
        <f t="shared" si="167"/>
        <v>1.7033846239409443E-12</v>
      </c>
      <c r="BG200" s="22">
        <f t="shared" si="168"/>
        <v>3.1675048597887374E-12</v>
      </c>
      <c r="BH200" s="62">
        <f t="shared" si="194"/>
        <v>293.3333333333365</v>
      </c>
      <c r="BI200" s="62">
        <f ca="1">AVERAGE(OFFSET($BH$3,0,0,'Données projet'!$E$11+1,1))-AVERAGE(OFFSET($H$3,0,0,'Données projet'!$E$11+1,1))</f>
        <v>411.73139494306878</v>
      </c>
      <c r="BJ200" s="62">
        <f t="shared" si="206"/>
        <v>254.25036207346591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-5.3205440053716299E-14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396.92963589781414</v>
      </c>
      <c r="CE200" s="62">
        <f t="shared" si="207"/>
        <v>294.38852181137639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371.7282125501186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72.393882557915504</v>
      </c>
      <c r="AO201" s="62">
        <f t="shared" si="205"/>
        <v>321.03333748974029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2.3751496947935711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2.0596211582745692E-26</v>
      </c>
      <c r="AX201" s="23">
        <f t="shared" si="166"/>
        <v>2.3751496947935711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1.1527845344971866E-13</v>
      </c>
      <c r="BF201" s="14">
        <f t="shared" si="167"/>
        <v>1.7033846239409443E-12</v>
      </c>
      <c r="BG201" s="22">
        <f t="shared" si="168"/>
        <v>3.1675048597887374E-12</v>
      </c>
      <c r="BH201" s="62">
        <f t="shared" si="194"/>
        <v>293.3333333333365</v>
      </c>
      <c r="BI201" s="62">
        <f ca="1">AVERAGE(OFFSET($BH$3,0,0,'Données projet'!$E$11+1,1))-AVERAGE(OFFSET($H$3,0,0,'Données projet'!$E$11+1,1))</f>
        <v>411.73139494306878</v>
      </c>
      <c r="BJ201" s="62">
        <f t="shared" si="206"/>
        <v>254.25036207346591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-5.3205440053716299E-14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396.92963589781414</v>
      </c>
      <c r="CE201" s="62">
        <f t="shared" si="207"/>
        <v>294.38852181137639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371.7282125501186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72.393882557915504</v>
      </c>
      <c r="AO202" s="62">
        <f t="shared" si="205"/>
        <v>321.03333748974029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2.3285744579769361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1.4563720876912394E-26</v>
      </c>
      <c r="AX202" s="23">
        <f t="shared" si="166"/>
        <v>2.3285744579769361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1.1527845344971866E-13</v>
      </c>
      <c r="BF202" s="14">
        <f t="shared" si="167"/>
        <v>1.7033846239409443E-12</v>
      </c>
      <c r="BG202" s="22">
        <f t="shared" si="168"/>
        <v>3.1675048597887374E-12</v>
      </c>
      <c r="BH202" s="62">
        <f t="shared" si="194"/>
        <v>293.3333333333365</v>
      </c>
      <c r="BI202" s="62">
        <f ca="1">AVERAGE(OFFSET($BH$3,0,0,'Données projet'!$E$11+1,1))-AVERAGE(OFFSET($H$3,0,0,'Données projet'!$E$11+1,1))</f>
        <v>411.73139494306878</v>
      </c>
      <c r="BJ202" s="62">
        <f t="shared" si="206"/>
        <v>254.25036207346591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-5.3205440053716299E-14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396.92963589781414</v>
      </c>
      <c r="CE202" s="62">
        <f t="shared" si="207"/>
        <v>294.38852181137639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371.7282125501186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72.393882557915504</v>
      </c>
      <c r="AO203" s="62">
        <f t="shared" si="205"/>
        <v>321.03333748974029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2.2829125331461859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1.0298105791372846E-26</v>
      </c>
      <c r="AX203" s="23">
        <f t="shared" si="166"/>
        <v>2.2829125331461859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1.1527845344971866E-13</v>
      </c>
      <c r="BF203" s="14">
        <f t="shared" si="167"/>
        <v>1.7033846239409443E-12</v>
      </c>
      <c r="BG203" s="22">
        <f t="shared" si="168"/>
        <v>3.1675048597887374E-12</v>
      </c>
      <c r="BH203" s="62">
        <f t="shared" si="194"/>
        <v>293.3333333333365</v>
      </c>
      <c r="BI203" s="62">
        <f ca="1">AVERAGE(OFFSET($BH$3,0,0,'Données projet'!$E$11+1,1))-AVERAGE(OFFSET($H$3,0,0,'Données projet'!$E$11+1,1))</f>
        <v>411.73139494306878</v>
      </c>
      <c r="BJ203" s="62">
        <f t="shared" si="206"/>
        <v>254.25036207346591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-5.3205440053716299E-14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396.92963589781414</v>
      </c>
      <c r="CE203" s="62">
        <f t="shared" si="207"/>
        <v>294.38852181137639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1.3141519994188957</v>
      </c>
      <c r="BA205" s="88">
        <f>EXP(LN('Données projet'!B88)/'Données projet'!A88)</f>
        <v>1.1852335095914694</v>
      </c>
      <c r="BV205" s="88">
        <f>EXP(LN('Données projet'!B114)/'Données projet'!A114)</f>
        <v>1.2880503926580862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workbookViewId="0">
      <selection activeCell="N14" sqref="N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4.9720000000000004</v>
      </c>
      <c r="C6" s="156">
        <f ca="1">IF(OR('Données projet'!B9="",'Données projet'!C9="",'Données projet'!C9=0%),0,Calculateur!S3)</f>
        <v>371.7282125501186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1150.3696312354655</v>
      </c>
      <c r="G6" s="156">
        <f ca="1">F6*(100%-'Données projet'!$C$24)*(100%-'Données projet'!$C$25)*(100%-'Données projet'!$C$26)*(100%-'Données projet'!$C$27)</f>
        <v>880.03276789513109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36.047000000000004</v>
      </c>
      <c r="K6" s="160">
        <f>J6*(100%-'Données projet'!$C$24)*(100%-'Données projet'!$C$25)*(100%-'Données projet'!$C$26)*(100%-'Données projet'!$C$27)</f>
        <v>27.575955</v>
      </c>
      <c r="L6" s="161">
        <f ca="1">G6+I6+K6</f>
        <v>907.60872289513111</v>
      </c>
      <c r="M6" s="25">
        <f ca="1">L6/B6</f>
        <v>182.54399092822428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Robusta</v>
      </c>
      <c r="B7" s="163">
        <f>'Données projet'!D10</f>
        <v>2.7120000000000002</v>
      </c>
      <c r="C7" s="156">
        <f ca="1">IF(OR('Données projet'!B10="",'Données projet'!C10="",'Données projet'!C10=0%),0,Calculateur!AN3)</f>
        <v>72.393882557915504</v>
      </c>
      <c r="D7" s="156">
        <f>IF(OR('Données projet'!B10="",'Données projet'!C10="",'Données projet'!C10=0%),0,Calculateur!AO3)</f>
        <v>321.03333748974029</v>
      </c>
      <c r="E7" s="156">
        <f t="shared" ref="E7:E15" ca="1" si="0">MIN(C7,D7)</f>
        <v>72.393882557915504</v>
      </c>
      <c r="F7" s="156">
        <f t="shared" ref="F7:F15" ca="1" si="1">E7*B7</f>
        <v>196.33220949706686</v>
      </c>
      <c r="G7" s="156">
        <f ca="1">F7*(100%-'Données projet'!$C$24)*(100%-'Données projet'!$C$25)*(100%-'Données projet'!$C$26)*(100%-'Données projet'!$C$27)</f>
        <v>150.19414026525615</v>
      </c>
      <c r="H7" s="164">
        <f>IF(OR('Données projet'!B10="",'Données projet'!C10="",'Données projet'!C10=0%),0,AVERAGE(Calculateur!$AX$3:$AX$33)*B7)</f>
        <v>74.16235886149228</v>
      </c>
      <c r="I7" s="158">
        <f>H7*(100%-'Données projet'!$C$24)*(100%-'Données projet'!$C$25)*(100%-'Données projet'!$C$26)*(100%-'Données projet'!$C$27)</f>
        <v>56.734204529041598</v>
      </c>
      <c r="J7" s="159">
        <f>IF(OR('Données projet'!B10="",'Données projet'!C10="",'Données projet'!C10=0%),0,SUM(Calculateur!$AQ$3:$AQ$33)*VLOOKUP('Données projet'!$B$10,Paramètres!$A$1:$I$89,9,0)*B7)</f>
        <v>659.23296000000005</v>
      </c>
      <c r="K7" s="160">
        <f>J7*(100%-'Données projet'!$C$24)*(100%-'Données projet'!$C$25)*(100%-'Données projet'!$C$26)*(100%-'Données projet'!$C$27)</f>
        <v>504.31321440000011</v>
      </c>
      <c r="L7" s="161">
        <f t="shared" ref="L7:L15" ca="1" si="2">G7+I7+K7</f>
        <v>711.24155919429791</v>
      </c>
      <c r="M7" s="25">
        <f ca="1">L7/B7</f>
        <v>262.25721209229272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2.5990000000000002</v>
      </c>
      <c r="C8" s="156">
        <f ca="1">IF(OR('Données projet'!B11="",'Données projet'!C11="",'Données projet'!C11=0%),0,Calculateur!BI3)</f>
        <v>411.73139494306878</v>
      </c>
      <c r="D8" s="156">
        <f>IF(OR('Données projet'!B11="",'Données projet'!C11="",'Données projet'!C11=0%),0,Calculateur!BJ3)</f>
        <v>254.25036207346591</v>
      </c>
      <c r="E8" s="156">
        <f t="shared" ca="1" si="0"/>
        <v>254.25036207346591</v>
      </c>
      <c r="F8" s="156">
        <f t="shared" ca="1" si="1"/>
        <v>660.79669102893797</v>
      </c>
      <c r="G8" s="156">
        <f ca="1">F8*(100%-'Données projet'!$C$24)*(100%-'Données projet'!$C$25)*(100%-'Données projet'!$C$26)*(100%-'Données projet'!$C$27)</f>
        <v>505.5094686371375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18.842750000000002</v>
      </c>
      <c r="K8" s="160">
        <f>J8*(100%-'Données projet'!$C$24)*(100%-'Données projet'!$C$25)*(100%-'Données projet'!$C$26)*(100%-'Données projet'!$C$27)</f>
        <v>14.414703750000003</v>
      </c>
      <c r="L8" s="161">
        <f t="shared" ca="1" si="2"/>
        <v>519.92417238713756</v>
      </c>
      <c r="M8" s="25">
        <f ca="1">L8/B8</f>
        <v>200.04777698620143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Cèdre de l'Atlas</v>
      </c>
      <c r="B9" s="163">
        <f>'Données projet'!D12</f>
        <v>0.90400000000000003</v>
      </c>
      <c r="C9" s="156">
        <f ca="1">IF(OR('Données projet'!B12="",'Données projet'!C12="",'Données projet'!C12=0%),0,Calculateur!CD3)</f>
        <v>396.92963589781414</v>
      </c>
      <c r="D9" s="156">
        <f>IF(OR('Données projet'!B12="",'Données projet'!C12="",'Données projet'!C12=0%),0,Calculateur!CE3)</f>
        <v>294.38852181137639</v>
      </c>
      <c r="E9" s="156">
        <f t="shared" ca="1" si="0"/>
        <v>294.38852181137639</v>
      </c>
      <c r="F9" s="156">
        <f t="shared" ca="1" si="1"/>
        <v>266.12722371748424</v>
      </c>
      <c r="G9" s="156">
        <f ca="1">F9*(100%-'Données projet'!$C$24)*(100%-'Données projet'!$C$25)*(100%-'Données projet'!$C$26)*(100%-'Données projet'!$C$27)</f>
        <v>203.58732614387546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203.58732614387546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2273.6257554789545</v>
      </c>
      <c r="G16" s="175">
        <f t="shared" ca="1" si="3"/>
        <v>1739.3237029414004</v>
      </c>
      <c r="H16" s="176">
        <f t="shared" si="3"/>
        <v>74.16235886149228</v>
      </c>
      <c r="I16" s="176">
        <f t="shared" si="3"/>
        <v>56.734204529041598</v>
      </c>
      <c r="J16" s="177">
        <f t="shared" si="3"/>
        <v>714.1227100000001</v>
      </c>
      <c r="K16" s="177">
        <f t="shared" si="3"/>
        <v>546.30387315000019</v>
      </c>
      <c r="L16" s="178">
        <f t="shared" ca="1" si="3"/>
        <v>2342.361780620442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Robusta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1218.2217665114251</v>
      </c>
      <c r="U10" s="190">
        <f>'Données projet'!D9</f>
        <v>4.9720000000000004</v>
      </c>
      <c r="V10" s="189">
        <f>U10*T10</f>
        <v>6056.9986230948061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Robusta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7828.4571908449561</v>
      </c>
      <c r="U11" s="190">
        <f>'Données projet'!D10</f>
        <v>2.7120000000000002</v>
      </c>
      <c r="V11" s="189">
        <f t="shared" ref="V11" si="0">U11*T11</f>
        <v>21230.775901571524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2.5990000000000002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0.90400000000000003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8100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-64242.225475333675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28492.142742256852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180</v>
      </c>
      <c r="Q25" s="265"/>
      <c r="R25" s="25"/>
      <c r="S25" s="198" t="s">
        <v>266</v>
      </c>
      <c r="T25" s="336">
        <f ca="1">T23-T24</f>
        <v>-92734.368217590527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20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30</v>
      </c>
      <c r="D27" s="194">
        <f t="shared" si="2"/>
        <v>630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40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50</v>
      </c>
      <c r="D30" s="194">
        <f t="shared" si="2"/>
        <v>1050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2521.4285612616682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60</v>
      </c>
      <c r="D31" s="194">
        <f t="shared" si="2"/>
        <v>1260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70</v>
      </c>
      <c r="D32" s="194">
        <f t="shared" si="2"/>
        <v>1470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70</v>
      </c>
      <c r="D33" s="194">
        <f t="shared" si="2"/>
        <v>1470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180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80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172.2488038277512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164.83139122272846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90</v>
      </c>
      <c r="D36" s="194">
        <f t="shared" si="2"/>
        <v>1890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157.73338872988367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90</v>
      </c>
      <c r="D37" s="194">
        <f t="shared" si="2"/>
        <v>1890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150.94104184677869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100</v>
      </c>
      <c r="D38" s="194">
        <f t="shared" si="2"/>
        <v>2100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144.44118837012314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138.22123289007001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110</v>
      </c>
      <c r="D40" s="194">
        <f t="shared" si="2"/>
        <v>2090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132.26912238284211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110</v>
      </c>
      <c r="D41" s="194">
        <f t="shared" si="2"/>
        <v>1980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126.57332285439441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>
        <v>200</v>
      </c>
      <c r="D42" s="194">
        <f t="shared" si="2"/>
        <v>57000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121.12279698985112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115.90698276540779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110.91577298125148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Robusta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106.13949567583876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101.56889538357775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97.195115199595961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93.009679616838227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89.00447810223757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85.171749380131644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81.504066392470492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77.994321906670336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74.635714743225222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236</v>
      </c>
      <c r="C54" s="204">
        <v>80</v>
      </c>
      <c r="D54" s="191">
        <f>B54*C54</f>
        <v>18880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285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40</v>
      </c>
      <c r="B118" s="193">
        <f>'Données projet'!D116</f>
        <v>88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60</v>
      </c>
      <c r="B120" s="193">
        <f>'Données projet'!D118</f>
        <v>102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70</v>
      </c>
      <c r="B121" s="193">
        <f>'Données projet'!D119</f>
        <v>113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80</v>
      </c>
      <c r="B122" s="193">
        <f>'Données projet'!D120</f>
        <v>124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90</v>
      </c>
      <c r="B123" s="193">
        <f>'Données projet'!D121</f>
        <v>135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100</v>
      </c>
      <c r="B124" s="193">
        <f>'Données projet'!D122</f>
        <v>723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cp:lastPrinted>2023-01-02T14:22:56Z</cp:lastPrinted>
  <dcterms:created xsi:type="dcterms:W3CDTF">2021-02-01T08:22:39Z</dcterms:created>
  <dcterms:modified xsi:type="dcterms:W3CDTF">2023-07-19T13:46:28Z</dcterms:modified>
</cp:coreProperties>
</file>