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TILLY (27) - GF de la PANILLEUSE 4ha30-SWC-AXA\Dossier à déposer\"/>
    </mc:Choice>
  </mc:AlternateContent>
  <xr:revisionPtr revIDLastSave="0" documentId="13_ncr:1_{9D79B3F9-35FD-4B10-8E82-761D1010B76C}" xr6:coauthVersionLast="36" xr6:coauthVersionMax="36" xr10:uidLastSave="{00000000-0000-0000-0000-000000000000}"/>
  <bookViews>
    <workbookView xWindow="0" yWindow="0" windowWidth="28800" windowHeight="1102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FR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G155" i="2"/>
  <c r="EA155" i="2"/>
  <c r="ED154" i="2"/>
  <c r="EY154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D155" i="2"/>
  <c r="DH156" i="2"/>
  <c r="FS156" i="2"/>
  <c r="EY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Y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FS161" i="2"/>
  <c r="EX161" i="2"/>
  <c r="ED160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D162" i="2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D163" i="2"/>
  <c r="DI163" i="2"/>
  <c r="FR164" i="2"/>
  <c r="EY163" i="2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C166" i="2"/>
  <c r="ED165" i="2"/>
  <c r="FS166" i="2"/>
  <c r="CN165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FR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DI167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D171" i="2"/>
  <c r="EA172" i="2"/>
  <c r="EV172" i="2"/>
  <c r="EY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HG178" i="2"/>
  <c r="HH178" i="2"/>
  <c r="EW178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V185" i="2"/>
  <c r="EW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B186" i="2"/>
  <c r="FS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V189" i="2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FQ194" i="2"/>
  <c r="EA194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A195" i="2"/>
  <c r="HI195" i="2"/>
  <c r="ED194" i="2"/>
  <c r="FQ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FS197" i="2"/>
  <c r="EW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Y198" i="2"/>
  <c r="EW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Y200" i="2"/>
  <c r="DI200" i="2"/>
  <c r="ED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I202" i="2"/>
  <c r="ED201" i="2"/>
  <c r="FS202" i="2"/>
  <c r="EX202" i="2"/>
  <c r="EY201" i="2"/>
  <c r="FZ6" i="2"/>
  <c r="EW202" i="2"/>
  <c r="FR202" i="2"/>
  <c r="HH202" i="2"/>
  <c r="HJ202" i="2" s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3" i="2" a="1"/>
  <c r="FY73" i="2" s="1"/>
  <c r="FY78" i="2" a="1"/>
  <c r="FY78" i="2" s="1"/>
  <c r="FY188" i="2" a="1"/>
  <c r="FY188" i="2" s="1"/>
  <c r="FY24" i="2" a="1"/>
  <c r="FY24" i="2" s="1"/>
  <c r="FY149" i="2" a="1"/>
  <c r="FY149" i="2" s="1"/>
  <c r="BC7" i="2" a="1"/>
  <c r="BC7" i="2" s="1"/>
  <c r="GT190" i="2" a="1"/>
  <c r="GT190" i="2" s="1"/>
  <c r="EI87" i="2" a="1"/>
  <c r="EI87" i="2" s="1"/>
  <c r="DN6" i="2" a="1"/>
  <c r="DN6" i="2" s="1"/>
  <c r="DO6" i="2" s="1"/>
  <c r="AX200" i="2"/>
  <c r="FY69" i="2" l="1" a="1"/>
  <c r="FY69" i="2" s="1"/>
  <c r="FY186" i="2" a="1"/>
  <c r="FY186" i="2" s="1"/>
  <c r="DN45" i="2" a="1"/>
  <c r="DN45" i="2" s="1"/>
  <c r="DN80" i="2" a="1"/>
  <c r="DN80" i="2" s="1"/>
  <c r="EI139" i="2" a="1"/>
  <c r="EI139" i="2" s="1"/>
  <c r="FY120" i="2" a="1"/>
  <c r="FY120" i="2" s="1"/>
  <c r="FY165" i="2" a="1"/>
  <c r="FY165" i="2" s="1"/>
  <c r="FY121" i="2" a="1"/>
  <c r="FY121" i="2" s="1"/>
  <c r="FY146" i="2" a="1"/>
  <c r="FY146" i="2" s="1"/>
  <c r="FY182" i="2" a="1"/>
  <c r="FY182" i="2" s="1"/>
  <c r="FY86" i="2" a="1"/>
  <c r="FY86" i="2" s="1"/>
  <c r="FY172" i="2" a="1"/>
  <c r="FY172" i="2" s="1"/>
  <c r="FY174" i="2" a="1"/>
  <c r="FY174" i="2" s="1"/>
  <c r="FY18" i="2" a="1"/>
  <c r="FY18" i="2" s="1"/>
  <c r="FY104" i="2" a="1"/>
  <c r="FY104" i="2" s="1"/>
  <c r="FY99" i="2" a="1"/>
  <c r="FY99" i="2" s="1"/>
  <c r="FY133" i="2" a="1"/>
  <c r="FY133" i="2" s="1"/>
  <c r="FY34" i="2" a="1"/>
  <c r="FY34" i="2" s="1"/>
  <c r="FY92" i="2" a="1"/>
  <c r="FY92" i="2" s="1"/>
  <c r="FY35" i="2" a="1"/>
  <c r="FY35" i="2" s="1"/>
  <c r="FY167" i="2" a="1"/>
  <c r="FY167" i="2" s="1"/>
  <c r="FY124" i="2" a="1"/>
  <c r="FY124" i="2" s="1"/>
  <c r="FY173" i="2" a="1"/>
  <c r="FY173" i="2" s="1"/>
  <c r="FY22" i="2" a="1"/>
  <c r="FY22" i="2" s="1"/>
  <c r="FY54" i="2" a="1"/>
  <c r="FY54" i="2" s="1"/>
  <c r="FY72" i="2" a="1"/>
  <c r="FY72" i="2" s="1"/>
  <c r="FY191" i="2" a="1"/>
  <c r="FY191" i="2" s="1"/>
  <c r="FY109" i="2" a="1"/>
  <c r="FY109" i="2" s="1"/>
  <c r="FY62" i="2" a="1"/>
  <c r="FY62" i="2" s="1"/>
  <c r="FY30" i="2" a="1"/>
  <c r="FY30" i="2" s="1"/>
  <c r="FY55" i="2" a="1"/>
  <c r="FY55" i="2" s="1"/>
  <c r="FY110" i="2" a="1"/>
  <c r="FY110" i="2" s="1"/>
  <c r="FY142" i="2" a="1"/>
  <c r="FY142" i="2" s="1"/>
  <c r="FY159" i="2" a="1"/>
  <c r="FY159" i="2" s="1"/>
  <c r="FY42" i="2" a="1"/>
  <c r="FY42" i="2" s="1"/>
  <c r="FY196" i="2" a="1"/>
  <c r="FY196" i="2" s="1"/>
  <c r="FY126" i="2" a="1"/>
  <c r="FY126" i="2" s="1"/>
  <c r="FY153" i="2" a="1"/>
  <c r="FY153" i="2" s="1"/>
  <c r="FY82" i="2" a="1"/>
  <c r="FY82" i="2" s="1"/>
  <c r="FY169" i="2" a="1"/>
  <c r="FY169" i="2" s="1"/>
  <c r="FY116" i="2" a="1"/>
  <c r="FY116" i="2" s="1"/>
  <c r="FY102" i="2" a="1"/>
  <c r="FY102" i="2" s="1"/>
  <c r="FY32" i="2" a="1"/>
  <c r="FY32" i="2" s="1"/>
  <c r="FY115" i="2" a="1"/>
  <c r="FY115" i="2" s="1"/>
  <c r="FY190" i="2" a="1"/>
  <c r="FY190" i="2" s="1"/>
  <c r="FY111" i="2" a="1"/>
  <c r="FY111" i="2" s="1"/>
  <c r="FY66" i="2" a="1"/>
  <c r="FY66" i="2" s="1"/>
  <c r="FY57" i="2" a="1"/>
  <c r="FY57" i="2" s="1"/>
  <c r="FY58" i="2" a="1"/>
  <c r="FY58" i="2" s="1"/>
  <c r="FY178" i="2" a="1"/>
  <c r="FY178" i="2" s="1"/>
  <c r="FY152" i="2" a="1"/>
  <c r="FY152" i="2" s="1"/>
  <c r="FY71" i="2" a="1"/>
  <c r="FY71" i="2" s="1"/>
  <c r="FY50" i="2" a="1"/>
  <c r="FY50" i="2" s="1"/>
  <c r="FY79" i="2" a="1"/>
  <c r="FY79" i="2" s="1"/>
  <c r="FY140" i="2" a="1"/>
  <c r="FY140" i="2" s="1"/>
  <c r="FY80" i="2" a="1"/>
  <c r="FY80" i="2" s="1"/>
  <c r="FY164" i="2" a="1"/>
  <c r="FY164" i="2" s="1"/>
  <c r="FY28" i="2" a="1"/>
  <c r="FY28" i="2" s="1"/>
  <c r="FY143" i="2" a="1"/>
  <c r="FY143" i="2" s="1"/>
  <c r="FY29" i="2" a="1"/>
  <c r="FY29" i="2" s="1"/>
  <c r="DN129" i="2" a="1"/>
  <c r="DN129" i="2" s="1"/>
  <c r="DN29" i="2" a="1"/>
  <c r="DN29" i="2" s="1"/>
  <c r="DN137" i="2" a="1"/>
  <c r="DN137" i="2" s="1"/>
  <c r="DN133" i="2" a="1"/>
  <c r="DN133" i="2" s="1"/>
  <c r="DN65" i="2" a="1"/>
  <c r="DN65" i="2" s="1"/>
  <c r="DN31" i="2" a="1"/>
  <c r="DN31" i="2" s="1"/>
  <c r="DN38" i="2" a="1"/>
  <c r="DN38" i="2" s="1"/>
  <c r="DN70" i="2" a="1"/>
  <c r="DN70" i="2" s="1"/>
  <c r="DN168" i="2" a="1"/>
  <c r="DN168" i="2" s="1"/>
  <c r="DN41" i="2" a="1"/>
  <c r="DN41" i="2" s="1"/>
  <c r="DN55" i="2" a="1"/>
  <c r="DN55" i="2" s="1"/>
  <c r="DN43" i="2" a="1"/>
  <c r="DN43" i="2" s="1"/>
  <c r="DN187" i="2" a="1"/>
  <c r="DN187" i="2" s="1"/>
  <c r="DN110" i="2" a="1"/>
  <c r="DN110" i="2" s="1"/>
  <c r="DN186" i="2" a="1"/>
  <c r="DN186" i="2" s="1"/>
  <c r="DN132" i="2" a="1"/>
  <c r="DN132" i="2" s="1"/>
  <c r="DN63" i="2" a="1"/>
  <c r="DN63" i="2" s="1"/>
  <c r="DN124" i="2" a="1"/>
  <c r="DN124" i="2" s="1"/>
  <c r="DN30" i="2" a="1"/>
  <c r="DN30" i="2" s="1"/>
  <c r="DN16" i="2" a="1"/>
  <c r="DN16" i="2" s="1"/>
  <c r="DN155" i="2" a="1"/>
  <c r="DN155" i="2" s="1"/>
  <c r="DN162" i="2" a="1"/>
  <c r="DN162" i="2" s="1"/>
  <c r="DN114" i="2" a="1"/>
  <c r="DN114" i="2" s="1"/>
  <c r="DN49" i="2" a="1"/>
  <c r="DN49" i="2" s="1"/>
  <c r="DN103" i="2" a="1"/>
  <c r="DN103" i="2" s="1"/>
  <c r="DN167" i="2" a="1"/>
  <c r="DN167" i="2" s="1"/>
  <c r="DN176" i="2" a="1"/>
  <c r="DN176" i="2" s="1"/>
  <c r="DN164" i="2" a="1"/>
  <c r="DN164" i="2" s="1"/>
  <c r="DN123" i="2" a="1"/>
  <c r="DN123" i="2" s="1"/>
  <c r="DN46" i="2" a="1"/>
  <c r="DN46" i="2" s="1"/>
  <c r="DN190" i="2" a="1"/>
  <c r="DN190" i="2" s="1"/>
  <c r="DN135" i="2" a="1"/>
  <c r="DN135" i="2" s="1"/>
  <c r="DN150" i="2" a="1"/>
  <c r="DN150" i="2" s="1"/>
  <c r="DN192" i="2" a="1"/>
  <c r="DN192" i="2" s="1"/>
  <c r="DN66" i="2" a="1"/>
  <c r="DN66" i="2" s="1"/>
  <c r="DN188" i="2" a="1"/>
  <c r="DN188" i="2" s="1"/>
  <c r="DN86" i="2" a="1"/>
  <c r="DN86" i="2" s="1"/>
  <c r="DN177" i="2" a="1"/>
  <c r="DN177" i="2" s="1"/>
  <c r="DN115" i="2" a="1"/>
  <c r="DN115" i="2" s="1"/>
  <c r="DN153" i="2" a="1"/>
  <c r="DN153" i="2" s="1"/>
  <c r="BC83" i="2" a="1"/>
  <c r="BC83" i="2" s="1"/>
  <c r="BC151" i="2" a="1"/>
  <c r="BC151" i="2" s="1"/>
  <c r="GT38" i="2" a="1"/>
  <c r="GT38" i="2" s="1"/>
  <c r="GT178" i="2" a="1"/>
  <c r="GT178" i="2" s="1"/>
  <c r="GT74" i="2" a="1"/>
  <c r="GT74" i="2" s="1"/>
  <c r="GT191" i="2" a="1"/>
  <c r="GT191" i="2" s="1"/>
  <c r="GT33" i="2" a="1"/>
  <c r="GT33" i="2" s="1"/>
  <c r="HG203" i="2"/>
  <c r="GT152" i="2" a="1"/>
  <c r="GT152" i="2" s="1"/>
  <c r="GT133" i="2" a="1"/>
  <c r="GT133" i="2" s="1"/>
  <c r="GT122" i="2" a="1"/>
  <c r="GT122" i="2" s="1"/>
  <c r="GT51" i="2" a="1"/>
  <c r="GT51" i="2" s="1"/>
  <c r="GT126" i="2" a="1"/>
  <c r="GT126" i="2" s="1"/>
  <c r="GT121" i="2" a="1"/>
  <c r="GT121" i="2" s="1"/>
  <c r="GT68" i="2" a="1"/>
  <c r="GT68" i="2" s="1"/>
  <c r="GT189" i="2" a="1"/>
  <c r="GT189" i="2" s="1"/>
  <c r="GT198" i="2" a="1"/>
  <c r="GT198" i="2" s="1"/>
  <c r="GT181" i="2" a="1"/>
  <c r="GT181" i="2" s="1"/>
  <c r="GT15" i="2" a="1"/>
  <c r="GT15" i="2" s="1"/>
  <c r="GT21" i="2" a="1"/>
  <c r="GT21" i="2" s="1"/>
  <c r="GT184" i="2" a="1"/>
  <c r="GT184" i="2" s="1"/>
  <c r="GT138" i="2" a="1"/>
  <c r="GT138" i="2" s="1"/>
  <c r="GT11" i="2" a="1"/>
  <c r="GT11" i="2" s="1"/>
  <c r="GT115" i="2" a="1"/>
  <c r="GT115" i="2" s="1"/>
  <c r="GT107" i="2" a="1"/>
  <c r="GT107" i="2" s="1"/>
  <c r="GT102" i="2" a="1"/>
  <c r="GT102" i="2" s="1"/>
  <c r="GT12" i="2" a="1"/>
  <c r="GT12" i="2" s="1"/>
  <c r="GT174" i="2" a="1"/>
  <c r="GT174" i="2" s="1"/>
  <c r="GT147" i="2" a="1"/>
  <c r="GT147" i="2" s="1"/>
  <c r="FY47" i="2" a="1"/>
  <c r="FY47" i="2" s="1"/>
  <c r="DN170" i="2" a="1"/>
  <c r="DN170" i="2" s="1"/>
  <c r="EI113" i="2" a="1"/>
  <c r="EI113" i="2" s="1"/>
  <c r="DN56" i="2" a="1"/>
  <c r="DN56" i="2" s="1"/>
  <c r="DN50" i="2" a="1"/>
  <c r="DN50" i="2" s="1"/>
  <c r="DN113" i="2" a="1"/>
  <c r="DN113" i="2" s="1"/>
  <c r="DN25" i="2" a="1"/>
  <c r="DN25" i="2" s="1"/>
  <c r="DN184" i="2" a="1"/>
  <c r="DN184" i="2" s="1"/>
  <c r="DN152" i="2" a="1"/>
  <c r="DN152" i="2" s="1"/>
  <c r="CS66" i="2" a="1"/>
  <c r="CS66" i="2" s="1"/>
  <c r="CS137" i="2" a="1"/>
  <c r="CS137" i="2" s="1"/>
  <c r="CS116" i="2" a="1"/>
  <c r="CS116" i="2" s="1"/>
  <c r="CS24" i="2" a="1"/>
  <c r="CS24" i="2" s="1"/>
  <c r="CS120" i="2" a="1"/>
  <c r="CS120" i="2" s="1"/>
  <c r="BX107" i="2" a="1"/>
  <c r="BX107" i="2" s="1"/>
  <c r="BC38" i="2" a="1"/>
  <c r="BC38" i="2" s="1"/>
  <c r="BC31" i="2" a="1"/>
  <c r="BC31" i="2" s="1"/>
  <c r="BC181" i="2" a="1"/>
  <c r="BC181" i="2" s="1"/>
  <c r="BC84" i="2" a="1"/>
  <c r="BC84" i="2" s="1"/>
  <c r="BC65" i="2" a="1"/>
  <c r="BC65" i="2" s="1"/>
  <c r="BC32" i="2" a="1"/>
  <c r="BC32" i="2" s="1"/>
  <c r="BC126" i="2" a="1"/>
  <c r="BC126" i="2" s="1"/>
  <c r="BC143" i="2" a="1"/>
  <c r="BC143" i="2" s="1"/>
  <c r="BC68" i="2" a="1"/>
  <c r="BC68" i="2" s="1"/>
  <c r="BC55" i="2" a="1"/>
  <c r="BC55" i="2" s="1"/>
  <c r="BC130" i="2" a="1"/>
  <c r="BC130" i="2" s="1"/>
  <c r="BC117" i="2" a="1"/>
  <c r="BC117" i="2" s="1"/>
  <c r="BC18" i="2" a="1"/>
  <c r="BC18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151" i="2" a="1"/>
  <c r="AH151" i="2" s="1"/>
  <c r="CS105" i="2" a="1"/>
  <c r="CS105" i="2" s="1"/>
  <c r="CS72" i="2" a="1"/>
  <c r="CS72" i="2" s="1"/>
  <c r="CS38" i="2" a="1"/>
  <c r="CS38" i="2" s="1"/>
  <c r="CS161" i="2" a="1"/>
  <c r="CS161" i="2" s="1"/>
  <c r="CS134" i="2" a="1"/>
  <c r="CS134" i="2" s="1"/>
  <c r="CS114" i="2" a="1"/>
  <c r="CS114" i="2" s="1"/>
  <c r="CS129" i="2" a="1"/>
  <c r="CS129" i="2" s="1"/>
  <c r="CS52" i="2" a="1"/>
  <c r="CS52" i="2" s="1"/>
  <c r="FD82" i="2" a="1"/>
  <c r="FD82" i="2" s="1"/>
  <c r="FD19" i="2" a="1"/>
  <c r="FD19" i="2" s="1"/>
  <c r="FD14" i="2" a="1"/>
  <c r="FD14" i="2" s="1"/>
  <c r="FD187" i="2" a="1"/>
  <c r="FD187" i="2" s="1"/>
  <c r="FD194" i="2" a="1"/>
  <c r="FD194" i="2" s="1"/>
  <c r="FD160" i="2" a="1"/>
  <c r="FD160" i="2" s="1"/>
  <c r="FD137" i="2" a="1"/>
  <c r="FD137" i="2" s="1"/>
  <c r="FD131" i="2" a="1"/>
  <c r="FD131" i="2" s="1"/>
  <c r="FD43" i="2" a="1"/>
  <c r="FD43" i="2" s="1"/>
  <c r="FD48" i="2" a="1"/>
  <c r="FD48" i="2" s="1"/>
  <c r="FD167" i="2" a="1"/>
  <c r="FD167" i="2" s="1"/>
  <c r="FD64" i="2" a="1"/>
  <c r="FD64" i="2" s="1"/>
  <c r="FD44" i="2" a="1"/>
  <c r="FD44" i="2" s="1"/>
  <c r="FD60" i="2" a="1"/>
  <c r="FD60" i="2" s="1"/>
  <c r="FD188" i="2" a="1"/>
  <c r="FD188" i="2" s="1"/>
  <c r="FD189" i="2" a="1"/>
  <c r="FD189" i="2" s="1"/>
  <c r="FD59" i="2" a="1"/>
  <c r="FD59" i="2" s="1"/>
  <c r="FD21" i="2" a="1"/>
  <c r="FD21" i="2" s="1"/>
  <c r="FD159" i="2" a="1"/>
  <c r="FD159" i="2" s="1"/>
  <c r="FD107" i="2" a="1"/>
  <c r="FD107" i="2" s="1"/>
  <c r="FS203" i="2"/>
  <c r="FD144" i="2" a="1"/>
  <c r="FD144" i="2" s="1"/>
  <c r="EI198" i="2" a="1"/>
  <c r="EI198" i="2" s="1"/>
  <c r="EI35" i="2" a="1"/>
  <c r="EI35" i="2" s="1"/>
  <c r="EI170" i="2" a="1"/>
  <c r="EI170" i="2" s="1"/>
  <c r="EI16" i="2" a="1"/>
  <c r="EI16" i="2" s="1"/>
  <c r="EI20" i="2" a="1"/>
  <c r="EI20" i="2" s="1"/>
  <c r="EI165" i="2" a="1"/>
  <c r="EI165" i="2" s="1"/>
  <c r="EI195" i="2" a="1"/>
  <c r="EI195" i="2" s="1"/>
  <c r="EI38" i="2" a="1"/>
  <c r="EI38" i="2" s="1"/>
  <c r="EI142" i="2" a="1"/>
  <c r="EI142" i="2" s="1"/>
  <c r="EI29" i="2" a="1"/>
  <c r="EI29" i="2" s="1"/>
  <c r="EI162" i="2" a="1"/>
  <c r="EI162" i="2" s="1"/>
  <c r="EI178" i="2" a="1"/>
  <c r="EI178" i="2" s="1"/>
  <c r="EI36" i="2" a="1"/>
  <c r="EI36" i="2" s="1"/>
  <c r="EI166" i="2" a="1"/>
  <c r="EI166" i="2" s="1"/>
  <c r="EI67" i="2" a="1"/>
  <c r="EI67" i="2" s="1"/>
  <c r="EI109" i="2" a="1"/>
  <c r="EI109" i="2" s="1"/>
  <c r="EI128" i="2" a="1"/>
  <c r="EI128" i="2" s="1"/>
  <c r="EI145" i="2" a="1"/>
  <c r="EI145" i="2" s="1"/>
  <c r="EY202" i="2"/>
  <c r="EI34" i="2" a="1"/>
  <c r="EI34" i="2" s="1"/>
  <c r="EI150" i="2" a="1"/>
  <c r="EI150" i="2" s="1"/>
  <c r="EI71" i="2" a="1"/>
  <c r="EI71" i="2" s="1"/>
  <c r="EI106" i="2" a="1"/>
  <c r="EI106" i="2" s="1"/>
  <c r="EI37" i="2" a="1"/>
  <c r="EI37" i="2" s="1"/>
  <c r="EI57" i="2" a="1"/>
  <c r="EI57" i="2" s="1"/>
  <c r="EI153" i="2" a="1"/>
  <c r="EI153" i="2" s="1"/>
  <c r="CS56" i="2" a="1"/>
  <c r="CS56" i="2" s="1"/>
  <c r="CS77" i="2" a="1"/>
  <c r="CS77" i="2" s="1"/>
  <c r="CS185" i="2" a="1"/>
  <c r="CS185" i="2" s="1"/>
  <c r="BC114" i="2" a="1"/>
  <c r="BC114" i="2" s="1"/>
  <c r="BC185" i="2" a="1"/>
  <c r="BC185" i="2" s="1"/>
  <c r="BC82" i="2" a="1"/>
  <c r="BC82" i="2" s="1"/>
  <c r="BC47" i="2" a="1"/>
  <c r="BC47" i="2" s="1"/>
  <c r="BC58" i="2" a="1"/>
  <c r="BC58" i="2" s="1"/>
  <c r="BC34" i="2" a="1"/>
  <c r="BC34" i="2" s="1"/>
  <c r="BC164" i="2" a="1"/>
  <c r="BC164" i="2" s="1"/>
  <c r="BC192" i="2" a="1"/>
  <c r="BC192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D203" i="2"/>
  <c r="CN203" i="2"/>
  <c r="DI203" i="2"/>
  <c r="FT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GE176" i="2" l="1"/>
  <c r="GE151" i="2"/>
  <c r="GE11" i="2"/>
  <c r="GE41" i="2"/>
  <c r="GE147" i="2"/>
  <c r="GE116" i="2"/>
  <c r="GE104" i="2"/>
  <c r="GE188" i="2"/>
  <c r="GE58" i="2"/>
  <c r="GE92" i="2"/>
  <c r="GE110" i="2"/>
  <c r="GE51" i="2"/>
  <c r="GE66" i="2"/>
  <c r="GE145" i="2"/>
  <c r="GE23" i="2"/>
  <c r="GE59" i="2"/>
  <c r="GE28" i="2"/>
  <c r="GE125" i="2"/>
  <c r="GE91" i="2"/>
  <c r="GE134" i="2"/>
  <c r="GE159" i="2"/>
  <c r="GE12" i="2"/>
  <c r="GE95" i="2"/>
  <c r="GE129" i="2"/>
  <c r="GE114" i="2"/>
  <c r="GE185" i="2"/>
  <c r="GE162" i="2"/>
  <c r="GE149" i="2"/>
  <c r="GE112" i="2"/>
  <c r="GE13" i="2"/>
  <c r="GE85" i="2"/>
  <c r="GE45" i="2"/>
  <c r="GE100" i="2"/>
  <c r="GE122" i="2"/>
  <c r="GE168" i="2"/>
  <c r="GE68" i="2"/>
  <c r="GE47" i="2"/>
  <c r="GE146" i="2"/>
  <c r="GE163" i="2"/>
  <c r="GE181" i="2"/>
  <c r="GE153" i="2"/>
  <c r="GE14" i="2"/>
  <c r="GE187" i="2"/>
  <c r="GE93" i="2"/>
  <c r="GE161" i="2"/>
  <c r="GE15" i="2"/>
  <c r="GE174" i="2"/>
  <c r="GE109" i="2"/>
  <c r="GE103" i="2"/>
  <c r="GE90" i="2"/>
  <c r="GE94" i="2"/>
  <c r="GE195" i="2"/>
  <c r="GE54" i="2"/>
  <c r="GE102" i="2"/>
  <c r="GE25" i="2"/>
  <c r="GE24" i="2"/>
  <c r="GE67" i="2"/>
  <c r="GE16" i="2"/>
  <c r="GE148" i="2"/>
  <c r="GE60" i="2"/>
  <c r="GE167" i="2"/>
  <c r="GE31" i="2"/>
  <c r="GE175" i="2"/>
  <c r="GE83" i="2"/>
  <c r="GE8" i="2"/>
  <c r="GE49" i="2"/>
  <c r="GE88" i="2"/>
  <c r="GE144" i="2"/>
  <c r="GE9" i="2"/>
  <c r="GE105" i="2"/>
  <c r="GE40" i="2"/>
  <c r="GE35" i="2"/>
  <c r="GE166" i="2"/>
  <c r="GE87" i="2"/>
  <c r="GE80" i="2"/>
  <c r="GE158" i="2"/>
  <c r="GE193" i="2"/>
  <c r="GE20" i="2"/>
  <c r="GE46" i="2"/>
  <c r="GE178" i="2"/>
  <c r="GE30" i="2"/>
  <c r="GE124" i="2"/>
  <c r="GE115" i="2"/>
  <c r="GE165" i="2"/>
  <c r="GE133" i="2"/>
  <c r="GE56" i="2"/>
  <c r="GE44" i="2"/>
  <c r="GE61" i="2"/>
  <c r="GE29" i="2"/>
  <c r="GE6" i="2"/>
  <c r="GE39" i="2"/>
  <c r="GE74" i="2"/>
  <c r="GE70" i="2"/>
  <c r="GE77" i="2"/>
  <c r="GE48" i="2"/>
  <c r="GE202" i="2"/>
  <c r="GE179" i="2"/>
  <c r="GE173" i="2"/>
  <c r="GE5" i="2"/>
  <c r="GE130" i="2"/>
  <c r="GE119" i="2"/>
  <c r="GE131" i="2"/>
  <c r="GE18" i="2"/>
  <c r="GE182" i="2"/>
  <c r="GE52" i="2"/>
  <c r="GE7" i="2"/>
  <c r="GE150" i="2"/>
  <c r="GE135" i="2"/>
  <c r="GE194" i="2"/>
  <c r="GE192" i="2"/>
  <c r="GE200" i="2"/>
  <c r="GE19" i="2"/>
  <c r="GE138" i="2"/>
  <c r="GE141" i="2"/>
  <c r="GE96" i="2"/>
  <c r="GE191" i="2"/>
  <c r="GE170" i="2"/>
  <c r="GE111" i="2"/>
  <c r="GE21" i="2"/>
  <c r="GE34" i="2"/>
  <c r="GE27" i="2"/>
  <c r="GE98" i="2"/>
  <c r="GE196" i="2"/>
  <c r="GE81" i="2"/>
  <c r="GE117" i="2"/>
  <c r="GE4" i="2"/>
  <c r="GE199" i="2"/>
  <c r="GE50" i="2"/>
  <c r="GE160" i="2"/>
  <c r="GE203" i="2"/>
  <c r="GE154" i="2"/>
  <c r="GE172" i="2"/>
  <c r="GE84" i="2"/>
  <c r="GE184" i="2"/>
  <c r="GE36" i="2"/>
  <c r="GE71" i="2"/>
  <c r="GE33" i="2"/>
  <c r="GE78" i="2"/>
  <c r="GE75" i="2"/>
  <c r="GE198" i="2"/>
  <c r="GE183" i="2"/>
  <c r="GE106" i="2"/>
  <c r="GE82" i="2"/>
  <c r="GE10" i="2"/>
  <c r="GE3" i="2"/>
  <c r="C14" i="4" s="1"/>
  <c r="E14" i="4" s="1"/>
  <c r="F14" i="4" s="1"/>
  <c r="G14" i="4" s="1"/>
  <c r="L14" i="4" s="1"/>
  <c r="GE123" i="2"/>
  <c r="GE127" i="2"/>
  <c r="GE120" i="2"/>
  <c r="GE55" i="2"/>
  <c r="GE63" i="2"/>
  <c r="GE89" i="2"/>
  <c r="GE180" i="2"/>
  <c r="GE32" i="2"/>
  <c r="GE177" i="2"/>
  <c r="GE37" i="2"/>
  <c r="GE108" i="2"/>
  <c r="GE121" i="2"/>
  <c r="GE97" i="2"/>
  <c r="GE190" i="2"/>
  <c r="GE79" i="2"/>
  <c r="GE43" i="2"/>
  <c r="GE64" i="2"/>
  <c r="GE107" i="2"/>
  <c r="GE57" i="2"/>
  <c r="GE186" i="2"/>
  <c r="GE136" i="2"/>
  <c r="GE99" i="2"/>
  <c r="GE171" i="2"/>
  <c r="GE201" i="2"/>
  <c r="GE101" i="2"/>
  <c r="GE76" i="2"/>
  <c r="GE22" i="2"/>
  <c r="GE137" i="2"/>
  <c r="GE189" i="2"/>
  <c r="GE42" i="2"/>
  <c r="GE69" i="2"/>
  <c r="GE139" i="2"/>
  <c r="GE142" i="2"/>
  <c r="GE26" i="2"/>
  <c r="GE38" i="2"/>
  <c r="GE53" i="2"/>
  <c r="GE143" i="2"/>
  <c r="GE197" i="2"/>
  <c r="GE126" i="2"/>
  <c r="GE113" i="2"/>
  <c r="GE155" i="2"/>
  <c r="GE118" i="2"/>
  <c r="GE62" i="2"/>
  <c r="GE156" i="2"/>
  <c r="GE65" i="2"/>
  <c r="GE132" i="2"/>
  <c r="GE140" i="2"/>
  <c r="GE164" i="2"/>
  <c r="GE73" i="2"/>
  <c r="GE157" i="2"/>
  <c r="GE169" i="2"/>
  <c r="GE128" i="2"/>
  <c r="GE152" i="2"/>
  <c r="GE86" i="2"/>
  <c r="GE17" i="2"/>
  <c r="GE72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40" i="2" l="1"/>
  <c r="CD180" i="2"/>
  <c r="CD76" i="2"/>
  <c r="CD61" i="2"/>
  <c r="CD88" i="2"/>
  <c r="CD69" i="2"/>
  <c r="CD89" i="2"/>
  <c r="CD83" i="2"/>
  <c r="CD132" i="2"/>
  <c r="CD34" i="2"/>
  <c r="CD14" i="2"/>
  <c r="CD163" i="2"/>
  <c r="CD137" i="2"/>
  <c r="CD46" i="2"/>
  <c r="CD125" i="2"/>
  <c r="CD49" i="2"/>
  <c r="CD191" i="2"/>
  <c r="CD147" i="2"/>
  <c r="CD197" i="2"/>
  <c r="CD38" i="2"/>
  <c r="CD12" i="2"/>
  <c r="CD93" i="2"/>
  <c r="CD18" i="2"/>
  <c r="CD135" i="2"/>
  <c r="CD122" i="2"/>
  <c r="CD24" i="2"/>
  <c r="CD62" i="2"/>
  <c r="CD4" i="2"/>
  <c r="CD184" i="2"/>
  <c r="CD100" i="2"/>
  <c r="CD141" i="2"/>
  <c r="CD35" i="2"/>
  <c r="CD29" i="2"/>
  <c r="CD174" i="2"/>
  <c r="CD159" i="2"/>
  <c r="CD182" i="2"/>
  <c r="CD189" i="2"/>
  <c r="CD70" i="2"/>
  <c r="CD74" i="2"/>
  <c r="CD175" i="2"/>
  <c r="CD22" i="2"/>
  <c r="CD202" i="2"/>
  <c r="CD10" i="2"/>
  <c r="CD198" i="2"/>
  <c r="CD50" i="2"/>
  <c r="CD42" i="2"/>
  <c r="CD186" i="2"/>
  <c r="CD192" i="2"/>
  <c r="CD193" i="2"/>
  <c r="CD172" i="2"/>
  <c r="CD102" i="2"/>
  <c r="CD142" i="2"/>
  <c r="CD107" i="2"/>
  <c r="CD71" i="2"/>
  <c r="CD176" i="2"/>
  <c r="CD140" i="2"/>
  <c r="CD199" i="2"/>
  <c r="CD9" i="2"/>
  <c r="CD185" i="2"/>
  <c r="CD27" i="2"/>
  <c r="CD16" i="2"/>
  <c r="CD148" i="2"/>
  <c r="CD104" i="2"/>
  <c r="CD136" i="2"/>
  <c r="CD47" i="2"/>
  <c r="CD109" i="2"/>
  <c r="CD115" i="2"/>
  <c r="CD48" i="2"/>
  <c r="CD87" i="2"/>
  <c r="CD101" i="2"/>
  <c r="CD196" i="2"/>
  <c r="CD68" i="2"/>
  <c r="CD25" i="2"/>
  <c r="CD160" i="2"/>
  <c r="CD155" i="2"/>
  <c r="CD128" i="2"/>
  <c r="CD53" i="2"/>
  <c r="CD118" i="2"/>
  <c r="CD78" i="2"/>
  <c r="CD169" i="2"/>
  <c r="CD168" i="2"/>
  <c r="CD139" i="2"/>
  <c r="CD23" i="2"/>
  <c r="CD80" i="2"/>
  <c r="CD113" i="2"/>
  <c r="CD33" i="2"/>
  <c r="CD60" i="2"/>
  <c r="CD116" i="2"/>
  <c r="CD161" i="2"/>
  <c r="CD150" i="2"/>
  <c r="CD117" i="2"/>
  <c r="CD99" i="2"/>
  <c r="CD96" i="2"/>
  <c r="CD31" i="2"/>
  <c r="CD154" i="2"/>
  <c r="CD57" i="2"/>
  <c r="CD56" i="2"/>
  <c r="CD152" i="2"/>
  <c r="CD111" i="2"/>
  <c r="CD90" i="2"/>
  <c r="CD81" i="2"/>
  <c r="CD201" i="2"/>
  <c r="CD6" i="2"/>
  <c r="CD94" i="2"/>
  <c r="CD130" i="2"/>
  <c r="CD79" i="2"/>
  <c r="CD183" i="2"/>
  <c r="CD85" i="2"/>
  <c r="CD75" i="2"/>
  <c r="CD179" i="2"/>
  <c r="CD95" i="2"/>
  <c r="CD63" i="2"/>
  <c r="CD187" i="2"/>
  <c r="CD173" i="2"/>
  <c r="CD5" i="2"/>
  <c r="CD188" i="2"/>
  <c r="CD203" i="2"/>
  <c r="CD41" i="2"/>
  <c r="CD51" i="2"/>
  <c r="CD43" i="2"/>
  <c r="CD26" i="2"/>
  <c r="CD92" i="2"/>
  <c r="CD124" i="2"/>
  <c r="CD45" i="2"/>
  <c r="CD8" i="2"/>
  <c r="CD200" i="2"/>
  <c r="CD167" i="2"/>
  <c r="CD112" i="2"/>
  <c r="CD108" i="2"/>
  <c r="CD145" i="2"/>
  <c r="CD54" i="2"/>
  <c r="CD146" i="2"/>
  <c r="CD55" i="2"/>
  <c r="CD97" i="2"/>
  <c r="CD121" i="2"/>
  <c r="CD72" i="2"/>
  <c r="CD86" i="2"/>
  <c r="CD52" i="2"/>
  <c r="CD127" i="2"/>
  <c r="CD66" i="2"/>
  <c r="CD164" i="2"/>
  <c r="CD98" i="2"/>
  <c r="CD82" i="2"/>
  <c r="CD181" i="2"/>
  <c r="CD91" i="2"/>
  <c r="CD36" i="2"/>
  <c r="CD59" i="2"/>
  <c r="CD37" i="2"/>
  <c r="CD114" i="2"/>
  <c r="CD13" i="2"/>
  <c r="CD119" i="2"/>
  <c r="CD11" i="2"/>
  <c r="CD178" i="2"/>
  <c r="CD30" i="2"/>
  <c r="CD7" i="2"/>
  <c r="CD129" i="2"/>
  <c r="CD64" i="2"/>
  <c r="CD73" i="2"/>
  <c r="CD131" i="2"/>
  <c r="CD3" i="2"/>
  <c r="C9" i="4" s="1"/>
  <c r="E9" i="4" s="1"/>
  <c r="F9" i="4" s="1"/>
  <c r="G9" i="4" s="1"/>
  <c r="L9" i="4" s="1"/>
  <c r="CD77" i="2"/>
  <c r="CD177" i="2"/>
  <c r="CD19" i="2"/>
  <c r="CD65" i="2"/>
  <c r="CD15" i="2"/>
  <c r="CD162" i="2"/>
  <c r="CD149" i="2"/>
  <c r="CD138" i="2"/>
  <c r="CD84" i="2"/>
  <c r="CD123" i="2"/>
  <c r="CD58" i="2"/>
  <c r="CD126" i="2"/>
  <c r="CD133" i="2"/>
  <c r="CD32" i="2"/>
  <c r="CD103" i="2"/>
  <c r="CD134" i="2"/>
  <c r="CD190" i="2"/>
  <c r="CD144" i="2"/>
  <c r="CD21" i="2"/>
  <c r="CD105" i="2"/>
  <c r="CD120" i="2"/>
  <c r="CD158" i="2"/>
  <c r="CD17" i="2"/>
  <c r="CD165" i="2"/>
  <c r="CD110" i="2"/>
  <c r="CD39" i="2"/>
  <c r="CD171" i="2"/>
  <c r="CD44" i="2"/>
  <c r="CD166" i="2"/>
  <c r="CD28" i="2"/>
  <c r="CD195" i="2"/>
  <c r="CD67" i="2"/>
  <c r="CD194" i="2"/>
  <c r="CD143" i="2"/>
  <c r="CD151" i="2"/>
  <c r="CD20" i="2"/>
  <c r="CD153" i="2"/>
  <c r="CD106" i="2"/>
  <c r="CD156" i="2"/>
  <c r="CD170" i="2"/>
  <c r="CD15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135" i="2" l="1"/>
  <c r="FJ54" i="2"/>
  <c r="FJ164" i="2"/>
  <c r="FJ79" i="2"/>
  <c r="FJ87" i="2"/>
  <c r="FJ58" i="2"/>
  <c r="FJ121" i="2"/>
  <c r="FJ173" i="2"/>
  <c r="FJ112" i="2"/>
  <c r="FJ143" i="2"/>
  <c r="FJ56" i="2"/>
  <c r="FJ162" i="2"/>
  <c r="FJ172" i="2"/>
  <c r="FJ191" i="2"/>
  <c r="FJ192" i="2"/>
  <c r="FJ42" i="2"/>
  <c r="FJ34" i="2"/>
  <c r="FJ114" i="2"/>
  <c r="FJ142" i="2"/>
  <c r="FJ99" i="2"/>
  <c r="FJ131" i="2"/>
  <c r="FJ80" i="2"/>
  <c r="FJ51" i="2"/>
  <c r="FJ186" i="2"/>
  <c r="FJ27" i="2"/>
  <c r="FJ23" i="2"/>
  <c r="FJ144" i="2"/>
  <c r="FJ25" i="2"/>
  <c r="FJ75" i="2"/>
  <c r="FJ49" i="2"/>
  <c r="FJ7" i="2"/>
  <c r="FJ190" i="2"/>
  <c r="FJ92" i="2"/>
  <c r="FJ103" i="2"/>
  <c r="FJ119" i="2"/>
  <c r="FJ158" i="2"/>
  <c r="FJ127" i="2"/>
  <c r="FJ41" i="2"/>
  <c r="FJ16" i="2"/>
  <c r="FJ180" i="2"/>
  <c r="FJ151" i="2"/>
  <c r="FJ150" i="2"/>
  <c r="FJ122" i="2"/>
  <c r="FJ57" i="2"/>
  <c r="FJ200" i="2"/>
  <c r="FJ10" i="2"/>
  <c r="FJ43" i="2"/>
  <c r="FJ59" i="2"/>
  <c r="FJ30" i="2"/>
  <c r="FJ140" i="2"/>
  <c r="FJ177" i="2"/>
  <c r="FJ100" i="2"/>
  <c r="FJ33" i="2"/>
  <c r="FJ159" i="2"/>
  <c r="FJ189" i="2"/>
  <c r="FJ31" i="2"/>
  <c r="FJ97" i="2"/>
  <c r="FJ123" i="2"/>
  <c r="FJ67" i="2"/>
  <c r="FJ128" i="2"/>
  <c r="FJ18" i="2"/>
  <c r="FJ115" i="2"/>
  <c r="FJ187" i="2"/>
  <c r="FJ46" i="2"/>
  <c r="FJ70" i="2"/>
  <c r="FJ183" i="2"/>
  <c r="FJ89" i="2"/>
  <c r="FJ78" i="2"/>
  <c r="FJ101" i="2"/>
  <c r="FJ61" i="2"/>
  <c r="FJ73" i="2"/>
  <c r="FJ130" i="2"/>
  <c r="FJ141" i="2"/>
  <c r="FJ50" i="2"/>
  <c r="FJ91" i="2"/>
  <c r="FJ149" i="2"/>
  <c r="FJ94" i="2"/>
  <c r="FJ125" i="2"/>
  <c r="FJ86" i="2"/>
  <c r="FJ176" i="2"/>
  <c r="FJ185" i="2"/>
  <c r="FJ37" i="2"/>
  <c r="FJ95" i="2"/>
  <c r="FJ20" i="2"/>
  <c r="FJ202" i="2"/>
  <c r="FJ26" i="2"/>
  <c r="FJ105" i="2"/>
  <c r="FJ182" i="2"/>
  <c r="FJ109" i="2"/>
  <c r="FJ52" i="2"/>
  <c r="FJ65" i="2"/>
  <c r="FJ17" i="2"/>
  <c r="FJ154" i="2"/>
  <c r="FJ193" i="2"/>
  <c r="FJ197" i="2"/>
  <c r="FJ129" i="2"/>
  <c r="FJ8" i="2"/>
  <c r="FJ181" i="2"/>
  <c r="FJ4" i="2"/>
  <c r="FJ60" i="2"/>
  <c r="FJ64" i="2"/>
  <c r="FJ13" i="2"/>
  <c r="FJ62" i="2"/>
  <c r="FJ195" i="2"/>
  <c r="FJ35" i="2"/>
  <c r="FJ12" i="2"/>
  <c r="FJ113" i="2"/>
  <c r="FJ98" i="2"/>
  <c r="FJ90" i="2"/>
  <c r="FJ40" i="2"/>
  <c r="FJ110" i="2"/>
  <c r="FJ201" i="2"/>
  <c r="FJ203" i="2"/>
  <c r="FJ81" i="2"/>
  <c r="FJ72" i="2"/>
  <c r="FJ38" i="2"/>
  <c r="FJ36" i="2"/>
  <c r="FJ160" i="2"/>
  <c r="FJ171" i="2"/>
  <c r="FJ175" i="2"/>
  <c r="FJ102" i="2"/>
  <c r="FJ77" i="2"/>
  <c r="FJ66" i="2"/>
  <c r="FJ179" i="2"/>
  <c r="FJ184" i="2"/>
  <c r="FJ32" i="2"/>
  <c r="FJ55" i="2"/>
  <c r="FJ82" i="2"/>
  <c r="FJ5" i="2"/>
  <c r="FJ146" i="2"/>
  <c r="FJ163" i="2"/>
  <c r="FJ83" i="2"/>
  <c r="FJ199" i="2"/>
  <c r="FJ170" i="2"/>
  <c r="FJ85" i="2"/>
  <c r="FJ106" i="2"/>
  <c r="FJ29" i="2"/>
  <c r="FJ15" i="2"/>
  <c r="FJ47" i="2"/>
  <c r="FJ45" i="2"/>
  <c r="FJ117" i="2"/>
  <c r="FJ156" i="2"/>
  <c r="FJ132" i="2"/>
  <c r="FJ116" i="2"/>
  <c r="FJ118" i="2"/>
  <c r="FJ3" i="2"/>
  <c r="C13" i="4" s="1"/>
  <c r="E13" i="4" s="1"/>
  <c r="F13" i="4" s="1"/>
  <c r="G13" i="4" s="1"/>
  <c r="L13" i="4" s="1"/>
  <c r="FJ196" i="2"/>
  <c r="FJ11" i="2"/>
  <c r="FJ74" i="2"/>
  <c r="FJ138" i="2"/>
  <c r="FJ111" i="2"/>
  <c r="FJ169" i="2"/>
  <c r="FJ137" i="2"/>
  <c r="FJ174" i="2"/>
  <c r="FJ93" i="2"/>
  <c r="FJ44" i="2"/>
  <c r="FJ71" i="2"/>
  <c r="FJ96" i="2"/>
  <c r="FJ147" i="2"/>
  <c r="FJ48" i="2"/>
  <c r="FJ68" i="2"/>
  <c r="FJ39" i="2"/>
  <c r="FJ108" i="2"/>
  <c r="FJ166" i="2"/>
  <c r="FJ152" i="2"/>
  <c r="FJ126" i="2"/>
  <c r="FJ167" i="2"/>
  <c r="FJ84" i="2"/>
  <c r="FJ136" i="2"/>
  <c r="FJ139" i="2"/>
  <c r="FJ198" i="2"/>
  <c r="FJ133" i="2"/>
  <c r="FJ9" i="2"/>
  <c r="FJ157" i="2"/>
  <c r="FJ107" i="2"/>
  <c r="FJ14" i="2"/>
  <c r="FJ178" i="2"/>
  <c r="FJ194" i="2"/>
  <c r="FJ161" i="2"/>
  <c r="FJ21" i="2"/>
  <c r="FJ145" i="2"/>
  <c r="FJ22" i="2"/>
  <c r="FJ134" i="2"/>
  <c r="FJ120" i="2"/>
  <c r="FJ124" i="2"/>
  <c r="FJ53" i="2"/>
  <c r="FJ168" i="2"/>
  <c r="FJ188" i="2"/>
  <c r="FJ76" i="2"/>
  <c r="FJ28" i="2"/>
  <c r="FJ88" i="2"/>
  <c r="FJ69" i="2"/>
  <c r="FJ6" i="2"/>
  <c r="FJ148" i="2"/>
  <c r="FJ24" i="2"/>
  <c r="FJ165" i="2"/>
  <c r="FJ104" i="2"/>
  <c r="FJ155" i="2"/>
  <c r="FJ19" i="2"/>
  <c r="FJ153" i="2"/>
  <c r="FJ6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96" i="2" l="1"/>
  <c r="BI45" i="2"/>
  <c r="BI29" i="2"/>
  <c r="BI23" i="2"/>
  <c r="BI47" i="2"/>
  <c r="BI167" i="2"/>
  <c r="BI100" i="2"/>
  <c r="BI68" i="2"/>
  <c r="BI36" i="2"/>
  <c r="BI4" i="2"/>
  <c r="BI79" i="2"/>
  <c r="BI128" i="2"/>
  <c r="BI180" i="2"/>
  <c r="BI125" i="2"/>
  <c r="BI173" i="2"/>
  <c r="BI147" i="2"/>
  <c r="BI178" i="2"/>
  <c r="BI90" i="2"/>
  <c r="BI96" i="2"/>
  <c r="BI162" i="2"/>
  <c r="BI49" i="2"/>
  <c r="BI186" i="2"/>
  <c r="BI189" i="2"/>
  <c r="BI119" i="2"/>
  <c r="BI62" i="2"/>
  <c r="BI155" i="2"/>
  <c r="BI152" i="2"/>
  <c r="BI80" i="2"/>
  <c r="BI7" i="2"/>
  <c r="BI18" i="2"/>
  <c r="BI122" i="2"/>
  <c r="BI76" i="2"/>
  <c r="BI19" i="2"/>
  <c r="BI197" i="2"/>
  <c r="BI56" i="2"/>
  <c r="BI108" i="2"/>
  <c r="BI191" i="2"/>
  <c r="BI109" i="2"/>
  <c r="BI57" i="2"/>
  <c r="BI11" i="2"/>
  <c r="BI163" i="2"/>
  <c r="BI146" i="2"/>
  <c r="BI129" i="2"/>
  <c r="BI17" i="2"/>
  <c r="BI91" i="2"/>
  <c r="BI168" i="2"/>
  <c r="BI59" i="2"/>
  <c r="BI130" i="2"/>
  <c r="BI65" i="2"/>
  <c r="BI44" i="2"/>
  <c r="BI158" i="2"/>
  <c r="BI171" i="2"/>
  <c r="BI27" i="2"/>
  <c r="BI137" i="2"/>
  <c r="BI187" i="2"/>
  <c r="BI111" i="2"/>
  <c r="BI132" i="2"/>
  <c r="BI123" i="2"/>
  <c r="BI84" i="2"/>
  <c r="BI66" i="2"/>
  <c r="BI172" i="2"/>
  <c r="BI99" i="2"/>
  <c r="BI150" i="2"/>
  <c r="BI12" i="2"/>
  <c r="BI104" i="2"/>
  <c r="BI166" i="2"/>
  <c r="BI182" i="2"/>
  <c r="BI113" i="2"/>
  <c r="BI179" i="2"/>
  <c r="BI77" i="2"/>
  <c r="BI112" i="2"/>
  <c r="BI177" i="2"/>
  <c r="BI201" i="2"/>
  <c r="BI105" i="2"/>
  <c r="BI93" i="2"/>
  <c r="BI63" i="2"/>
  <c r="BI73" i="2"/>
  <c r="BI33" i="2"/>
  <c r="BI106" i="2"/>
  <c r="BI200" i="2"/>
  <c r="BI26" i="2"/>
  <c r="BI97" i="2"/>
  <c r="BI176" i="2"/>
  <c r="BI38" i="2"/>
  <c r="BI174" i="2"/>
  <c r="BI14" i="2"/>
  <c r="BI144" i="2"/>
  <c r="BI124" i="2"/>
  <c r="BI35" i="2"/>
  <c r="BI175" i="2"/>
  <c r="BI199" i="2"/>
  <c r="BI30" i="2"/>
  <c r="BI190" i="2"/>
  <c r="BI107" i="2"/>
  <c r="BI31" i="2"/>
  <c r="BI25" i="2"/>
  <c r="BI164" i="2"/>
  <c r="BI121" i="2"/>
  <c r="BI50" i="2"/>
  <c r="BI134" i="2"/>
  <c r="BI188" i="2"/>
  <c r="BI58" i="2"/>
  <c r="BI86" i="2"/>
  <c r="BI141" i="2"/>
  <c r="BI67" i="2"/>
  <c r="BI8" i="2"/>
  <c r="BI136" i="2"/>
  <c r="BI20" i="2"/>
  <c r="BI81" i="2"/>
  <c r="BI48" i="2"/>
  <c r="BI3" i="2"/>
  <c r="C8" i="4" s="1"/>
  <c r="E8" i="4" s="1"/>
  <c r="F8" i="4" s="1"/>
  <c r="G8" i="4" s="1"/>
  <c r="L8" i="4" s="1"/>
  <c r="BI13" i="2"/>
  <c r="BI87" i="2"/>
  <c r="BI103" i="2"/>
  <c r="BI151" i="2"/>
  <c r="BI95" i="2"/>
  <c r="BI118" i="2"/>
  <c r="BI34" i="2"/>
  <c r="BI41" i="2"/>
  <c r="BI6" i="2"/>
  <c r="BI88" i="2"/>
  <c r="BI193" i="2"/>
  <c r="BI194" i="2"/>
  <c r="BI195" i="2"/>
  <c r="BI21" i="2"/>
  <c r="BI102" i="2"/>
  <c r="BI51" i="2"/>
  <c r="BI159" i="2"/>
  <c r="BI135" i="2"/>
  <c r="BI69" i="2"/>
  <c r="BI192" i="2"/>
  <c r="BI60" i="2"/>
  <c r="BI143" i="2"/>
  <c r="BI115" i="2"/>
  <c r="BI116" i="2"/>
  <c r="BI157" i="2"/>
  <c r="BI16" i="2"/>
  <c r="BI161" i="2"/>
  <c r="BI85" i="2"/>
  <c r="BI70" i="2"/>
  <c r="BI170" i="2"/>
  <c r="BI160" i="2"/>
  <c r="BI28" i="2"/>
  <c r="BI40" i="2"/>
  <c r="BI139" i="2"/>
  <c r="BI83" i="2"/>
  <c r="BI165" i="2"/>
  <c r="BI71" i="2"/>
  <c r="BI183" i="2"/>
  <c r="BI120" i="2"/>
  <c r="BI169" i="2"/>
  <c r="BI72" i="2"/>
  <c r="BI39" i="2"/>
  <c r="BI64" i="2"/>
  <c r="BI181" i="2"/>
  <c r="BI55" i="2"/>
  <c r="BI142" i="2"/>
  <c r="BI9" i="2"/>
  <c r="BI149" i="2"/>
  <c r="BI203" i="2"/>
  <c r="BI98" i="2"/>
  <c r="BI140" i="2"/>
  <c r="BI127" i="2"/>
  <c r="BI43" i="2"/>
  <c r="BI148" i="2"/>
  <c r="BI101" i="2"/>
  <c r="BI153" i="2"/>
  <c r="BI52" i="2"/>
  <c r="BI117" i="2"/>
  <c r="BI133" i="2"/>
  <c r="BI145" i="2"/>
  <c r="BI185" i="2"/>
  <c r="BI5" i="2"/>
  <c r="BI89" i="2"/>
  <c r="BI74" i="2"/>
  <c r="BI94" i="2"/>
  <c r="BI15" i="2"/>
  <c r="BI198" i="2"/>
  <c r="BI61" i="2"/>
  <c r="BI54" i="2"/>
  <c r="BI131" i="2"/>
  <c r="BI37" i="2"/>
  <c r="BI82" i="2"/>
  <c r="BI154" i="2"/>
  <c r="BI53" i="2"/>
  <c r="BI78" i="2"/>
  <c r="BI42" i="2"/>
  <c r="BI92" i="2"/>
  <c r="BI24" i="2"/>
  <c r="BI184" i="2"/>
  <c r="BI22" i="2"/>
  <c r="BI10" i="2"/>
  <c r="BI114" i="2"/>
  <c r="BI138" i="2"/>
  <c r="BI202" i="2"/>
  <c r="BI156" i="2"/>
  <c r="BI32" i="2"/>
  <c r="BI110" i="2"/>
  <c r="BI126" i="2"/>
  <c r="BI75" i="2"/>
  <c r="BI46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<sst xmlns="http://schemas.openxmlformats.org/spreadsheetml/2006/main" count="1172" uniqueCount="324">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</sst>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D22" sqref="D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4.3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0.33329999999999999</v>
      </c>
      <c r="D9" s="36">
        <f t="shared" ref="D9:D18" si="0">C9*$C$5</f>
        <v>1.43319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0.33329999999999999</v>
      </c>
      <c r="D10" s="36">
        <f t="shared" si="0"/>
        <v>1.43319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0.33329999999999999</v>
      </c>
      <c r="D11" s="36">
        <f t="shared" si="0"/>
        <v>1.43319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0.99990000000000001</v>
      </c>
      <c r="D19" s="41">
        <f>SUM(D9:D18)</f>
        <v>4.2995700000000001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115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250</v>
      </c>
      <c r="C38" s="63">
        <v>3</v>
      </c>
      <c r="D38" s="63">
        <v>63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257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337</v>
      </c>
      <c r="C40" s="63">
        <v>5</v>
      </c>
      <c r="D40" s="63">
        <v>67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345</v>
      </c>
      <c r="C41" s="63">
        <v>6</v>
      </c>
      <c r="D41" s="63">
        <v>69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353</v>
      </c>
      <c r="C42" s="63">
        <v>7</v>
      </c>
      <c r="D42" s="63">
        <v>71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90</v>
      </c>
      <c r="B43" s="63">
        <v>365</v>
      </c>
      <c r="C43" s="63">
        <v>8</v>
      </c>
      <c r="D43" s="63">
        <v>73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100</v>
      </c>
      <c r="B44" s="63">
        <v>375</v>
      </c>
      <c r="C44" s="63">
        <v>9</v>
      </c>
      <c r="D44" s="63">
        <v>375</v>
      </c>
      <c r="E44" s="54"/>
      <c r="F44" s="54"/>
      <c r="G44" s="54"/>
      <c r="H44" s="54"/>
      <c r="I44" s="52">
        <f t="shared" si="1"/>
        <v>8.3000000000000007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269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15.142857142857142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34</v>
      </c>
      <c r="B66" s="63">
        <v>325</v>
      </c>
      <c r="C66" s="63">
        <v>5</v>
      </c>
      <c r="D66" s="63">
        <v>325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1"/>
      <c r="B69" s="63"/>
      <c r="C69" s="63"/>
      <c r="D69" s="6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1"/>
      <c r="B70" s="63"/>
      <c r="C70" s="63"/>
      <c r="D70" s="6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1"/>
      <c r="B71" s="63"/>
      <c r="C71" s="63"/>
      <c r="D71" s="6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1"/>
      <c r="B72" s="63"/>
      <c r="C72" s="63"/>
      <c r="D72" s="6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1"/>
      <c r="B73" s="63"/>
      <c r="C73" s="63"/>
      <c r="D73" s="6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1"/>
      <c r="B74" s="63"/>
      <c r="C74" s="63"/>
      <c r="D74" s="6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1"/>
      <c r="B75" s="63"/>
      <c r="C75" s="63"/>
      <c r="D75" s="6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1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1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1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1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1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1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123</v>
      </c>
      <c r="C88" s="63">
        <v>1</v>
      </c>
      <c r="D88" s="63">
        <v>16</v>
      </c>
      <c r="E88" s="54"/>
      <c r="F88" s="54"/>
      <c r="G88" s="54"/>
      <c r="H88" s="54">
        <v>1</v>
      </c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144</v>
      </c>
      <c r="C89" s="63">
        <v>2</v>
      </c>
      <c r="D89" s="63">
        <v>17</v>
      </c>
      <c r="E89" s="54"/>
      <c r="F89" s="54"/>
      <c r="G89" s="54"/>
      <c r="H89" s="54">
        <v>1</v>
      </c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194</v>
      </c>
      <c r="C90" s="63">
        <v>3</v>
      </c>
      <c r="D90" s="63">
        <v>34</v>
      </c>
      <c r="E90" s="54">
        <v>0.2</v>
      </c>
      <c r="F90" s="54"/>
      <c r="G90" s="54"/>
      <c r="H90" s="54">
        <v>0.8</v>
      </c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233</v>
      </c>
      <c r="C91" s="63">
        <v>4</v>
      </c>
      <c r="D91" s="63">
        <v>41</v>
      </c>
      <c r="E91" s="54"/>
      <c r="F91" s="54"/>
      <c r="G91" s="54"/>
      <c r="H91" s="54"/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264</v>
      </c>
      <c r="C92" s="63">
        <v>5</v>
      </c>
      <c r="D92" s="63">
        <v>41</v>
      </c>
      <c r="E92" s="54"/>
      <c r="F92" s="54"/>
      <c r="G92" s="54"/>
      <c r="H92" s="54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318</v>
      </c>
      <c r="C93" s="63">
        <v>6</v>
      </c>
      <c r="D93" s="63">
        <v>53</v>
      </c>
      <c r="E93" s="54"/>
      <c r="F93" s="54"/>
      <c r="G93" s="54"/>
      <c r="H93" s="54"/>
      <c r="I93" s="56">
        <f t="shared" si="3"/>
        <v>19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352</v>
      </c>
      <c r="C94" s="63">
        <v>7</v>
      </c>
      <c r="D94" s="63">
        <v>53</v>
      </c>
      <c r="E94" s="54"/>
      <c r="F94" s="54"/>
      <c r="G94" s="54"/>
      <c r="H94" s="54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1">
        <v>58</v>
      </c>
      <c r="B95" s="63">
        <v>440</v>
      </c>
      <c r="C95" s="63">
        <v>8</v>
      </c>
      <c r="D95" s="63">
        <v>78</v>
      </c>
      <c r="E95" s="54"/>
      <c r="F95" s="54"/>
      <c r="G95" s="54"/>
      <c r="H95" s="54"/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1">
        <v>66</v>
      </c>
      <c r="B96" s="63">
        <v>495</v>
      </c>
      <c r="C96" s="63">
        <v>9</v>
      </c>
      <c r="D96" s="63">
        <v>65</v>
      </c>
      <c r="E96" s="54"/>
      <c r="F96" s="54"/>
      <c r="G96" s="54"/>
      <c r="H96" s="54"/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1">
        <v>74</v>
      </c>
      <c r="B97" s="63">
        <v>533</v>
      </c>
      <c r="C97" s="63">
        <v>10</v>
      </c>
      <c r="D97" s="63">
        <v>37</v>
      </c>
      <c r="E97" s="54"/>
      <c r="F97" s="54"/>
      <c r="G97" s="54"/>
      <c r="H97" s="54"/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1">
        <v>82</v>
      </c>
      <c r="B98" s="63">
        <v>567</v>
      </c>
      <c r="C98" s="63">
        <v>11</v>
      </c>
      <c r="D98" s="63">
        <v>567</v>
      </c>
      <c r="E98" s="54"/>
      <c r="F98" s="54"/>
      <c r="G98" s="54"/>
      <c r="H98" s="54"/>
      <c r="I98" s="56">
        <f t="shared" si="3"/>
        <v>8.875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1"/>
      <c r="B99" s="63"/>
      <c r="C99" s="63"/>
      <c r="D99" s="63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1"/>
      <c r="B100" s="63"/>
      <c r="C100" s="63"/>
      <c r="D100" s="63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1"/>
      <c r="B101" s="63"/>
      <c r="C101" s="63"/>
      <c r="D101" s="63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1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1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1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1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1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1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6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6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6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6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6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6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/>
      <c r="B120" s="63"/>
      <c r="C120" s="63"/>
      <c r="D120" s="63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81"/>
      <c r="B121" s="63"/>
      <c r="C121" s="63"/>
      <c r="D121" s="63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81"/>
      <c r="B122" s="63"/>
      <c r="C122" s="63"/>
      <c r="D122" s="63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81"/>
      <c r="B123" s="63"/>
      <c r="C123" s="63"/>
      <c r="D123" s="6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81"/>
      <c r="B124" s="63"/>
      <c r="C124" s="63"/>
      <c r="D124" s="6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81"/>
      <c r="B125" s="63"/>
      <c r="C125" s="63"/>
      <c r="D125" s="6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81"/>
      <c r="B126" s="63"/>
      <c r="C126" s="63"/>
      <c r="D126" s="6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81"/>
      <c r="B127" s="63"/>
      <c r="C127" s="63"/>
      <c r="D127" s="6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1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81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81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81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81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81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6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4" sqref="G1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0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1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Cèdre de l'Atlas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Pin maritime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Pin laricio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159.85050823484681</v>
      </c>
      <c r="T3" s="62">
        <f>IF('Données projet'!E9&gt;30,$R$33-$H$33,LOOKUP('Données projet'!$E$9,$A$3:$A$203,R3:R203)-LOOKUP('Données projet'!$E$9,$A$3:$A$203,$H$3:$H$203))</f>
        <v>162.67012146297657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160.83364230137778</v>
      </c>
      <c r="AO3" s="62">
        <f>IF('Données projet'!E10&gt;30,$AM$33-$H$33,LOOKUP('Données projet'!$E$10,$A$3:$A$203,AM3:AM203)-LOOKUP('Données projet'!$E$10,$A$3:$A$203,$H$3:$H$203))</f>
        <v>327.23695023676987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287.78655084176978</v>
      </c>
      <c r="BJ3" s="62">
        <f>IF('Données projet'!E11&gt;30,$BH$33-$H$33,LOOKUP('Données projet'!$E$11,$A$3:$A$203,BH3:BH203)-LOOKUP('Données projet'!$E$11,$A$3:$A$203,$H$3:$H$203))</f>
        <v>231.19476400361157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9">
        <f t="shared" ref="H4:H67" si="1">(B4+E4+F4)*44/12+(C4+D4)*0.475*44/12</f>
        <v>258.93888080135036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259.42827858270829</v>
      </c>
      <c r="S4" s="62">
        <f ca="1">AVERAGE(OFFSET($R$3,0,0,'Données projet'!$E$9+1,1))-AVERAGE(OFFSET($H$3,0,0,'Données projet'!$E$9+1,1))</f>
        <v>159.85050823484681</v>
      </c>
      <c r="T4" s="62">
        <f>$T$3</f>
        <v>162.67012146297657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260.07163016944799</v>
      </c>
      <c r="AN4" s="62">
        <f ca="1">AVERAGE(OFFSET($AM$3,0,0,'Données projet'!$E$10+1,1))-AVERAGE(OFFSET($H$3,0,0,'Données projet'!$E$10+1,1))</f>
        <v>160.83364230137778</v>
      </c>
      <c r="AO4" s="62">
        <f>$AO$3</f>
        <v>327.23695023676987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projet'!$B$11,Paramètres!$A$1:$I$89,3,0)*VLOOKUP('Données projet'!$B$11,Paramètres!$A$1:$I$89,5,0)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259.80328642635141</v>
      </c>
      <c r="BI4" s="62">
        <f ca="1">AVERAGE(OFFSET($BH$3,0,0,'Données projet'!$E$11+1,1))-AVERAGE(OFFSET($H$3,0,0,'Données projet'!$E$11+1,1))</f>
        <v>287.78655084176978</v>
      </c>
      <c r="BJ4" s="62">
        <f>$BJ$3</f>
        <v>231.19476400361157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9">
        <f t="shared" si="1"/>
        <v>261.0989294343297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261.04520408716911</v>
      </c>
      <c r="S5" s="62">
        <f ca="1">AVERAGE(OFFSET($R$3,0,0,'Données projet'!$E$9+1,1))-AVERAGE(OFFSET($H$3,0,0,'Données projet'!$E$9+1,1))</f>
        <v>159.85050823484681</v>
      </c>
      <c r="T5" s="62">
        <f t="shared" ref="T5:T68" si="34">$T$3</f>
        <v>162.67012146297657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262.18386357747022</v>
      </c>
      <c r="AN5" s="62">
        <f ca="1">AVERAGE(OFFSET($AM$3,0,0,'Données projet'!$E$10+1,1))-AVERAGE(OFFSET($H$3,0,0,'Données projet'!$E$10+1,1))</f>
        <v>160.83364230137778</v>
      </c>
      <c r="AO5" s="62">
        <f t="shared" ref="AO5:AO68" si="36">$AO$3</f>
        <v>327.23695023676987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projet'!$B$11,Paramètres!$A$1:$I$89,3,0)*VLOOKUP('Données projet'!$B$11,Paramètres!$A$1:$I$89,5,0)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261.47424123347128</v>
      </c>
      <c r="BI5" s="62">
        <f ca="1">AVERAGE(OFFSET($BH$3,0,0,'Données projet'!$E$11+1,1))-AVERAGE(OFFSET($H$3,0,0,'Données projet'!$E$11+1,1))</f>
        <v>287.78655084176978</v>
      </c>
      <c r="BJ5" s="62">
        <f t="shared" ref="BJ5:BJ68" si="38">$BJ$3</f>
        <v>231.19476400361157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9">
        <f t="shared" si="1"/>
        <v>263.22275424061456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262.76373751603086</v>
      </c>
      <c r="S6" s="62">
        <f ca="1">AVERAGE(OFFSET($R$3,0,0,'Données projet'!$E$9+1,1))-AVERAGE(OFFSET($H$3,0,0,'Données projet'!$E$9+1,1))</f>
        <v>159.85050823484681</v>
      </c>
      <c r="T6" s="62">
        <f t="shared" si="34"/>
        <v>162.67012146297657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264.66058017412968</v>
      </c>
      <c r="AN6" s="62">
        <f ca="1">AVERAGE(OFFSET($AM$3,0,0,'Données projet'!$E$10+1,1))-AVERAGE(OFFSET($H$3,0,0,'Données projet'!$E$10+1,1))</f>
        <v>160.83364230137778</v>
      </c>
      <c r="AO6" s="62">
        <f t="shared" si="36"/>
        <v>327.23695023676987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projet'!$B$11,Paramètres!$A$1:$I$89,3,0)*VLOOKUP('Données projet'!$B$11,Paramètres!$A$1:$I$89,5,0)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263.25078815720536</v>
      </c>
      <c r="BI6" s="62">
        <f ca="1">AVERAGE(OFFSET($BH$3,0,0,'Données projet'!$E$11+1,1))-AVERAGE(OFFSET($H$3,0,0,'Données projet'!$E$11+1,1))</f>
        <v>287.78655084176978</v>
      </c>
      <c r="BJ6" s="62">
        <f t="shared" si="38"/>
        <v>231.19476400361157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9">
        <f t="shared" si="1"/>
        <v>265.32424983728947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264.61013430399953</v>
      </c>
      <c r="S7" s="62">
        <f ca="1">AVERAGE(OFFSET($R$3,0,0,'Données projet'!$E$9+1,1))-AVERAGE(OFFSET($H$3,0,0,'Données projet'!$E$9+1,1))</f>
        <v>159.85050823484681</v>
      </c>
      <c r="T7" s="62">
        <f t="shared" si="34"/>
        <v>162.67012146297657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267.65165467591896</v>
      </c>
      <c r="AN7" s="62">
        <f ca="1">AVERAGE(OFFSET($AM$3,0,0,'Données projet'!$E$10+1,1))-AVERAGE(OFFSET($H$3,0,0,'Données projet'!$E$10+1,1))</f>
        <v>160.83364230137778</v>
      </c>
      <c r="AO7" s="62">
        <f t="shared" si="36"/>
        <v>327.23695023676987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projet'!$B$11,Paramètres!$A$1:$I$89,3,0)*VLOOKUP('Données projet'!$B$11,Paramètres!$A$1:$I$89,5,0)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265.1578654020563</v>
      </c>
      <c r="BI7" s="62">
        <f ca="1">AVERAGE(OFFSET($BH$3,0,0,'Données projet'!$E$11+1,1))-AVERAGE(OFFSET($H$3,0,0,'Données projet'!$E$11+1,1))</f>
        <v>287.78655084176978</v>
      </c>
      <c r="BJ7" s="62">
        <f t="shared" si="38"/>
        <v>231.19476400361157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9">
        <f t="shared" si="1"/>
        <v>267.40971372031277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266.61745820573537</v>
      </c>
      <c r="S8" s="62">
        <f ca="1">AVERAGE(OFFSET($R$3,0,0,'Données projet'!$E$9+1,1))-AVERAGE(OFFSET($H$3,0,0,'Données projet'!$E$9+1,1))</f>
        <v>159.85050823484681</v>
      </c>
      <c r="T8" s="62">
        <f t="shared" si="34"/>
        <v>162.67012146297657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271.36882356072067</v>
      </c>
      <c r="AN8" s="62">
        <f ca="1">AVERAGE(OFFSET($AM$3,0,0,'Données projet'!$E$10+1,1))-AVERAGE(OFFSET($H$3,0,0,'Données projet'!$E$10+1,1))</f>
        <v>160.83364230137778</v>
      </c>
      <c r="AO8" s="62">
        <f t="shared" si="36"/>
        <v>327.23695023676987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projet'!$B$11,Paramètres!$A$1:$I$89,3,0)*VLOOKUP('Données projet'!$B$11,Paramètres!$A$1:$I$89,5,0)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267.22632113747608</v>
      </c>
      <c r="BI8" s="62">
        <f ca="1">AVERAGE(OFFSET($BH$3,0,0,'Données projet'!$E$11+1,1))-AVERAGE(OFFSET($H$3,0,0,'Données projet'!$E$11+1,1))</f>
        <v>287.78655084176978</v>
      </c>
      <c r="BJ8" s="62">
        <f t="shared" si="38"/>
        <v>231.19476400361157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9">
        <f t="shared" si="1"/>
        <v>269.48273824430697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268.82735255020987</v>
      </c>
      <c r="S9" s="62">
        <f ca="1">AVERAGE(OFFSET($R$3,0,0,'Données projet'!$E$9+1,1))-AVERAGE(OFFSET($H$3,0,0,'Données projet'!$E$9+1,1))</f>
        <v>159.85050823484681</v>
      </c>
      <c r="T9" s="62">
        <f t="shared" si="34"/>
        <v>162.67012146297657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276.11130812041091</v>
      </c>
      <c r="AN9" s="62">
        <f ca="1">AVERAGE(OFFSET($AM$3,0,0,'Données projet'!$E$10+1,1))-AVERAGE(OFFSET($H$3,0,0,'Données projet'!$E$10+1,1))</f>
        <v>160.83364230137778</v>
      </c>
      <c r="AO9" s="62">
        <f t="shared" si="36"/>
        <v>327.23695023676987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projet'!$B$11,Paramètres!$A$1:$I$89,3,0)*VLOOKUP('Données projet'!$B$11,Paramètres!$A$1:$I$89,5,0)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269.49431852336664</v>
      </c>
      <c r="BI9" s="62">
        <f ca="1">AVERAGE(OFFSET($BH$3,0,0,'Données projet'!$E$11+1,1))-AVERAGE(OFFSET($H$3,0,0,'Données projet'!$E$11+1,1))</f>
        <v>287.78655084176978</v>
      </c>
      <c r="BJ9" s="62">
        <f t="shared" si="38"/>
        <v>231.19476400361157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9">
        <f t="shared" si="1"/>
        <v>271.54563926139667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271.29227369769058</v>
      </c>
      <c r="S10" s="62">
        <f ca="1">AVERAGE(OFFSET($R$3,0,0,'Données projet'!$E$9+1,1))-AVERAGE(OFFSET($H$3,0,0,'Données projet'!$E$9+1,1))</f>
        <v>159.85050823484681</v>
      </c>
      <c r="T10" s="62">
        <f t="shared" si="34"/>
        <v>162.67012146297657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282.30208448518505</v>
      </c>
      <c r="AN10" s="62">
        <f ca="1">AVERAGE(OFFSET($AM$3,0,0,'Données projet'!$E$10+1,1))-AVERAGE(OFFSET($H$3,0,0,'Données projet'!$E$10+1,1))</f>
        <v>160.83364230137778</v>
      </c>
      <c r="AO10" s="62">
        <f t="shared" si="36"/>
        <v>327.23695023676987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projet'!$B$11,Paramètres!$A$1:$I$89,3,0)*VLOOKUP('Données projet'!$B$11,Paramètres!$A$1:$I$89,5,0)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272.00907574432586</v>
      </c>
      <c r="BI10" s="62">
        <f ca="1">AVERAGE(OFFSET($BH$3,0,0,'Données projet'!$E$11+1,1))-AVERAGE(OFFSET($H$3,0,0,'Données projet'!$E$11+1,1))</f>
        <v>287.78655084176978</v>
      </c>
      <c r="BJ10" s="62">
        <f t="shared" si="38"/>
        <v>231.19476400361157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9">
        <f t="shared" si="1"/>
        <v>273.60002985401661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274.07830764378383</v>
      </c>
      <c r="S11" s="62">
        <f ca="1">AVERAGE(OFFSET($R$3,0,0,'Données projet'!$E$9+1,1))-AVERAGE(OFFSET($H$3,0,0,'Données projet'!$E$9+1,1))</f>
        <v>159.85050823484681</v>
      </c>
      <c r="T11" s="62">
        <f t="shared" si="34"/>
        <v>162.67012146297657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290.53923755068712</v>
      </c>
      <c r="AN11" s="62">
        <f ca="1">AVERAGE(OFFSET($AM$3,0,0,'Données projet'!$E$10+1,1))-AVERAGE(OFFSET($H$3,0,0,'Données projet'!$E$10+1,1))</f>
        <v>160.83364230137778</v>
      </c>
      <c r="AO11" s="62">
        <f t="shared" si="36"/>
        <v>327.23695023676987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projet'!$B$11,Paramètres!$A$1:$I$89,3,0)*VLOOKUP('Données projet'!$B$11,Paramètres!$A$1:$I$89,5,0)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274.829021145757</v>
      </c>
      <c r="BI11" s="62">
        <f ca="1">AVERAGE(OFFSET($BH$3,0,0,'Données projet'!$E$11+1,1))-AVERAGE(OFFSET($H$3,0,0,'Données projet'!$E$11+1,1))</f>
        <v>287.78655084176978</v>
      </c>
      <c r="BJ11" s="62">
        <f t="shared" si="38"/>
        <v>231.19476400361157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9">
        <f t="shared" si="1"/>
        <v>275.64709565827621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277.26872244245249</v>
      </c>
      <c r="S12" s="62">
        <f ca="1">AVERAGE(OFFSET($R$3,0,0,'Données projet'!$E$9+1,1))-AVERAGE(OFFSET($H$3,0,0,'Données projet'!$E$9+1,1))</f>
        <v>159.85050823484681</v>
      </c>
      <c r="T12" s="62">
        <f t="shared" si="34"/>
        <v>162.67012146297657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301.66868961206603</v>
      </c>
      <c r="AN12" s="62">
        <f ca="1">AVERAGE(OFFSET($AM$3,0,0,'Données projet'!$E$10+1,1))-AVERAGE(OFFSET($H$3,0,0,'Données projet'!$E$10+1,1))</f>
        <v>160.83364230137778</v>
      </c>
      <c r="AO12" s="62">
        <f t="shared" si="36"/>
        <v>327.23695023676987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projet'!$B$11,Paramètres!$A$1:$I$89,3,0)*VLOOKUP('Données projet'!$B$11,Paramètres!$A$1:$I$89,5,0)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278.02646276043578</v>
      </c>
      <c r="BI12" s="62">
        <f ca="1">AVERAGE(OFFSET($BH$3,0,0,'Données projet'!$E$11+1,1))-AVERAGE(OFFSET($H$3,0,0,'Données projet'!$E$11+1,1))</f>
        <v>287.78655084176978</v>
      </c>
      <c r="BJ12" s="62">
        <f t="shared" si="38"/>
        <v>231.19476400361157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9">
        <f t="shared" si="1"/>
        <v>277.68774337881695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280.96844918960909</v>
      </c>
      <c r="S13" s="62">
        <f ca="1">AVERAGE(OFFSET($R$3,0,0,'Données projet'!$E$9+1,1))-AVERAGE(OFFSET($H$3,0,0,'Données projet'!$E$9+1,1))</f>
        <v>159.85050823484681</v>
      </c>
      <c r="T13" s="62">
        <f t="shared" si="34"/>
        <v>162.67012146297657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316.88722481428681</v>
      </c>
      <c r="AN13" s="62">
        <f ca="1">AVERAGE(OFFSET($AM$3,0,0,'Données projet'!$E$10+1,1))-AVERAGE(OFFSET($H$3,0,0,'Données projet'!$E$10+1,1))</f>
        <v>160.83364230137778</v>
      </c>
      <c r="AO13" s="62">
        <f t="shared" si="36"/>
        <v>327.23695023676987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projet'!$B$11,Paramètres!$A$1:$I$89,3,0)*VLOOKUP('Données projet'!$B$11,Paramètres!$A$1:$I$89,5,0)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281.69089532032621</v>
      </c>
      <c r="BI13" s="62">
        <f ca="1">AVERAGE(OFFSET($BH$3,0,0,'Données projet'!$E$11+1,1))-AVERAGE(OFFSET($H$3,0,0,'Données projet'!$E$11+1,1))</f>
        <v>287.78655084176978</v>
      </c>
      <c r="BJ13" s="62">
        <f t="shared" si="38"/>
        <v>231.19476400361157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9">
        <f t="shared" si="1"/>
        <v>279.72268788563707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285.30973491875153</v>
      </c>
      <c r="S14" s="62">
        <f ca="1">AVERAGE(OFFSET($R$3,0,0,'Données projet'!$E$9+1,1))-AVERAGE(OFFSET($H$3,0,0,'Données projet'!$E$9+1,1))</f>
        <v>159.85050823484681</v>
      </c>
      <c r="T14" s="62">
        <f t="shared" si="34"/>
        <v>162.67012146297657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337.88846313652766</v>
      </c>
      <c r="AN14" s="62">
        <f ca="1">AVERAGE(OFFSET($AM$3,0,0,'Données projet'!$E$10+1,1))-AVERAGE(OFFSET($H$3,0,0,'Données projet'!$E$10+1,1))</f>
        <v>160.83364230137778</v>
      </c>
      <c r="AO14" s="62">
        <f t="shared" si="36"/>
        <v>327.23695023676987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projet'!$B$11,Paramètres!$A$1:$I$89,3,0)*VLOOKUP('Données projet'!$B$11,Paramètres!$A$1:$I$89,5,0)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285.93309737507269</v>
      </c>
      <c r="BI14" s="62">
        <f ca="1">AVERAGE(OFFSET($BH$3,0,0,'Données projet'!$E$11+1,1))-AVERAGE(OFFSET($H$3,0,0,'Données projet'!$E$11+1,1))</f>
        <v>287.78655084176978</v>
      </c>
      <c r="BJ14" s="62">
        <f t="shared" si="38"/>
        <v>231.19476400361157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9">
        <f t="shared" si="1"/>
        <v>281.75250661735487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290.45927468832531</v>
      </c>
      <c r="S15" s="62">
        <f ca="1">AVERAGE(OFFSET($R$3,0,0,'Données projet'!$E$9+1,1))-AVERAGE(OFFSET($H$3,0,0,'Données projet'!$E$9+1,1))</f>
        <v>159.85050823484681</v>
      </c>
      <c r="T15" s="62">
        <f t="shared" si="34"/>
        <v>162.67012146297657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367.06973543886363</v>
      </c>
      <c r="AN15" s="62">
        <f ca="1">AVERAGE(OFFSET($AM$3,0,0,'Données projet'!$E$10+1,1))-AVERAGE(OFFSET($H$3,0,0,'Données projet'!$E$10+1,1))</f>
        <v>160.83364230137778</v>
      </c>
      <c r="AO15" s="62">
        <f t="shared" si="36"/>
        <v>327.23695023676987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projet'!$B$11,Paramètres!$A$1:$I$89,3,0)*VLOOKUP('Données projet'!$B$11,Paramètres!$A$1:$I$89,5,0)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290.8902077629582</v>
      </c>
      <c r="BI15" s="62">
        <f ca="1">AVERAGE(OFFSET($BH$3,0,0,'Données projet'!$E$11+1,1))-AVERAGE(OFFSET($H$3,0,0,'Données projet'!$E$11+1,1))</f>
        <v>287.78655084176978</v>
      </c>
      <c r="BJ15" s="62">
        <f t="shared" si="38"/>
        <v>231.19476400361157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9">
        <f t="shared" si="1"/>
        <v>283.77767528482127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296.62721089887179</v>
      </c>
      <c r="S16" s="62">
        <f ca="1">AVERAGE(OFFSET($R$3,0,0,'Données projet'!$E$9+1,1))-AVERAGE(OFFSET($H$3,0,0,'Données projet'!$E$9+1,1))</f>
        <v>159.85050823484681</v>
      </c>
      <c r="T16" s="62">
        <f t="shared" si="34"/>
        <v>162.67012146297657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407.82533175374891</v>
      </c>
      <c r="AN16" s="62">
        <f ca="1">AVERAGE(OFFSET($AM$3,0,0,'Données projet'!$E$10+1,1))-AVERAGE(OFFSET($H$3,0,0,'Données projet'!$E$10+1,1))</f>
        <v>160.83364230137778</v>
      </c>
      <c r="AO16" s="62">
        <f t="shared" si="36"/>
        <v>327.23695023676987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projet'!$B$11,Paramètres!$A$1:$I$89,3,0)*VLOOKUP('Données projet'!$B$11,Paramètres!$A$1:$I$89,5,0)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296.73201611169605</v>
      </c>
      <c r="BI16" s="62">
        <f ca="1">AVERAGE(OFFSET($BH$3,0,0,'Données projet'!$E$11+1,1))-AVERAGE(OFFSET($H$3,0,0,'Données projet'!$E$11+1,1))</f>
        <v>287.78655084176978</v>
      </c>
      <c r="BJ16" s="62">
        <f t="shared" si="38"/>
        <v>231.19476400361157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9">
        <f t="shared" si="1"/>
        <v>285.79859225515048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304.07848990595699</v>
      </c>
      <c r="S17" s="62">
        <f ca="1">AVERAGE(OFFSET($R$3,0,0,'Données projet'!$E$9+1,1))-AVERAGE(OFFSET($H$3,0,0,'Données projet'!$E$9+1,1))</f>
        <v>159.85050823484681</v>
      </c>
      <c r="T17" s="62">
        <f t="shared" si="34"/>
        <v>162.67012146297657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396.77003176132837</v>
      </c>
      <c r="AN17" s="62">
        <f ca="1">AVERAGE(OFFSET($AM$3,0,0,'Données projet'!$E$10+1,1))-AVERAGE(OFFSET($H$3,0,0,'Données projet'!$E$10+1,1))</f>
        <v>160.83364230137778</v>
      </c>
      <c r="AO17" s="62">
        <f t="shared" si="36"/>
        <v>327.23695023676987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projet'!$B$11,Paramètres!$A$1:$I$89,3,0)*VLOOKUP('Données projet'!$B$11,Paramètres!$A$1:$I$89,5,0)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303.66875840713305</v>
      </c>
      <c r="BI17" s="62">
        <f ca="1">AVERAGE(OFFSET($BH$3,0,0,'Données projet'!$E$11+1,1))-AVERAGE(OFFSET($H$3,0,0,'Données projet'!$E$11+1,1))</f>
        <v>287.78655084176978</v>
      </c>
      <c r="BJ17" s="62">
        <f t="shared" si="38"/>
        <v>231.19476400361157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9">
        <f t="shared" si="1"/>
        <v>287.81559576110328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313.14719490489927</v>
      </c>
      <c r="S18" s="62">
        <f ca="1">AVERAGE(OFFSET($R$3,0,0,'Données projet'!$E$9+1,1))-AVERAGE(OFFSET($H$3,0,0,'Données projet'!$E$9+1,1))</f>
        <v>159.85050823484681</v>
      </c>
      <c r="T18" s="62">
        <f t="shared" si="34"/>
        <v>162.67012146297657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422.26006612469439</v>
      </c>
      <c r="AN18" s="62">
        <f ca="1">AVERAGE(OFFSET($AM$3,0,0,'Données projet'!$E$10+1,1))-AVERAGE(OFFSET($H$3,0,0,'Données projet'!$E$10+1,1))</f>
        <v>160.83364230137778</v>
      </c>
      <c r="AO18" s="62">
        <f t="shared" si="36"/>
        <v>327.23695023676987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projet'!$B$11,Paramètres!$A$1:$I$89,3,0)*VLOOKUP('Données projet'!$B$11,Paramètres!$A$1:$I$89,5,0)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311.96077859183333</v>
      </c>
      <c r="BI18" s="62">
        <f ca="1">AVERAGE(OFFSET($BH$3,0,0,'Données projet'!$E$11+1,1))-AVERAGE(OFFSET($H$3,0,0,'Données projet'!$E$11+1,1))</f>
        <v>287.78655084176978</v>
      </c>
      <c r="BJ18" s="62">
        <f t="shared" si="38"/>
        <v>231.19476400361157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9">
        <f t="shared" si="1"/>
        <v>289.82897638635399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324.25463695142008</v>
      </c>
      <c r="S19" s="62">
        <f ca="1">AVERAGE(OFFSET($R$3,0,0,'Données projet'!$E$9+1,1))-AVERAGE(OFFSET($H$3,0,0,'Données projet'!$E$9+1,1))</f>
        <v>159.85050823484681</v>
      </c>
      <c r="T19" s="62">
        <f t="shared" si="34"/>
        <v>162.67012146297657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447.65437831933548</v>
      </c>
      <c r="AN19" s="62">
        <f ca="1">AVERAGE(OFFSET($AM$3,0,0,'Données projet'!$E$10+1,1))-AVERAGE(OFFSET($H$3,0,0,'Données projet'!$E$10+1,1))</f>
        <v>160.83364230137778</v>
      </c>
      <c r="AO19" s="62">
        <f t="shared" si="36"/>
        <v>327.23695023676987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projet'!$B$11,Paramètres!$A$1:$I$89,3,0)*VLOOKUP('Données projet'!$B$11,Paramètres!$A$1:$I$89,5,0)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321.93050391250364</v>
      </c>
      <c r="BI19" s="62">
        <f ca="1">AVERAGE(OFFSET($BH$3,0,0,'Données projet'!$E$11+1,1))-AVERAGE(OFFSET($H$3,0,0,'Données projet'!$E$11+1,1))</f>
        <v>287.78655084176978</v>
      </c>
      <c r="BJ19" s="62">
        <f t="shared" si="38"/>
        <v>231.19476400361157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9">
        <f t="shared" si="1"/>
        <v>291.83898633863726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337.93219182083425</v>
      </c>
      <c r="S20" s="62">
        <f ca="1">AVERAGE(OFFSET($R$3,0,0,'Données projet'!$E$9+1,1))-AVERAGE(OFFSET($H$3,0,0,'Données projet'!$E$9+1,1))</f>
        <v>159.85050823484681</v>
      </c>
      <c r="T20" s="62">
        <f t="shared" si="34"/>
        <v>162.67012146297657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472.9683877652933</v>
      </c>
      <c r="AN20" s="62">
        <f ca="1">AVERAGE(OFFSET($AM$3,0,0,'Données projet'!$E$10+1,1))-AVERAGE(OFFSET($H$3,0,0,'Données projet'!$E$10+1,1))</f>
        <v>160.83364230137778</v>
      </c>
      <c r="AO20" s="62">
        <f t="shared" si="36"/>
        <v>327.23695023676987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projet'!$B$11,Paramètres!$A$1:$I$89,3,0)*VLOOKUP('Données projet'!$B$11,Paramètres!$A$1:$I$89,5,0)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333.97728938487865</v>
      </c>
      <c r="BI20" s="62">
        <f ca="1">AVERAGE(OFFSET($BH$3,0,0,'Données projet'!$E$11+1,1))-AVERAGE(OFFSET($H$3,0,0,'Données projet'!$E$11+1,1))</f>
        <v>287.78655084176978</v>
      </c>
      <c r="BJ20" s="62">
        <f t="shared" si="38"/>
        <v>231.19476400361157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9">
        <f t="shared" si="1"/>
        <v>293.8458464780249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354.85013054262487</v>
      </c>
      <c r="S21" s="62">
        <f ca="1">AVERAGE(OFFSET($R$3,0,0,'Données projet'!$E$9+1,1))-AVERAGE(OFFSET($H$3,0,0,'Données projet'!$E$9+1,1))</f>
        <v>159.85050823484681</v>
      </c>
      <c r="T21" s="62">
        <f t="shared" si="34"/>
        <v>162.67012146297657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498.21338863650169</v>
      </c>
      <c r="AN21" s="62">
        <f ca="1">AVERAGE(OFFSET($AM$3,0,0,'Données projet'!$E$10+1,1))-AVERAGE(OFFSET($H$3,0,0,'Données projet'!$E$10+1,1))</f>
        <v>160.83364230137778</v>
      </c>
      <c r="AO21" s="62">
        <f t="shared" si="36"/>
        <v>327.23695023676987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projet'!$B$11,Paramètres!$A$1:$I$89,3,0)*VLOOKUP('Données projet'!$B$11,Paramètres!$A$1:$I$89,5,0)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348.59582032716071</v>
      </c>
      <c r="BI21" s="62">
        <f ca="1">AVERAGE(OFFSET($BH$3,0,0,'Données projet'!$E$11+1,1))-AVERAGE(OFFSET($H$3,0,0,'Données projet'!$E$11+1,1))</f>
        <v>287.78655084176978</v>
      </c>
      <c r="BJ21" s="62">
        <f t="shared" si="38"/>
        <v>231.19476400361157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9">
        <f t="shared" si="1"/>
        <v>295.84975173858709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375.85402022428224</v>
      </c>
      <c r="S22" s="62">
        <f ca="1">AVERAGE(OFFSET($R$3,0,0,'Données projet'!$E$9+1,1))-AVERAGE(OFFSET($H$3,0,0,'Données projet'!$E$9+1,1))</f>
        <v>159.85050823484681</v>
      </c>
      <c r="T22" s="62">
        <f t="shared" si="34"/>
        <v>162.67012146297657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470.75559780649564</v>
      </c>
      <c r="AN22" s="62">
        <f ca="1">AVERAGE(OFFSET($AM$3,0,0,'Données projet'!$E$10+1,1))-AVERAGE(OFFSET($H$3,0,0,'Données projet'!$E$10+1,1))</f>
        <v>160.83364230137778</v>
      </c>
      <c r="AO22" s="62">
        <f t="shared" si="36"/>
        <v>327.23695023676987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projet'!$B$11,Paramètres!$A$1:$I$89,3,0)*VLOOKUP('Données projet'!$B$11,Paramètres!$A$1:$I$89,5,0)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366.39892768636423</v>
      </c>
      <c r="BI22" s="62">
        <f ca="1">AVERAGE(OFFSET($BH$3,0,0,'Données projet'!$E$11+1,1))-AVERAGE(OFFSET($H$3,0,0,'Données projet'!$E$11+1,1))</f>
        <v>287.78655084176978</v>
      </c>
      <c r="BJ22" s="62">
        <f t="shared" si="38"/>
        <v>231.19476400361157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9">
        <f t="shared" si="1"/>
        <v>297.85087537608922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402.01068734212339</v>
      </c>
      <c r="S23" s="62">
        <f ca="1">AVERAGE(OFFSET($R$3,0,0,'Données projet'!$E$9+1,1))-AVERAGE(OFFSET($H$3,0,0,'Données projet'!$E$9+1,1))</f>
        <v>159.85050823484681</v>
      </c>
      <c r="T23" s="62">
        <f t="shared" si="34"/>
        <v>162.67012146297657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494.98076446085526</v>
      </c>
      <c r="AN23" s="62">
        <f ca="1">AVERAGE(OFFSET($AM$3,0,0,'Données projet'!$E$10+1,1))-AVERAGE(OFFSET($H$3,0,0,'Données projet'!$E$10+1,1))</f>
        <v>160.83364230137778</v>
      </c>
      <c r="AO23" s="62">
        <f t="shared" si="36"/>
        <v>327.23695023676987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projet'!$B$11,Paramètres!$A$1:$I$89,3,0)*VLOOKUP('Données projet'!$B$11,Paramètres!$A$1:$I$89,5,0)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388.14587661635704</v>
      </c>
      <c r="BI23" s="62">
        <f ca="1">AVERAGE(OFFSET($BH$3,0,0,'Données projet'!$E$11+1,1))-AVERAGE(OFFSET($H$3,0,0,'Données projet'!$E$11+1,1))</f>
        <v>287.78655084176978</v>
      </c>
      <c r="BJ23" s="62">
        <f t="shared" si="38"/>
        <v>231.19476400361157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9">
        <f t="shared" si="1"/>
        <v>299.84937234200714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121.5</v>
      </c>
      <c r="O24" s="14">
        <f>N24*VLOOKUP('Données projet'!$B$9,Paramètres!$A$1:$I$89,3,0)*VLOOKUP('Données projet'!$B$9,Paramètres!$A$1:$I$89,5,0)</f>
        <v>56.861999999999995</v>
      </c>
      <c r="P24" s="14">
        <f t="shared" si="33"/>
        <v>16.372420859571687</v>
      </c>
      <c r="Q24" s="22">
        <f t="shared" si="2"/>
        <v>127.54994966375402</v>
      </c>
      <c r="R24" s="62">
        <f t="shared" si="0"/>
        <v>409.88328299708735</v>
      </c>
      <c r="S24" s="62">
        <f ca="1">AVERAGE(OFFSET($R$3,0,0,'Données projet'!$E$9+1,1))-AVERAGE(OFFSET($H$3,0,0,'Données projet'!$E$9+1,1))</f>
        <v>159.85050823484681</v>
      </c>
      <c r="T24" s="62">
        <f t="shared" si="34"/>
        <v>162.67012146297657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519.14894137493934</v>
      </c>
      <c r="AN24" s="62">
        <f ca="1">AVERAGE(OFFSET($AM$3,0,0,'Données projet'!$E$10+1,1))-AVERAGE(OFFSET($H$3,0,0,'Données projet'!$E$10+1,1))</f>
        <v>160.83364230137778</v>
      </c>
      <c r="AO24" s="62">
        <f t="shared" si="36"/>
        <v>327.23695023676987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projet'!$B$11,Paramètres!$A$1:$I$89,3,0)*VLOOKUP('Données projet'!$B$11,Paramètres!$A$1:$I$89,5,0)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414.77744411092726</v>
      </c>
      <c r="BI24" s="62">
        <f ca="1">AVERAGE(OFFSET($BH$3,0,0,'Données projet'!$E$11+1,1))-AVERAGE(OFFSET($H$3,0,0,'Données projet'!$E$11+1,1))</f>
        <v>287.78655084176978</v>
      </c>
      <c r="BJ24" s="62">
        <f t="shared" si="38"/>
        <v>231.19476400361157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9">
        <f t="shared" si="1"/>
        <v>301.84538199666349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128</v>
      </c>
      <c r="O25" s="14">
        <f>N25*VLOOKUP('Données projet'!$B$9,Paramètres!$A$1:$I$89,3,0)*VLOOKUP('Données projet'!$B$9,Paramètres!$A$1:$I$89,5,0)</f>
        <v>59.903999999999996</v>
      </c>
      <c r="P25" s="14">
        <f t="shared" si="33"/>
        <v>17.143994938960184</v>
      </c>
      <c r="Q25" s="22">
        <f t="shared" si="2"/>
        <v>134.19192451868898</v>
      </c>
      <c r="R25" s="62">
        <f t="shared" si="0"/>
        <v>417.74748007424455</v>
      </c>
      <c r="S25" s="62">
        <f ca="1">AVERAGE(OFFSET($R$3,0,0,'Données projet'!$E$9+1,1))-AVERAGE(OFFSET($H$3,0,0,'Données projet'!$E$9+1,1))</f>
        <v>159.85050823484681</v>
      </c>
      <c r="T25" s="62">
        <f t="shared" si="34"/>
        <v>162.67012146297657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543.26642667171188</v>
      </c>
      <c r="AN25" s="62">
        <f ca="1">AVERAGE(OFFSET($AM$3,0,0,'Données projet'!$E$10+1,1))-AVERAGE(OFFSET($H$3,0,0,'Données projet'!$E$10+1,1))</f>
        <v>160.83364230137778</v>
      </c>
      <c r="AO25" s="62">
        <f t="shared" si="36"/>
        <v>327.23695023676987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projet'!$B$11,Paramètres!$A$1:$I$89,3,0)*VLOOKUP('Données projet'!$B$11,Paramètres!$A$1:$I$89,5,0)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447.45941843198659</v>
      </c>
      <c r="BI25" s="62">
        <f ca="1">AVERAGE(OFFSET($BH$3,0,0,'Données projet'!$E$11+1,1))-AVERAGE(OFFSET($H$3,0,0,'Données projet'!$E$11+1,1))</f>
        <v>287.78655084176978</v>
      </c>
      <c r="BJ25" s="62">
        <f t="shared" si="38"/>
        <v>231.19476400361157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9">
        <f t="shared" si="1"/>
        <v>303.83903031512267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134.5</v>
      </c>
      <c r="O26" s="14">
        <f>N26*VLOOKUP('Données projet'!$B$9,Paramètres!$A$1:$I$89,3,0)*VLOOKUP('Données projet'!$B$9,Paramètres!$A$1:$I$89,5,0)</f>
        <v>62.946000000000005</v>
      </c>
      <c r="P26" s="14">
        <f t="shared" si="33"/>
        <v>17.911019680519331</v>
      </c>
      <c r="Q26" s="22">
        <f t="shared" si="2"/>
        <v>140.82597594357114</v>
      </c>
      <c r="R26" s="62">
        <f t="shared" si="0"/>
        <v>425.60375372134888</v>
      </c>
      <c r="S26" s="62">
        <f ca="1">AVERAGE(OFFSET($R$3,0,0,'Données projet'!$E$9+1,1))-AVERAGE(OFFSET($H$3,0,0,'Données projet'!$E$9+1,1))</f>
        <v>159.85050823484681</v>
      </c>
      <c r="T26" s="62">
        <f t="shared" si="34"/>
        <v>162.67012146297657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567.33831631272574</v>
      </c>
      <c r="AN26" s="62">
        <f ca="1">AVERAGE(OFFSET($AM$3,0,0,'Données projet'!$E$10+1,1))-AVERAGE(OFFSET($H$3,0,0,'Données projet'!$E$10+1,1))</f>
        <v>160.83364230137778</v>
      </c>
      <c r="AO26" s="62">
        <f t="shared" si="36"/>
        <v>327.23695023676987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projet'!$B$11,Paramètres!$A$1:$I$89,3,0)*VLOOKUP('Données projet'!$B$11,Paramètres!$A$1:$I$89,5,0)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443.91817704852872</v>
      </c>
      <c r="BI26" s="62">
        <f ca="1">AVERAGE(OFFSET($BH$3,0,0,'Données projet'!$E$11+1,1))-AVERAGE(OFFSET($H$3,0,0,'Données projet'!$E$11+1,1))</f>
        <v>287.78655084176978</v>
      </c>
      <c r="BJ26" s="62">
        <f t="shared" si="38"/>
        <v>231.19476400361157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9">
        <f t="shared" si="1"/>
        <v>305.83043169862646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141</v>
      </c>
      <c r="O27" s="14">
        <f>N27*VLOOKUP('Données projet'!$B$9,Paramètres!$A$1:$I$89,3,0)*VLOOKUP('Données projet'!$B$9,Paramètres!$A$1:$I$89,5,0)</f>
        <v>65.988</v>
      </c>
      <c r="P27" s="14">
        <f t="shared" si="33"/>
        <v>18.67374003807944</v>
      </c>
      <c r="Q27" s="22">
        <f t="shared" si="2"/>
        <v>147.45253056632168</v>
      </c>
      <c r="R27" s="62">
        <f t="shared" si="0"/>
        <v>433.45253056632168</v>
      </c>
      <c r="S27" s="62">
        <f ca="1">AVERAGE(OFFSET($R$3,0,0,'Données projet'!$E$9+1,1))-AVERAGE(OFFSET($H$3,0,0,'Données projet'!$E$9+1,1))</f>
        <v>159.85050823484681</v>
      </c>
      <c r="T27" s="62">
        <f t="shared" si="34"/>
        <v>162.67012146297657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15.142857142857142</v>
      </c>
      <c r="AI27" s="14">
        <f>IF('Données projet'!$A$62&gt;35,AI26+AH27-AQ26,IF(A27&lt;'Données projet'!$A$62,$AF$205^A27,IF(A27='Données projet'!$A$62,'Données projet'!$B$62,AI26+AH27-AQ26)))</f>
        <v>178.14285714285717</v>
      </c>
      <c r="AJ27" s="14">
        <f>AI27*VLOOKUP('Données projet'!$B$10,Paramètres!$A$1:$I$89,3,0)*VLOOKUP('Données projet'!$B$10,Paramètres!$A$1:$I$89,5,0)</f>
        <v>106.5294285714286</v>
      </c>
      <c r="AK27" s="14">
        <f t="shared" si="35"/>
        <v>28.511771457031461</v>
      </c>
      <c r="AL27" s="22">
        <f t="shared" si="4"/>
        <v>235.19675671623455</v>
      </c>
      <c r="AM27" s="62">
        <f t="shared" si="5"/>
        <v>521.19675671623452</v>
      </c>
      <c r="AN27" s="62">
        <f ca="1">AVERAGE(OFFSET($AM$3,0,0,'Données projet'!$E$10+1,1))-AVERAGE(OFFSET($H$3,0,0,'Données projet'!$E$10+1,1))</f>
        <v>160.83364230137778</v>
      </c>
      <c r="AO27" s="62">
        <f t="shared" si="36"/>
        <v>327.23695023676987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projet'!$B$11,Paramètres!$A$1:$I$89,3,0)*VLOOKUP('Données projet'!$B$11,Paramètres!$A$1:$I$89,5,0)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461.15013994164235</v>
      </c>
      <c r="BI27" s="62">
        <f ca="1">AVERAGE(OFFSET($BH$3,0,0,'Données projet'!$E$11+1,1))-AVERAGE(OFFSET($H$3,0,0,'Données projet'!$E$11+1,1))</f>
        <v>287.78655084176978</v>
      </c>
      <c r="BJ27" s="62">
        <f t="shared" si="38"/>
        <v>231.19476400361157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9">
        <f t="shared" si="1"/>
        <v>307.81969047561677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147.5</v>
      </c>
      <c r="O28" s="14">
        <f>N28*VLOOKUP('Données projet'!$B$9,Paramètres!$A$1:$I$89,3,0)*VLOOKUP('Données projet'!$B$9,Paramètres!$A$1:$I$89,5,0)</f>
        <v>69.03</v>
      </c>
      <c r="P28" s="14">
        <f t="shared" si="33"/>
        <v>19.432377104615718</v>
      </c>
      <c r="Q28" s="22">
        <f t="shared" si="2"/>
        <v>154.0719734572057</v>
      </c>
      <c r="R28" s="62">
        <f t="shared" si="0"/>
        <v>441.29419567942796</v>
      </c>
      <c r="S28" s="62">
        <f ca="1">AVERAGE(OFFSET($R$3,0,0,'Données projet'!$E$9+1,1))-AVERAGE(OFFSET($H$3,0,0,'Données projet'!$E$9+1,1))</f>
        <v>159.85050823484681</v>
      </c>
      <c r="T28" s="62">
        <f t="shared" si="34"/>
        <v>162.67012146297657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15.142857142857142</v>
      </c>
      <c r="AI28" s="14">
        <f>IF('Données projet'!$A$62&gt;35,AI27+AH28-AQ27,IF(A28&lt;'Données projet'!$A$62,$AF$205^A28,IF(A28='Données projet'!$A$62,'Données projet'!$B$62,AI27+AH28-AQ27)))</f>
        <v>193.28571428571431</v>
      </c>
      <c r="AJ28" s="14">
        <f>AI28*VLOOKUP('Données projet'!$B$10,Paramètres!$A$1:$I$89,3,0)*VLOOKUP('Données projet'!$B$10,Paramètres!$A$1:$I$89,5,0)</f>
        <v>115.58485714285716</v>
      </c>
      <c r="AK28" s="14">
        <f t="shared" si="35"/>
        <v>30.643003864758004</v>
      </c>
      <c r="AL28" s="22">
        <f t="shared" si="4"/>
        <v>254.68019125492972</v>
      </c>
      <c r="AM28" s="62">
        <f t="shared" si="5"/>
        <v>541.90241347715198</v>
      </c>
      <c r="AN28" s="62">
        <f ca="1">AVERAGE(OFFSET($AM$3,0,0,'Données projet'!$E$10+1,1))-AVERAGE(OFFSET($H$3,0,0,'Données projet'!$E$10+1,1))</f>
        <v>160.83364230137778</v>
      </c>
      <c r="AO28" s="62">
        <f t="shared" si="36"/>
        <v>327.23695023676987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projet'!$B$11,Paramètres!$A$1:$I$89,3,0)*VLOOKUP('Données projet'!$B$11,Paramètres!$A$1:$I$89,5,0)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478.34773520852332</v>
      </c>
      <c r="BI28" s="62">
        <f ca="1">AVERAGE(OFFSET($BH$3,0,0,'Données projet'!$E$11+1,1))-AVERAGE(OFFSET($H$3,0,0,'Données projet'!$E$11+1,1))</f>
        <v>287.78655084176978</v>
      </c>
      <c r="BJ28" s="62">
        <f t="shared" si="38"/>
        <v>231.19476400361157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9">
        <f t="shared" si="1"/>
        <v>309.80690215583428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154</v>
      </c>
      <c r="O29" s="14">
        <f>N29*VLOOKUP('Données projet'!$B$9,Paramètres!$A$1:$I$89,3,0)*VLOOKUP('Données projet'!$B$9,Paramètres!$A$1:$I$89,5,0)</f>
        <v>72.072000000000003</v>
      </c>
      <c r="P29" s="14">
        <f t="shared" si="33"/>
        <v>20.187131385147271</v>
      </c>
      <c r="Q29" s="22">
        <f t="shared" si="2"/>
        <v>160.68465382913149</v>
      </c>
      <c r="R29" s="62">
        <f t="shared" si="0"/>
        <v>449.12909827357595</v>
      </c>
      <c r="S29" s="62">
        <f ca="1">AVERAGE(OFFSET($R$3,0,0,'Données projet'!$E$9+1,1))-AVERAGE(OFFSET($H$3,0,0,'Données projet'!$E$9+1,1))</f>
        <v>159.85050823484681</v>
      </c>
      <c r="T29" s="62">
        <f t="shared" si="34"/>
        <v>162.67012146297657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15.142857142857142</v>
      </c>
      <c r="AI29" s="14">
        <f>IF('Données projet'!$A$62&gt;35,AI28+AH29-AQ28,IF(A29&lt;'Données projet'!$A$62,$AF$205^A29,IF(A29='Données projet'!$A$62,'Données projet'!$B$62,AI28+AH29-AQ28)))</f>
        <v>208.42857142857144</v>
      </c>
      <c r="AJ29" s="14">
        <f>AI29*VLOOKUP('Données projet'!$B$10,Paramètres!$A$1:$I$89,3,0)*VLOOKUP('Données projet'!$B$10,Paramètres!$A$1:$I$89,5,0)</f>
        <v>124.64028571428574</v>
      </c>
      <c r="AK29" s="14">
        <f t="shared" si="35"/>
        <v>32.754868392894572</v>
      </c>
      <c r="AL29" s="22">
        <f t="shared" si="4"/>
        <v>274.129893403339</v>
      </c>
      <c r="AM29" s="62">
        <f t="shared" si="5"/>
        <v>562.57433784778345</v>
      </c>
      <c r="AN29" s="62">
        <f ca="1">AVERAGE(OFFSET($AM$3,0,0,'Données projet'!$E$10+1,1))-AVERAGE(OFFSET($H$3,0,0,'Données projet'!$E$10+1,1))</f>
        <v>160.83364230137778</v>
      </c>
      <c r="AO29" s="62">
        <f t="shared" si="36"/>
        <v>327.23695023676987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projet'!$B$11,Paramètres!$A$1:$I$89,3,0)*VLOOKUP('Données projet'!$B$11,Paramètres!$A$1:$I$89,5,0)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474.91022272852297</v>
      </c>
      <c r="BI29" s="62">
        <f ca="1">AVERAGE(OFFSET($BH$3,0,0,'Données projet'!$E$11+1,1))-AVERAGE(OFFSET($H$3,0,0,'Données projet'!$E$11+1,1))</f>
        <v>287.78655084176978</v>
      </c>
      <c r="BJ29" s="62">
        <f t="shared" si="38"/>
        <v>231.19476400361157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9">
        <f t="shared" si="1"/>
        <v>311.79215448605208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160.5</v>
      </c>
      <c r="O30" s="14">
        <f>N30*VLOOKUP('Données projet'!$B$9,Paramètres!$A$1:$I$89,3,0)*VLOOKUP('Données projet'!$B$9,Paramètres!$A$1:$I$89,5,0)</f>
        <v>75.114000000000004</v>
      </c>
      <c r="P30" s="14">
        <f t="shared" si="33"/>
        <v>20.938185501492693</v>
      </c>
      <c r="Q30" s="22">
        <f t="shared" si="2"/>
        <v>167.2908897484331</v>
      </c>
      <c r="R30" s="62">
        <f t="shared" si="0"/>
        <v>456.95755641509982</v>
      </c>
      <c r="S30" s="62">
        <f ca="1">AVERAGE(OFFSET($R$3,0,0,'Données projet'!$E$9+1,1))-AVERAGE(OFFSET($H$3,0,0,'Données projet'!$E$9+1,1))</f>
        <v>159.85050823484681</v>
      </c>
      <c r="T30" s="62">
        <f t="shared" si="34"/>
        <v>162.67012146297657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15.142857142857142</v>
      </c>
      <c r="AI30" s="14">
        <f>IF('Données projet'!$A$62&gt;35,AI29+AH30-AQ29,IF(A30&lt;'Données projet'!$A$62,$AF$205^A30,IF(A30='Données projet'!$A$62,'Données projet'!$B$62,AI29+AH30-AQ29)))</f>
        <v>223.57142857142858</v>
      </c>
      <c r="AJ30" s="14">
        <f>AI30*VLOOKUP('Données projet'!$B$10,Paramètres!$A$1:$I$89,3,0)*VLOOKUP('Données projet'!$B$10,Paramètres!$A$1:$I$89,5,0)</f>
        <v>133.6957142857143</v>
      </c>
      <c r="AK30" s="14">
        <f t="shared" si="35"/>
        <v>34.848932189999701</v>
      </c>
      <c r="AL30" s="22">
        <f t="shared" si="4"/>
        <v>293.54859261186851</v>
      </c>
      <c r="AM30" s="62">
        <f t="shared" si="5"/>
        <v>583.2152592785352</v>
      </c>
      <c r="AN30" s="62">
        <f ca="1">AVERAGE(OFFSET($AM$3,0,0,'Données projet'!$E$10+1,1))-AVERAGE(OFFSET($H$3,0,0,'Données projet'!$E$10+1,1))</f>
        <v>160.83364230137778</v>
      </c>
      <c r="AO30" s="62">
        <f t="shared" si="36"/>
        <v>327.23695023676987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projet'!$B$11,Paramètres!$A$1:$I$89,3,0)*VLOOKUP('Données projet'!$B$11,Paramètres!$A$1:$I$89,5,0)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493.46381810262005</v>
      </c>
      <c r="BI30" s="62">
        <f ca="1">AVERAGE(OFFSET($BH$3,0,0,'Données projet'!$E$11+1,1))-AVERAGE(OFFSET($H$3,0,0,'Données projet'!$E$11+1,1))</f>
        <v>287.78655084176978</v>
      </c>
      <c r="BJ30" s="62">
        <f t="shared" si="38"/>
        <v>231.19476400361157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9">
        <f t="shared" si="1"/>
        <v>313.77552834500773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167</v>
      </c>
      <c r="O31" s="14">
        <f>N31*VLOOKUP('Données projet'!$B$9,Paramètres!$A$1:$I$89,3,0)*VLOOKUP('Données projet'!$B$9,Paramètres!$A$1:$I$89,5,0)</f>
        <v>78.156000000000006</v>
      </c>
      <c r="P31" s="14">
        <f t="shared" si="33"/>
        <v>21.685706446534809</v>
      </c>
      <c r="Q31" s="22">
        <f t="shared" si="2"/>
        <v>173.89097206104813</v>
      </c>
      <c r="R31" s="62">
        <f t="shared" si="0"/>
        <v>464.77986094993696</v>
      </c>
      <c r="S31" s="62">
        <f ca="1">AVERAGE(OFFSET($R$3,0,0,'Données projet'!$E$9+1,1))-AVERAGE(OFFSET($H$3,0,0,'Données projet'!$E$9+1,1))</f>
        <v>159.85050823484681</v>
      </c>
      <c r="T31" s="62">
        <f t="shared" si="34"/>
        <v>162.67012146297657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15.142857142857142</v>
      </c>
      <c r="AI31" s="14">
        <f>IF('Données projet'!$A$62&gt;35,AI30+AH31-AQ30,IF(A31&lt;'Données projet'!$A$62,$AF$205^A31,IF(A31='Données projet'!$A$62,'Données projet'!$B$62,AI30+AH31-AQ30)))</f>
        <v>238.71428571428572</v>
      </c>
      <c r="AJ31" s="14">
        <f>AI31*VLOOKUP('Données projet'!$B$10,Paramètres!$A$1:$I$89,3,0)*VLOOKUP('Données projet'!$B$10,Paramètres!$A$1:$I$89,5,0)</f>
        <v>142.75114285714287</v>
      </c>
      <c r="AK31" s="14">
        <f t="shared" si="35"/>
        <v>36.926538099571019</v>
      </c>
      <c r="AL31" s="22">
        <f t="shared" si="4"/>
        <v>312.93862766627666</v>
      </c>
      <c r="AM31" s="62">
        <f t="shared" si="5"/>
        <v>603.82751655516552</v>
      </c>
      <c r="AN31" s="62">
        <f ca="1">AVERAGE(OFFSET($AM$3,0,0,'Données projet'!$E$10+1,1))-AVERAGE(OFFSET($H$3,0,0,'Données projet'!$E$10+1,1))</f>
        <v>160.83364230137778</v>
      </c>
      <c r="AO31" s="62">
        <f t="shared" si="36"/>
        <v>327.23695023676987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projet'!$B$11,Paramètres!$A$1:$I$89,3,0)*VLOOKUP('Données projet'!$B$11,Paramètres!$A$1:$I$89,5,0)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511.98331293803403</v>
      </c>
      <c r="BI31" s="62">
        <f ca="1">AVERAGE(OFFSET($BH$3,0,0,'Données projet'!$E$11+1,1))-AVERAGE(OFFSET($H$3,0,0,'Données projet'!$E$11+1,1))</f>
        <v>287.78655084176978</v>
      </c>
      <c r="BJ31" s="62">
        <f t="shared" si="38"/>
        <v>231.19476400361157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9">
        <f t="shared" si="1"/>
        <v>315.75709850689469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173.5</v>
      </c>
      <c r="O32" s="14">
        <f>N32*VLOOKUP('Données projet'!$B$9,Paramètres!$A$1:$I$89,3,0)*VLOOKUP('Données projet'!$B$9,Paramètres!$A$1:$I$89,5,0)</f>
        <v>81.198000000000008</v>
      </c>
      <c r="P32" s="14">
        <f t="shared" si="33"/>
        <v>22.429847477648512</v>
      </c>
      <c r="Q32" s="22">
        <f t="shared" si="2"/>
        <v>180.48516769023783</v>
      </c>
      <c r="R32" s="62">
        <f t="shared" si="0"/>
        <v>472.59627880134894</v>
      </c>
      <c r="S32" s="62">
        <f ca="1">AVERAGE(OFFSET($R$3,0,0,'Données projet'!$E$9+1,1))-AVERAGE(OFFSET($H$3,0,0,'Données projet'!$E$9+1,1))</f>
        <v>159.85050823484681</v>
      </c>
      <c r="T32" s="62">
        <f t="shared" si="34"/>
        <v>162.67012146297657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15.142857142857142</v>
      </c>
      <c r="AI32" s="14">
        <f>IF('Données projet'!$A$62&gt;35,AI31+AH32-AQ31,IF(A32&lt;'Données projet'!$A$62,$AF$205^A32,IF(A32='Données projet'!$A$62,'Données projet'!$B$62,AI31+AH32-AQ31)))</f>
        <v>253.85714285714286</v>
      </c>
      <c r="AJ32" s="14">
        <f>AI32*VLOOKUP('Données projet'!$B$10,Paramètres!$A$1:$I$89,3,0)*VLOOKUP('Données projet'!$B$10,Paramètres!$A$1:$I$89,5,0)</f>
        <v>151.80657142857146</v>
      </c>
      <c r="AK32" s="14">
        <f t="shared" si="35"/>
        <v>38.988848967460292</v>
      </c>
      <c r="AL32" s="22">
        <f t="shared" si="4"/>
        <v>332.30202385642195</v>
      </c>
      <c r="AM32" s="62">
        <f t="shared" si="5"/>
        <v>624.4131349675331</v>
      </c>
      <c r="AN32" s="62">
        <f ca="1">AVERAGE(OFFSET($AM$3,0,0,'Données projet'!$E$10+1,1))-AVERAGE(OFFSET($H$3,0,0,'Données projet'!$E$10+1,1))</f>
        <v>160.83364230137778</v>
      </c>
      <c r="AO32" s="62">
        <f t="shared" si="36"/>
        <v>327.23695023676987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projet'!$B$11,Paramètres!$A$1:$I$89,3,0)*VLOOKUP('Données projet'!$B$11,Paramètres!$A$1:$I$89,5,0)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530.47175088233314</v>
      </c>
      <c r="BI32" s="62">
        <f ca="1">AVERAGE(OFFSET($BH$3,0,0,'Données projet'!$E$11+1,1))-AVERAGE(OFFSET($H$3,0,0,'Données projet'!$E$11+1,1))</f>
        <v>287.78655084176978</v>
      </c>
      <c r="BJ32" s="62">
        <f t="shared" si="38"/>
        <v>231.19476400361157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9">
        <f t="shared" si="1"/>
        <v>317.73693429658658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180</v>
      </c>
      <c r="O33" s="14">
        <f>N33*VLOOKUP('Données projet'!$B$9,Paramètres!$A$1:$I$89,3,0)*VLOOKUP('Données projet'!$B$9,Paramètres!$A$1:$I$89,5,0)</f>
        <v>84.24</v>
      </c>
      <c r="P33" s="14">
        <f t="shared" si="33"/>
        <v>23.170749718409468</v>
      </c>
      <c r="Q33" s="22">
        <f t="shared" si="2"/>
        <v>187.07372242622981</v>
      </c>
      <c r="R33" s="62">
        <f t="shared" si="0"/>
        <v>480.40705575956315</v>
      </c>
      <c r="S33" s="62">
        <f ca="1">AVERAGE(OFFSET($R$3,0,0,'Données projet'!$E$9+1,1))-AVERAGE(OFFSET($H$3,0,0,'Données projet'!$E$9+1,1))</f>
        <v>159.85050823484681</v>
      </c>
      <c r="T33" s="62">
        <f t="shared" si="34"/>
        <v>162.67012146297657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269</v>
      </c>
      <c r="AG33" s="13">
        <f>VLOOKUP(A33,'Données projet'!$A$61:$I$81,9,0)</f>
        <v>15.142857142857142</v>
      </c>
      <c r="AH33" s="13">
        <f t="array" ref="AH33">INDEX(AG:AG,MIN(IF(ISNUMBER(AG33:AG229),ROW(AG33:AG229),"")))</f>
        <v>15.142857142857142</v>
      </c>
      <c r="AI33" s="14">
        <f>IF('Données projet'!$A$62&gt;35,AI32+AH33-AQ32,IF(A33&lt;'Données projet'!$A$62,$AF$205^A33,IF(A33='Données projet'!$A$62,'Données projet'!$B$62,AI32+AH33-AQ32)))</f>
        <v>269</v>
      </c>
      <c r="AJ33" s="14">
        <f>AI33*VLOOKUP('Données projet'!$B$10,Paramètres!$A$1:$I$89,3,0)*VLOOKUP('Données projet'!$B$10,Paramètres!$A$1:$I$89,5,0)</f>
        <v>160.86200000000002</v>
      </c>
      <c r="AK33" s="14">
        <f t="shared" si="35"/>
        <v>41.03688107178359</v>
      </c>
      <c r="AL33" s="22">
        <f t="shared" si="4"/>
        <v>351.64055120002314</v>
      </c>
      <c r="AM33" s="62">
        <f t="shared" si="5"/>
        <v>644.97388453335645</v>
      </c>
      <c r="AN33" s="62">
        <f ca="1">AVERAGE(OFFSET($AM$3,0,0,'Données projet'!$E$10+1,1))-AVERAGE(OFFSET($H$3,0,0,'Données projet'!$E$10+1,1))</f>
        <v>160.83364230137778</v>
      </c>
      <c r="AO33" s="62">
        <f t="shared" si="36"/>
        <v>327.23695023676987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projet'!$B$11,Paramètres!$A$1:$I$89,3,0)*VLOOKUP('Données projet'!$B$11,Paramètres!$A$1:$I$89,5,0)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548.93169830019815</v>
      </c>
      <c r="BI33" s="62">
        <f ca="1">AVERAGE(OFFSET($BH$3,0,0,'Données projet'!$E$11+1,1))-AVERAGE(OFFSET($H$3,0,0,'Données projet'!$E$11+1,1))</f>
        <v>287.78655084176978</v>
      </c>
      <c r="BJ33" s="62">
        <f t="shared" si="38"/>
        <v>231.19476400361157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9.0000000000000011E-2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2.4274537657197062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2.4274537657197062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9">
        <f t="shared" si="1"/>
        <v>319.71510015504356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187</v>
      </c>
      <c r="O34" s="14">
        <f>N34*VLOOKUP('Données projet'!$B$9,Paramètres!$A$1:$I$89,3,0)*VLOOKUP('Données projet'!$B$9,Paramètres!$A$1:$I$89,5,0)</f>
        <v>87.515999999999991</v>
      </c>
      <c r="P34" s="14">
        <f t="shared" si="33"/>
        <v>23.965171662037644</v>
      </c>
      <c r="Q34" s="22">
        <f t="shared" si="2"/>
        <v>194.16304064471555</v>
      </c>
      <c r="R34" s="62">
        <f t="shared" si="0"/>
        <v>487.49637397804884</v>
      </c>
      <c r="S34" s="62">
        <f ca="1">AVERAGE(OFFSET($R$3,0,0,'Données projet'!$E$9+1,1))-AVERAGE(OFFSET($H$3,0,0,'Données projet'!$E$9+1,1))</f>
        <v>159.85050823484681</v>
      </c>
      <c r="T34" s="62">
        <f t="shared" si="34"/>
        <v>162.67012146297657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283</v>
      </c>
      <c r="AJ34" s="14">
        <f>AI34*VLOOKUP('Données projet'!$B$10,Paramètres!$A$1:$I$89,3,0)*VLOOKUP('Données projet'!$B$10,Paramètres!$A$1:$I$89,5,0)</f>
        <v>169.23400000000001</v>
      </c>
      <c r="AK34" s="14">
        <f t="shared" si="35"/>
        <v>42.918420001269354</v>
      </c>
      <c r="AL34" s="22">
        <f t="shared" si="4"/>
        <v>369.4987981688775</v>
      </c>
      <c r="AM34" s="62">
        <f t="shared" si="5"/>
        <v>662.83213150221081</v>
      </c>
      <c r="AN34" s="62">
        <f ca="1">AVERAGE(OFFSET($AM$3,0,0,'Données projet'!$E$10+1,1))-AVERAGE(OFFSET($H$3,0,0,'Données projet'!$E$10+1,1))</f>
        <v>160.83364230137778</v>
      </c>
      <c r="AO34" s="62">
        <f t="shared" si="36"/>
        <v>327.23695023676987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projet'!$B$11,Paramètres!$A$1:$I$89,3,0)*VLOOKUP('Données projet'!$B$11,Paramètres!$A$1:$I$89,5,0)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523.96649762023048</v>
      </c>
      <c r="BI34" s="62">
        <f ca="1">AVERAGE(OFFSET($BH$3,0,0,'Données projet'!$E$11+1,1))-AVERAGE(OFFSET($H$3,0,0,'Données projet'!$E$11+1,1))</f>
        <v>287.78655084176978</v>
      </c>
      <c r="BJ34" s="62">
        <f t="shared" si="38"/>
        <v>231.19476400361157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2.3798528779745425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2.3798528779745425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9">
        <f t="shared" si="1"/>
        <v>321.69165612971409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194</v>
      </c>
      <c r="O35" s="14">
        <f>N35*VLOOKUP('Données projet'!$B$9,Paramètres!$A$1:$I$89,3,0)*VLOOKUP('Données projet'!$B$9,Paramètres!$A$1:$I$89,5,0)</f>
        <v>90.792000000000002</v>
      </c>
      <c r="P35" s="14">
        <f t="shared" si="33"/>
        <v>24.756138813110173</v>
      </c>
      <c r="Q35" s="22">
        <f t="shared" ref="Q35:Q66" si="53">(O35+P35)*0.475*44/12</f>
        <v>201.24634176616689</v>
      </c>
      <c r="R35" s="62">
        <f t="shared" si="0"/>
        <v>494.57967509950021</v>
      </c>
      <c r="S35" s="62">
        <f ca="1">AVERAGE(OFFSET($R$3,0,0,'Données projet'!$E$9+1,1))-AVERAGE(OFFSET($H$3,0,0,'Données projet'!$E$9+1,1))</f>
        <v>159.85050823484681</v>
      </c>
      <c r="T35" s="62">
        <f t="shared" si="34"/>
        <v>162.67012146297657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297</v>
      </c>
      <c r="AJ35" s="14">
        <f>AI35*VLOOKUP('Données projet'!$B$10,Paramètres!$A$1:$I$89,3,0)*VLOOKUP('Données projet'!$B$10,Paramètres!$A$1:$I$89,5,0)</f>
        <v>177.60600000000002</v>
      </c>
      <c r="AK35" s="14">
        <f t="shared" si="35"/>
        <v>44.789150937858665</v>
      </c>
      <c r="AL35" s="22">
        <f t="shared" si="4"/>
        <v>387.33822121677053</v>
      </c>
      <c r="AM35" s="62">
        <f t="shared" si="5"/>
        <v>680.67155455010379</v>
      </c>
      <c r="AN35" s="62">
        <f ca="1">AVERAGE(OFFSET($AM$3,0,0,'Données projet'!$E$10+1,1))-AVERAGE(OFFSET($H$3,0,0,'Données projet'!$E$10+1,1))</f>
        <v>160.83364230137778</v>
      </c>
      <c r="AO35" s="62">
        <f t="shared" si="36"/>
        <v>327.23695023676987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projet'!$B$11,Paramètres!$A$1:$I$89,3,0)*VLOOKUP('Données projet'!$B$11,Paramètres!$A$1:$I$89,5,0)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542.76012075698407</v>
      </c>
      <c r="BI35" s="62">
        <f ca="1">AVERAGE(OFFSET($BH$3,0,0,'Données projet'!$E$11+1,1))-AVERAGE(OFFSET($H$3,0,0,'Données projet'!$E$11+1,1))</f>
        <v>287.78655084176978</v>
      </c>
      <c r="BJ35" s="62">
        <f t="shared" si="38"/>
        <v>231.19476400361157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2.3331854146043871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2.3331854146043871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9">
        <f t="shared" si="1"/>
        <v>323.66665830191403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201</v>
      </c>
      <c r="O36" s="14">
        <f>N36*VLOOKUP('Données projet'!$B$9,Paramètres!$A$1:$I$89,3,0)*VLOOKUP('Données projet'!$B$9,Paramètres!$A$1:$I$89,5,0)</f>
        <v>94.067999999999998</v>
      </c>
      <c r="P36" s="14">
        <f t="shared" si="33"/>
        <v>25.543790108694029</v>
      </c>
      <c r="Q36" s="22">
        <f t="shared" si="53"/>
        <v>208.32386777264207</v>
      </c>
      <c r="R36" s="62">
        <f t="shared" si="0"/>
        <v>501.65720110597539</v>
      </c>
      <c r="S36" s="62">
        <f ca="1">AVERAGE(OFFSET($R$3,0,0,'Données projet'!$E$9+1,1))-AVERAGE(OFFSET($H$3,0,0,'Données projet'!$E$9+1,1))</f>
        <v>159.85050823484681</v>
      </c>
      <c r="T36" s="62">
        <f t="shared" si="34"/>
        <v>162.67012146297657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311</v>
      </c>
      <c r="AJ36" s="14">
        <f>AI36*VLOOKUP('Données projet'!$B$10,Paramètres!$A$1:$I$89,3,0)*VLOOKUP('Données projet'!$B$10,Paramètres!$A$1:$I$89,5,0)</f>
        <v>185.97800000000001</v>
      </c>
      <c r="AK36" s="14">
        <f t="shared" si="35"/>
        <v>46.649641523668571</v>
      </c>
      <c r="AL36" s="22">
        <f t="shared" si="4"/>
        <v>405.15980898705612</v>
      </c>
      <c r="AM36" s="62">
        <f t="shared" si="5"/>
        <v>698.49314232038944</v>
      </c>
      <c r="AN36" s="62">
        <f ca="1">AVERAGE(OFFSET($AM$3,0,0,'Données projet'!$E$10+1,1))-AVERAGE(OFFSET($H$3,0,0,'Données projet'!$E$10+1,1))</f>
        <v>160.83364230137778</v>
      </c>
      <c r="AO36" s="62">
        <f t="shared" si="36"/>
        <v>327.23695023676987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projet'!$B$11,Paramètres!$A$1:$I$89,3,0)*VLOOKUP('Données projet'!$B$11,Paramètres!$A$1:$I$89,5,0)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561.52163095029562</v>
      </c>
      <c r="BI36" s="62">
        <f ca="1">AVERAGE(OFFSET($BH$3,0,0,'Données projet'!$E$11+1,1))-AVERAGE(OFFSET($H$3,0,0,'Données projet'!$E$11+1,1))</f>
        <v>287.78655084176978</v>
      </c>
      <c r="BJ36" s="62">
        <f t="shared" si="38"/>
        <v>231.19476400361157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2.2874330717265781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2.2874330717265781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9">
        <f t="shared" si="1"/>
        <v>325.64015916094684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208</v>
      </c>
      <c r="O37" s="14">
        <f>N37*VLOOKUP('Données projet'!$B$9,Paramètres!$A$1:$I$89,3,0)*VLOOKUP('Données projet'!$B$9,Paramètres!$A$1:$I$89,5,0)</f>
        <v>97.343999999999994</v>
      </c>
      <c r="P37" s="14">
        <f t="shared" si="33"/>
        <v>26.328254259866451</v>
      </c>
      <c r="Q37" s="22">
        <f t="shared" si="53"/>
        <v>215.39584283593408</v>
      </c>
      <c r="R37" s="62">
        <f t="shared" si="0"/>
        <v>508.72917616926736</v>
      </c>
      <c r="S37" s="62">
        <f ca="1">AVERAGE(OFFSET($R$3,0,0,'Données projet'!$E$9+1,1))-AVERAGE(OFFSET($H$3,0,0,'Données projet'!$E$9+1,1))</f>
        <v>159.85050823484681</v>
      </c>
      <c r="T37" s="62">
        <f t="shared" si="34"/>
        <v>162.67012146297657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325</v>
      </c>
      <c r="AJ37" s="14">
        <f>AI37*VLOOKUP('Données projet'!$B$10,Paramètres!$A$1:$I$89,3,0)*VLOOKUP('Données projet'!$B$10,Paramètres!$A$1:$I$89,5,0)</f>
        <v>194.35</v>
      </c>
      <c r="AK37" s="14">
        <f t="shared" si="35"/>
        <v>48.500405405690429</v>
      </c>
      <c r="AL37" s="22">
        <f t="shared" si="4"/>
        <v>422.96445608157745</v>
      </c>
      <c r="AM37" s="62">
        <f t="shared" si="5"/>
        <v>716.29778941491077</v>
      </c>
      <c r="AN37" s="62">
        <f ca="1">AVERAGE(OFFSET($AM$3,0,0,'Données projet'!$E$10+1,1))-AVERAGE(OFFSET($H$3,0,0,'Données projet'!$E$10+1,1))</f>
        <v>160.83364230137778</v>
      </c>
      <c r="AO37" s="62">
        <f t="shared" si="36"/>
        <v>327.23695023676987</v>
      </c>
      <c r="AP37" s="16">
        <f>IF(ISNA(VLOOKUP(A37,'Données projet'!$A$61:$I$81,3,0)),0,VLOOKUP(A37,'Données projet'!$A$61:$I$81,3,0))</f>
        <v>5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projet'!$B$11,Paramètres!$A$1:$I$89,3,0)*VLOOKUP('Données projet'!$B$11,Paramètres!$A$1:$I$89,5,0)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580.25359037922033</v>
      </c>
      <c r="BI37" s="62">
        <f ca="1">AVERAGE(OFFSET($BH$3,0,0,'Données projet'!$E$11+1,1))-AVERAGE(OFFSET($H$3,0,0,'Données projet'!$E$11+1,1))</f>
        <v>287.78655084176978</v>
      </c>
      <c r="BJ37" s="62">
        <f t="shared" si="38"/>
        <v>231.19476400361157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2.2425779043864296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2.2425779043864296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9">
        <f t="shared" si="1"/>
        <v>327.61220793297304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215</v>
      </c>
      <c r="O38" s="14">
        <f>N38*VLOOKUP('Données projet'!$B$9,Paramètres!$A$1:$I$89,3,0)*VLOOKUP('Données projet'!$B$9,Paramètres!$A$1:$I$89,5,0)</f>
        <v>100.61999999999999</v>
      </c>
      <c r="P38" s="14">
        <f t="shared" si="33"/>
        <v>27.10965082293415</v>
      </c>
      <c r="Q38" s="22">
        <f t="shared" si="53"/>
        <v>222.46247518327695</v>
      </c>
      <c r="R38" s="62">
        <f t="shared" si="0"/>
        <v>515.79580851661024</v>
      </c>
      <c r="S38" s="62">
        <f ca="1">AVERAGE(OFFSET($R$3,0,0,'Données projet'!$E$9+1,1))-AVERAGE(OFFSET($H$3,0,0,'Données projet'!$E$9+1,1))</f>
        <v>159.85050823484681</v>
      </c>
      <c r="T38" s="62">
        <f t="shared" si="34"/>
        <v>162.67012146297657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160.83364230137778</v>
      </c>
      <c r="AO38" s="62">
        <f t="shared" si="36"/>
        <v>327.23695023676987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projet'!$B$11,Paramètres!$A$1:$I$89,3,0)*VLOOKUP('Données projet'!$B$11,Paramètres!$A$1:$I$89,5,0)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598.95819927907769</v>
      </c>
      <c r="BI38" s="62">
        <f ca="1">AVERAGE(OFFSET($BH$3,0,0,'Données projet'!$E$11+1,1))-AVERAGE(OFFSET($H$3,0,0,'Données projet'!$E$11+1,1))</f>
        <v>287.78655084176978</v>
      </c>
      <c r="BJ38" s="62">
        <f t="shared" si="38"/>
        <v>231.19476400361157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2.1986023195188706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2.1986023195188706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9">
        <f t="shared" si="1"/>
        <v>329.58285087123795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222</v>
      </c>
      <c r="O39" s="14">
        <f>N39*VLOOKUP('Données projet'!$B$9,Paramètres!$A$1:$I$89,3,0)*VLOOKUP('Données projet'!$B$9,Paramètres!$A$1:$I$89,5,0)</f>
        <v>103.896</v>
      </c>
      <c r="P39" s="14">
        <f t="shared" si="33"/>
        <v>27.888091127225799</v>
      </c>
      <c r="Q39" s="22">
        <f t="shared" si="53"/>
        <v>229.52395871325157</v>
      </c>
      <c r="R39" s="62">
        <f t="shared" si="0"/>
        <v>522.85729204658492</v>
      </c>
      <c r="S39" s="62">
        <f ca="1">AVERAGE(OFFSET($R$3,0,0,'Données projet'!$E$9+1,1))-AVERAGE(OFFSET($H$3,0,0,'Données projet'!$E$9+1,1))</f>
        <v>159.85050823484681</v>
      </c>
      <c r="T39" s="62">
        <f t="shared" si="34"/>
        <v>162.67012146297657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160.83364230137778</v>
      </c>
      <c r="AO39" s="62">
        <f t="shared" si="36"/>
        <v>327.23695023676987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projet'!$B$11,Paramètres!$A$1:$I$89,3,0)*VLOOKUP('Données projet'!$B$11,Paramètres!$A$1:$I$89,5,0)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564.85955448553761</v>
      </c>
      <c r="BI39" s="62">
        <f ca="1">AVERAGE(OFFSET($BH$3,0,0,'Données projet'!$E$11+1,1))-AVERAGE(OFFSET($H$3,0,0,'Données projet'!$E$11+1,1))</f>
        <v>287.78655084176978</v>
      </c>
      <c r="BJ39" s="62">
        <f t="shared" si="38"/>
        <v>231.19476400361157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2.1554890690481061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2.1554890690481061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9">
        <f t="shared" si="1"/>
        <v>331.55213151314524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229</v>
      </c>
      <c r="O40" s="14">
        <f>N40*VLOOKUP('Données projet'!$B$9,Paramètres!$A$1:$I$89,3,0)*VLOOKUP('Données projet'!$B$9,Paramètres!$A$1:$I$89,5,0)</f>
        <v>107.172</v>
      </c>
      <c r="P40" s="14">
        <f t="shared" si="33"/>
        <v>28.663679082578788</v>
      </c>
      <c r="Q40" s="22">
        <f t="shared" si="53"/>
        <v>236.58047440215805</v>
      </c>
      <c r="R40" s="62">
        <f t="shared" si="0"/>
        <v>529.91380773549133</v>
      </c>
      <c r="S40" s="62">
        <f ca="1">AVERAGE(OFFSET($R$3,0,0,'Données projet'!$E$9+1,1))-AVERAGE(OFFSET($H$3,0,0,'Données projet'!$E$9+1,1))</f>
        <v>159.85050823484681</v>
      </c>
      <c r="T40" s="62">
        <f t="shared" si="34"/>
        <v>162.67012146297657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160.83364230137778</v>
      </c>
      <c r="AO40" s="62">
        <f t="shared" si="36"/>
        <v>327.23695023676987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projet'!$B$11,Paramètres!$A$1:$I$89,3,0)*VLOOKUP('Données projet'!$B$11,Paramètres!$A$1:$I$89,5,0)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583.33014493564747</v>
      </c>
      <c r="BI40" s="62">
        <f ca="1">AVERAGE(OFFSET($BH$3,0,0,'Données projet'!$E$11+1,1))-AVERAGE(OFFSET($H$3,0,0,'Données projet'!$E$11+1,1))</f>
        <v>287.78655084176978</v>
      </c>
      <c r="BJ40" s="62">
        <f t="shared" si="38"/>
        <v>231.19476400361157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2.1132212431225872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2.1132212431225872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9">
        <f t="shared" si="1"/>
        <v>333.52009090875754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236</v>
      </c>
      <c r="O41" s="14">
        <f>N41*VLOOKUP('Données projet'!$B$9,Paramètres!$A$1:$I$89,3,0)*VLOOKUP('Données projet'!$B$9,Paramètres!$A$1:$I$89,5,0)</f>
        <v>110.44799999999999</v>
      </c>
      <c r="P41" s="14">
        <f t="shared" si="33"/>
        <v>29.436511885319565</v>
      </c>
      <c r="Q41" s="22">
        <f t="shared" si="53"/>
        <v>243.63219153359822</v>
      </c>
      <c r="R41" s="62">
        <f t="shared" si="0"/>
        <v>536.96552486693156</v>
      </c>
      <c r="S41" s="62">
        <f ca="1">AVERAGE(OFFSET($R$3,0,0,'Données projet'!$E$9+1,1))-AVERAGE(OFFSET($H$3,0,0,'Données projet'!$E$9+1,1))</f>
        <v>159.85050823484681</v>
      </c>
      <c r="T41" s="62">
        <f t="shared" si="34"/>
        <v>162.67012146297657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160.83364230137778</v>
      </c>
      <c r="AO41" s="62">
        <f t="shared" si="36"/>
        <v>327.23695023676987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projet'!$B$11,Paramètres!$A$1:$I$89,3,0)*VLOOKUP('Données projet'!$B$11,Paramètres!$A$1:$I$89,5,0)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601.7744528299088</v>
      </c>
      <c r="BI41" s="62">
        <f ca="1">AVERAGE(OFFSET($BH$3,0,0,'Données projet'!$E$11+1,1))-AVERAGE(OFFSET($H$3,0,0,'Données projet'!$E$11+1,1))</f>
        <v>287.78655084176978</v>
      </c>
      <c r="BJ41" s="62">
        <f t="shared" si="38"/>
        <v>231.19476400361157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2.0717822634826395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2.0717822634826395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9">
        <f t="shared" si="1"/>
        <v>335.48676782456732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243</v>
      </c>
      <c r="O42" s="14">
        <f>N42*VLOOKUP('Données projet'!$B$9,Paramètres!$A$1:$I$89,3,0)*VLOOKUP('Données projet'!$B$9,Paramètres!$A$1:$I$89,5,0)</f>
        <v>113.72399999999999</v>
      </c>
      <c r="P42" s="14">
        <f t="shared" si="33"/>
        <v>30.206680638130489</v>
      </c>
      <c r="Q42" s="22">
        <f t="shared" si="53"/>
        <v>250.67926877807722</v>
      </c>
      <c r="R42" s="62">
        <f t="shared" si="0"/>
        <v>544.0126021114105</v>
      </c>
      <c r="S42" s="62">
        <f ca="1">AVERAGE(OFFSET($R$3,0,0,'Données projet'!$E$9+1,1))-AVERAGE(OFFSET($H$3,0,0,'Données projet'!$E$9+1,1))</f>
        <v>159.85050823484681</v>
      </c>
      <c r="T42" s="62">
        <f t="shared" si="34"/>
        <v>162.67012146297657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160.83364230137778</v>
      </c>
      <c r="AO42" s="62">
        <f t="shared" si="36"/>
        <v>327.23695023676987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projet'!$B$11,Paramètres!$A$1:$I$89,3,0)*VLOOKUP('Données projet'!$B$11,Paramètres!$A$1:$I$89,5,0)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620.1942705288061</v>
      </c>
      <c r="BI42" s="62">
        <f ca="1">AVERAGE(OFFSET($BH$3,0,0,'Données projet'!$E$11+1,1))-AVERAGE(OFFSET($H$3,0,0,'Données projet'!$E$11+1,1))</f>
        <v>287.78655084176978</v>
      </c>
      <c r="BJ42" s="62">
        <f t="shared" si="38"/>
        <v>231.19476400361157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2.0311558769581493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2.0311558769581493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9">
        <f t="shared" si="1"/>
        <v>337.45219892578052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250</v>
      </c>
      <c r="O43" s="14">
        <f>N43*VLOOKUP('Données projet'!$B$9,Paramètres!$A$1:$I$89,3,0)*VLOOKUP('Données projet'!$B$9,Paramètres!$A$1:$I$89,5,0)</f>
        <v>117</v>
      </c>
      <c r="P43" s="14">
        <f t="shared" si="33"/>
        <v>30.974270896484146</v>
      </c>
      <c r="Q43" s="22">
        <f t="shared" si="53"/>
        <v>257.72185514470988</v>
      </c>
      <c r="R43" s="62">
        <f t="shared" si="0"/>
        <v>551.05518847804319</v>
      </c>
      <c r="S43" s="62">
        <f ca="1">AVERAGE(OFFSET($R$3,0,0,'Données projet'!$E$9+1,1))-AVERAGE(OFFSET($H$3,0,0,'Données projet'!$E$9+1,1))</f>
        <v>159.85050823484681</v>
      </c>
      <c r="T43" s="62">
        <f t="shared" si="34"/>
        <v>162.67012146297657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160.83364230137778</v>
      </c>
      <c r="AO43" s="62">
        <f t="shared" si="36"/>
        <v>327.23695023676987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projet'!$B$11,Paramètres!$A$1:$I$89,3,0)*VLOOKUP('Données projet'!$B$11,Paramètres!$A$1:$I$89,5,0)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638.59117190026234</v>
      </c>
      <c r="BI43" s="62">
        <f ca="1">AVERAGE(OFFSET($BH$3,0,0,'Données projet'!$E$11+1,1))-AVERAGE(OFFSET($H$3,0,0,'Données projet'!$E$11+1,1))</f>
        <v>287.78655084176978</v>
      </c>
      <c r="BJ43" s="62">
        <f t="shared" si="38"/>
        <v>231.19476400361157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1.9913261490937553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1.9913261490937553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9">
        <f t="shared" si="1"/>
        <v>339.41641893985832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194</v>
      </c>
      <c r="O44" s="14">
        <f>N44*VLOOKUP('Données projet'!$B$9,Paramètres!$A$1:$I$89,3,0)*VLOOKUP('Données projet'!$B$9,Paramètres!$A$1:$I$89,5,0)</f>
        <v>90.792000000000002</v>
      </c>
      <c r="P44" s="14">
        <f t="shared" si="33"/>
        <v>24.756138813110173</v>
      </c>
      <c r="Q44" s="22">
        <f t="shared" si="53"/>
        <v>201.24634176616689</v>
      </c>
      <c r="R44" s="62">
        <f t="shared" si="0"/>
        <v>494.57967509950021</v>
      </c>
      <c r="S44" s="62">
        <f ca="1">AVERAGE(OFFSET($R$3,0,0,'Données projet'!$E$9+1,1))-AVERAGE(OFFSET($H$3,0,0,'Données projet'!$E$9+1,1))</f>
        <v>159.85050823484681</v>
      </c>
      <c r="T44" s="62">
        <f t="shared" si="34"/>
        <v>162.67012146297657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160.83364230137778</v>
      </c>
      <c r="AO44" s="62">
        <f t="shared" si="36"/>
        <v>327.23695023676987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</v>
      </c>
      <c r="BD44" s="13">
        <f>IF('Données projet'!$A$88&gt;35,BD43+BC44-BL43,IF(A44&lt;'Données projet'!$A$88,$BA$205^A44,IF(A44='Données projet'!$A$88,'Données projet'!$B$88,BD43+BC44-BL43)))</f>
        <v>242.00000000000006</v>
      </c>
      <c r="BE44" s="14">
        <f>BD44*VLOOKUP('Données projet'!$B$11,Paramètres!$A$1:$I$89,3,0)*VLOOKUP('Données projet'!$B$11,Paramètres!$A$1:$I$89,5,0)</f>
        <v>144.71600000000007</v>
      </c>
      <c r="BF44" s="14">
        <f t="shared" si="37"/>
        <v>37.375282885096105</v>
      </c>
      <c r="BG44" s="22">
        <f t="shared" si="7"/>
        <v>317.14231769154247</v>
      </c>
      <c r="BH44" s="62">
        <f t="shared" si="8"/>
        <v>610.47565102487579</v>
      </c>
      <c r="BI44" s="62">
        <f ca="1">AVERAGE(OFFSET($BH$3,0,0,'Données projet'!$E$11+1,1))-AVERAGE(OFFSET($H$3,0,0,'Données projet'!$E$11+1,1))</f>
        <v>287.78655084176978</v>
      </c>
      <c r="BJ44" s="62">
        <f t="shared" si="38"/>
        <v>231.19476400361157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1.9522774578990469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1.9522774578990469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9">
        <f t="shared" si="1"/>
        <v>341.37946080365469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201</v>
      </c>
      <c r="O45" s="14">
        <f>N45*VLOOKUP('Données projet'!$B$9,Paramètres!$A$1:$I$89,3,0)*VLOOKUP('Données projet'!$B$9,Paramètres!$A$1:$I$89,5,0)</f>
        <v>94.067999999999998</v>
      </c>
      <c r="P45" s="14">
        <f t="shared" si="33"/>
        <v>25.543790108694029</v>
      </c>
      <c r="Q45" s="22">
        <f t="shared" si="53"/>
        <v>208.32386777264207</v>
      </c>
      <c r="R45" s="62">
        <f t="shared" si="0"/>
        <v>501.65720110597539</v>
      </c>
      <c r="S45" s="62">
        <f ca="1">AVERAGE(OFFSET($R$3,0,0,'Données projet'!$E$9+1,1))-AVERAGE(OFFSET($H$3,0,0,'Données projet'!$E$9+1,1))</f>
        <v>159.85050823484681</v>
      </c>
      <c r="T45" s="62">
        <f t="shared" si="34"/>
        <v>162.67012146297657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160.83364230137778</v>
      </c>
      <c r="AO45" s="62">
        <f t="shared" si="36"/>
        <v>327.23695023676987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19</v>
      </c>
      <c r="BD45" s="13">
        <f>IF('Données projet'!$A$88&gt;35,BD44+BC45-BL44,IF(A45&lt;'Données projet'!$A$88,$BA$205^A45,IF(A45='Données projet'!$A$88,'Données projet'!$B$88,BD44+BC45-BL44)))</f>
        <v>261.00000000000006</v>
      </c>
      <c r="BE45" s="14">
        <f>BD45*VLOOKUP('Données projet'!$B$11,Paramètres!$A$1:$I$89,3,0)*VLOOKUP('Données projet'!$B$11,Paramètres!$A$1:$I$89,5,0)</f>
        <v>156.07800000000003</v>
      </c>
      <c r="BF45" s="14">
        <f t="shared" si="37"/>
        <v>39.956623674978466</v>
      </c>
      <c r="BG45" s="22">
        <f t="shared" si="7"/>
        <v>341.42696956725422</v>
      </c>
      <c r="BH45" s="62">
        <f t="shared" si="8"/>
        <v>634.76030290058748</v>
      </c>
      <c r="BI45" s="62">
        <f ca="1">AVERAGE(OFFSET($BH$3,0,0,'Données projet'!$E$11+1,1))-AVERAGE(OFFSET($H$3,0,0,'Données projet'!$E$11+1,1))</f>
        <v>287.78655084176978</v>
      </c>
      <c r="BJ45" s="62">
        <f t="shared" si="38"/>
        <v>231.19476400361157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1.9139944877213171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1.9139944877213171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9">
        <f t="shared" si="1"/>
        <v>343.34135579614605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208</v>
      </c>
      <c r="O46" s="14">
        <f>N46*VLOOKUP('Données projet'!$B$9,Paramètres!$A$1:$I$89,3,0)*VLOOKUP('Données projet'!$B$9,Paramètres!$A$1:$I$89,5,0)</f>
        <v>97.343999999999994</v>
      </c>
      <c r="P46" s="14">
        <f t="shared" si="33"/>
        <v>26.328254259866451</v>
      </c>
      <c r="Q46" s="22">
        <f t="shared" si="53"/>
        <v>215.39584283593408</v>
      </c>
      <c r="R46" s="62">
        <f t="shared" si="0"/>
        <v>508.72917616926736</v>
      </c>
      <c r="S46" s="62">
        <f ca="1">AVERAGE(OFFSET($R$3,0,0,'Données projet'!$E$9+1,1))-AVERAGE(OFFSET($H$3,0,0,'Données projet'!$E$9+1,1))</f>
        <v>159.85050823484681</v>
      </c>
      <c r="T46" s="62">
        <f t="shared" si="34"/>
        <v>162.67012146297657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160.83364230137778</v>
      </c>
      <c r="AO46" s="62">
        <f t="shared" si="36"/>
        <v>327.23695023676987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19</v>
      </c>
      <c r="BD46" s="13">
        <f>IF('Données projet'!$A$88&gt;35,BD45+BC46-BL45,IF(A46&lt;'Données projet'!$A$88,$BA$205^A46,IF(A46='Données projet'!$A$88,'Données projet'!$B$88,BD45+BC46-BL45)))</f>
        <v>280.00000000000006</v>
      </c>
      <c r="BE46" s="14">
        <f>BD46*VLOOKUP('Données projet'!$B$11,Paramètres!$A$1:$I$89,3,0)*VLOOKUP('Données projet'!$B$11,Paramètres!$A$1:$I$89,5,0)</f>
        <v>167.44000000000005</v>
      </c>
      <c r="BF46" s="14">
        <f t="shared" si="37"/>
        <v>42.516163405082935</v>
      </c>
      <c r="BG46" s="22">
        <f t="shared" si="7"/>
        <v>365.67365126385283</v>
      </c>
      <c r="BH46" s="62">
        <f t="shared" si="8"/>
        <v>659.00698459718615</v>
      </c>
      <c r="BI46" s="62">
        <f ca="1">AVERAGE(OFFSET($BH$3,0,0,'Données projet'!$E$11+1,1))-AVERAGE(OFFSET($H$3,0,0,'Données projet'!$E$11+1,1))</f>
        <v>287.78655084176978</v>
      </c>
      <c r="BJ46" s="62">
        <f t="shared" si="38"/>
        <v>231.19476400361157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1.8764622232384662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1.8764622232384662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9">
        <f t="shared" si="1"/>
        <v>345.30213365846572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215</v>
      </c>
      <c r="O47" s="14">
        <f>N47*VLOOKUP('Données projet'!$B$9,Paramètres!$A$1:$I$89,3,0)*VLOOKUP('Données projet'!$B$9,Paramètres!$A$1:$I$89,5,0)</f>
        <v>100.61999999999999</v>
      </c>
      <c r="P47" s="14">
        <f t="shared" si="33"/>
        <v>27.10965082293415</v>
      </c>
      <c r="Q47" s="22">
        <f t="shared" si="53"/>
        <v>222.46247518327695</v>
      </c>
      <c r="R47" s="62">
        <f t="shared" si="0"/>
        <v>515.79580851661024</v>
      </c>
      <c r="S47" s="62">
        <f ca="1">AVERAGE(OFFSET($R$3,0,0,'Données projet'!$E$9+1,1))-AVERAGE(OFFSET($H$3,0,0,'Données projet'!$E$9+1,1))</f>
        <v>159.85050823484681</v>
      </c>
      <c r="T47" s="62">
        <f t="shared" si="34"/>
        <v>162.67012146297657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160.83364230137778</v>
      </c>
      <c r="AO47" s="62">
        <f t="shared" si="36"/>
        <v>327.23695023676987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19</v>
      </c>
      <c r="BD47" s="13">
        <f>IF('Données projet'!$A$88&gt;35,BD46+BC47-BL46,IF(A47&lt;'Données projet'!$A$88,$BA$205^A47,IF(A47='Données projet'!$A$88,'Données projet'!$B$88,BD46+BC47-BL46)))</f>
        <v>299.00000000000006</v>
      </c>
      <c r="BE47" s="14">
        <f>BD47*VLOOKUP('Données projet'!$B$11,Paramètres!$A$1:$I$89,3,0)*VLOOKUP('Données projet'!$B$11,Paramètres!$A$1:$I$89,5,0)</f>
        <v>178.80200000000002</v>
      </c>
      <c r="BF47" s="14">
        <f t="shared" si="37"/>
        <v>45.055549739375941</v>
      </c>
      <c r="BG47" s="22">
        <f t="shared" si="7"/>
        <v>389.88523246274644</v>
      </c>
      <c r="BH47" s="62">
        <f t="shared" si="8"/>
        <v>683.2185657960797</v>
      </c>
      <c r="BI47" s="62">
        <f ca="1">AVERAGE(OFFSET($BH$3,0,0,'Données projet'!$E$11+1,1))-AVERAGE(OFFSET($H$3,0,0,'Données projet'!$E$11+1,1))</f>
        <v>287.78655084176978</v>
      </c>
      <c r="BJ47" s="62">
        <f t="shared" si="38"/>
        <v>231.19476400361157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1.8396659435697031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1.8396659435697031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9">
        <f t="shared" si="1"/>
        <v>347.2618227027192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222</v>
      </c>
      <c r="O48" s="14">
        <f>N48*VLOOKUP('Données projet'!$B$9,Paramètres!$A$1:$I$89,3,0)*VLOOKUP('Données projet'!$B$9,Paramètres!$A$1:$I$89,5,0)</f>
        <v>103.896</v>
      </c>
      <c r="P48" s="14">
        <f t="shared" si="33"/>
        <v>27.888091127225799</v>
      </c>
      <c r="Q48" s="22">
        <f t="shared" si="53"/>
        <v>229.52395871325157</v>
      </c>
      <c r="R48" s="62">
        <f t="shared" si="0"/>
        <v>522.85729204658492</v>
      </c>
      <c r="S48" s="62">
        <f ca="1">AVERAGE(OFFSET($R$3,0,0,'Données projet'!$E$9+1,1))-AVERAGE(OFFSET($H$3,0,0,'Données projet'!$E$9+1,1))</f>
        <v>159.85050823484681</v>
      </c>
      <c r="T48" s="62">
        <f t="shared" si="34"/>
        <v>162.67012146297657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160.83364230137778</v>
      </c>
      <c r="AO48" s="62">
        <f t="shared" si="36"/>
        <v>327.23695023676987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318</v>
      </c>
      <c r="BB48" s="13">
        <f>VLOOKUP(A48,'Données projet'!$A$87:$I$107,9,0)</f>
        <v>19</v>
      </c>
      <c r="BC48" s="13">
        <f t="array" ref="BC48">INDEX(BB:BB,MIN(IF(ISNUMBER(BB48:BB244),ROW(BB48:BB244),"")))</f>
        <v>19</v>
      </c>
      <c r="BD48" s="13">
        <f>IF('Données projet'!$A$88&gt;35,BD47+BC48-BL47,IF(A48&lt;'Données projet'!$A$88,$BA$205^A48,IF(A48='Données projet'!$A$88,'Données projet'!$B$88,BD47+BC48-BL47)))</f>
        <v>318.00000000000006</v>
      </c>
      <c r="BE48" s="14">
        <f>BD48*VLOOKUP('Données projet'!$B$11,Paramètres!$A$1:$I$89,3,0)*VLOOKUP('Données projet'!$B$11,Paramètres!$A$1:$I$89,5,0)</f>
        <v>190.16400000000004</v>
      </c>
      <c r="BF48" s="14">
        <f t="shared" si="37"/>
        <v>47.576209101852911</v>
      </c>
      <c r="BG48" s="22">
        <f t="shared" si="7"/>
        <v>414.06419751906054</v>
      </c>
      <c r="BH48" s="62">
        <f t="shared" si="8"/>
        <v>707.39753085239386</v>
      </c>
      <c r="BI48" s="62">
        <f ca="1">AVERAGE(OFFSET($BH$3,0,0,'Données projet'!$E$11+1,1))-AVERAGE(OFFSET($H$3,0,0,'Données projet'!$E$11+1,1))</f>
        <v>287.78655084176978</v>
      </c>
      <c r="BJ48" s="62">
        <f t="shared" si="38"/>
        <v>231.19476400361157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1.80359121650173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1.80359121650173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9">
        <f t="shared" si="1"/>
        <v>349.22044991085374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229</v>
      </c>
      <c r="O49" s="14">
        <f>N49*VLOOKUP('Données projet'!$B$9,Paramètres!$A$1:$I$89,3,0)*VLOOKUP('Données projet'!$B$9,Paramètres!$A$1:$I$89,5,0)</f>
        <v>107.172</v>
      </c>
      <c r="P49" s="14">
        <f t="shared" si="33"/>
        <v>28.663679082578788</v>
      </c>
      <c r="Q49" s="22">
        <f t="shared" si="53"/>
        <v>236.58047440215805</v>
      </c>
      <c r="R49" s="62">
        <f t="shared" si="0"/>
        <v>529.91380773549133</v>
      </c>
      <c r="S49" s="62">
        <f ca="1">AVERAGE(OFFSET($R$3,0,0,'Données projet'!$E$9+1,1))-AVERAGE(OFFSET($H$3,0,0,'Données projet'!$E$9+1,1))</f>
        <v>159.85050823484681</v>
      </c>
      <c r="T49" s="62">
        <f t="shared" si="34"/>
        <v>162.67012146297657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160.83364230137778</v>
      </c>
      <c r="AO49" s="62">
        <f t="shared" si="36"/>
        <v>327.23695023676987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282.40000000000003</v>
      </c>
      <c r="BE49" s="14">
        <f>BD49*VLOOKUP('Données projet'!$B$11,Paramètres!$A$1:$I$89,3,0)*VLOOKUP('Données projet'!$B$11,Paramètres!$A$1:$I$89,5,0)</f>
        <v>168.87520000000004</v>
      </c>
      <c r="BF49" s="14">
        <f t="shared" si="37"/>
        <v>42.838008554673955</v>
      </c>
      <c r="BG49" s="22">
        <f t="shared" si="7"/>
        <v>368.73383823272388</v>
      </c>
      <c r="BH49" s="62">
        <f t="shared" si="8"/>
        <v>662.06717156605714</v>
      </c>
      <c r="BI49" s="62">
        <f ca="1">AVERAGE(OFFSET($BH$3,0,0,'Données projet'!$E$11+1,1))-AVERAGE(OFFSET($H$3,0,0,'Données projet'!$E$11+1,1))</f>
        <v>287.78655084176978</v>
      </c>
      <c r="BJ49" s="62">
        <f t="shared" si="38"/>
        <v>231.19476400361157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1.7682238928281491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1.7682238928281491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9">
        <f t="shared" si="1"/>
        <v>351.17804102468818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236</v>
      </c>
      <c r="O50" s="14">
        <f>N50*VLOOKUP('Données projet'!$B$9,Paramètres!$A$1:$I$89,3,0)*VLOOKUP('Données projet'!$B$9,Paramètres!$A$1:$I$89,5,0)</f>
        <v>110.44799999999999</v>
      </c>
      <c r="P50" s="14">
        <f t="shared" si="33"/>
        <v>29.436511885319565</v>
      </c>
      <c r="Q50" s="22">
        <f t="shared" si="53"/>
        <v>243.63219153359822</v>
      </c>
      <c r="R50" s="62">
        <f t="shared" si="0"/>
        <v>536.96552486693156</v>
      </c>
      <c r="S50" s="62">
        <f ca="1">AVERAGE(OFFSET($R$3,0,0,'Données projet'!$E$9+1,1))-AVERAGE(OFFSET($H$3,0,0,'Données projet'!$E$9+1,1))</f>
        <v>159.85050823484681</v>
      </c>
      <c r="T50" s="62">
        <f t="shared" si="34"/>
        <v>162.67012146297657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160.83364230137778</v>
      </c>
      <c r="AO50" s="62">
        <f t="shared" si="36"/>
        <v>327.23695023676987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299.8</v>
      </c>
      <c r="BE50" s="14">
        <f>BD50*VLOOKUP('Données projet'!$B$11,Paramètres!$A$1:$I$89,3,0)*VLOOKUP('Données projet'!$B$11,Paramètres!$A$1:$I$89,5,0)</f>
        <v>179.28040000000001</v>
      </c>
      <c r="BF50" s="14">
        <f t="shared" si="37"/>
        <v>45.162051118824294</v>
      </c>
      <c r="BG50" s="22">
        <f t="shared" si="7"/>
        <v>390.90393569861902</v>
      </c>
      <c r="BH50" s="62">
        <f t="shared" si="8"/>
        <v>684.23726903195234</v>
      </c>
      <c r="BI50" s="62">
        <f ca="1">AVERAGE(OFFSET($BH$3,0,0,'Données projet'!$E$11+1,1))-AVERAGE(OFFSET($H$3,0,0,'Données projet'!$E$11+1,1))</f>
        <v>287.78655084176978</v>
      </c>
      <c r="BJ50" s="62">
        <f t="shared" si="38"/>
        <v>231.19476400361157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1.7335501007998697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1.7335501007998697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9">
        <f t="shared" si="1"/>
        <v>353.13462062806445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243</v>
      </c>
      <c r="O51" s="14">
        <f>N51*VLOOKUP('Données projet'!$B$9,Paramètres!$A$1:$I$89,3,0)*VLOOKUP('Données projet'!$B$9,Paramètres!$A$1:$I$89,5,0)</f>
        <v>113.72399999999999</v>
      </c>
      <c r="P51" s="14">
        <f t="shared" si="33"/>
        <v>30.206680638130489</v>
      </c>
      <c r="Q51" s="22">
        <f t="shared" si="53"/>
        <v>250.67926877807722</v>
      </c>
      <c r="R51" s="62">
        <f t="shared" si="0"/>
        <v>544.0126021114105</v>
      </c>
      <c r="S51" s="62">
        <f ca="1">AVERAGE(OFFSET($R$3,0,0,'Données projet'!$E$9+1,1))-AVERAGE(OFFSET($H$3,0,0,'Données projet'!$E$9+1,1))</f>
        <v>159.85050823484681</v>
      </c>
      <c r="T51" s="62">
        <f t="shared" si="34"/>
        <v>162.67012146297657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160.83364230137778</v>
      </c>
      <c r="AO51" s="62">
        <f t="shared" si="36"/>
        <v>327.23695023676987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317.2</v>
      </c>
      <c r="BE51" s="14">
        <f>BD51*VLOOKUP('Données projet'!$B$11,Paramètres!$A$1:$I$89,3,0)*VLOOKUP('Données projet'!$B$11,Paramètres!$A$1:$I$89,5,0)</f>
        <v>189.68560000000002</v>
      </c>
      <c r="BF51" s="14">
        <f t="shared" si="37"/>
        <v>47.470436776872745</v>
      </c>
      <c r="BG51" s="22">
        <f t="shared" si="7"/>
        <v>413.04676405305344</v>
      </c>
      <c r="BH51" s="62">
        <f t="shared" si="8"/>
        <v>706.38009738638675</v>
      </c>
      <c r="BI51" s="62">
        <f ca="1">AVERAGE(OFFSET($BH$3,0,0,'Données projet'!$E$11+1,1))-AVERAGE(OFFSET($H$3,0,0,'Données projet'!$E$11+1,1))</f>
        <v>287.78655084176978</v>
      </c>
      <c r="BJ51" s="62">
        <f t="shared" si="38"/>
        <v>231.19476400361157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1.6995562406843401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1.6995562406843401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9">
        <f t="shared" si="1"/>
        <v>355.09021222196009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250</v>
      </c>
      <c r="O52" s="14">
        <f>N52*VLOOKUP('Données projet'!$B$9,Paramètres!$A$1:$I$89,3,0)*VLOOKUP('Données projet'!$B$9,Paramètres!$A$1:$I$89,5,0)</f>
        <v>117</v>
      </c>
      <c r="P52" s="14">
        <f t="shared" si="33"/>
        <v>30.974270896484146</v>
      </c>
      <c r="Q52" s="22">
        <f t="shared" si="53"/>
        <v>257.72185514470988</v>
      </c>
      <c r="R52" s="62">
        <f t="shared" si="0"/>
        <v>551.05518847804319</v>
      </c>
      <c r="S52" s="62">
        <f ca="1">AVERAGE(OFFSET($R$3,0,0,'Données projet'!$E$9+1,1))-AVERAGE(OFFSET($H$3,0,0,'Données projet'!$E$9+1,1))</f>
        <v>159.85050823484681</v>
      </c>
      <c r="T52" s="62">
        <f t="shared" si="34"/>
        <v>162.67012146297657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160.83364230137778</v>
      </c>
      <c r="AO52" s="62">
        <f t="shared" si="36"/>
        <v>327.23695023676987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334.59999999999997</v>
      </c>
      <c r="BE52" s="14">
        <f>BD52*VLOOKUP('Données projet'!$B$11,Paramètres!$A$1:$I$89,3,0)*VLOOKUP('Données projet'!$B$11,Paramètres!$A$1:$I$89,5,0)</f>
        <v>200.0908</v>
      </c>
      <c r="BF52" s="14">
        <f t="shared" si="37"/>
        <v>49.764122289960234</v>
      </c>
      <c r="BG52" s="22">
        <f t="shared" si="7"/>
        <v>435.16398965501406</v>
      </c>
      <c r="BH52" s="62">
        <f t="shared" si="8"/>
        <v>728.49732298834738</v>
      </c>
      <c r="BI52" s="62">
        <f ca="1">AVERAGE(OFFSET($BH$3,0,0,'Données projet'!$E$11+1,1))-AVERAGE(OFFSET($H$3,0,0,'Données projet'!$E$11+1,1))</f>
        <v>287.78655084176978</v>
      </c>
      <c r="BJ52" s="62">
        <f t="shared" si="38"/>
        <v>231.19476400361157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1.6662289794314686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1.6662289794314686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9">
        <f t="shared" si="1"/>
        <v>357.0448382932957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257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257</v>
      </c>
      <c r="O53" s="14">
        <f>N53*VLOOKUP('Données projet'!$B$9,Paramètres!$A$1:$I$89,3,0)*VLOOKUP('Données projet'!$B$9,Paramètres!$A$1:$I$89,5,0)</f>
        <v>120.276</v>
      </c>
      <c r="P53" s="14">
        <f t="shared" si="33"/>
        <v>31.739363152156315</v>
      </c>
      <c r="Q53" s="22">
        <f t="shared" si="53"/>
        <v>264.76009082333889</v>
      </c>
      <c r="R53" s="62">
        <f t="shared" si="0"/>
        <v>558.0934241566722</v>
      </c>
      <c r="S53" s="62">
        <f ca="1">AVERAGE(OFFSET($R$3,0,0,'Données projet'!$E$9+1,1))-AVERAGE(OFFSET($H$3,0,0,'Données projet'!$E$9+1,1))</f>
        <v>159.85050823484681</v>
      </c>
      <c r="T53" s="62">
        <f t="shared" si="34"/>
        <v>162.67012146297657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160.83364230137778</v>
      </c>
      <c r="AO53" s="62">
        <f t="shared" si="36"/>
        <v>327.23695023676987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352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351.99999999999994</v>
      </c>
      <c r="BE53" s="14">
        <f>BD53*VLOOKUP('Données projet'!$B$11,Paramètres!$A$1:$I$89,3,0)*VLOOKUP('Données projet'!$B$11,Paramètres!$A$1:$I$89,5,0)</f>
        <v>210.49599999999998</v>
      </c>
      <c r="BF53" s="14">
        <f t="shared" si="37"/>
        <v>52.043959291168463</v>
      </c>
      <c r="BG53" s="22">
        <f t="shared" si="7"/>
        <v>457.25709576545165</v>
      </c>
      <c r="BH53" s="62">
        <f t="shared" si="8"/>
        <v>750.59042909878497</v>
      </c>
      <c r="BI53" s="62">
        <f ca="1">AVERAGE(OFFSET($BH$3,0,0,'Données projet'!$E$11+1,1))-AVERAGE(OFFSET($H$3,0,0,'Données projet'!$E$11+1,1))</f>
        <v>287.78655084176978</v>
      </c>
      <c r="BJ53" s="62">
        <f t="shared" si="38"/>
        <v>231.19476400361157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1.6335552454441438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1.6335552454441438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9">
        <f t="shared" si="1"/>
        <v>358.99852037808239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265</v>
      </c>
      <c r="O54" s="14">
        <f>N54*VLOOKUP('Données projet'!$B$9,Paramètres!$A$1:$I$89,3,0)*VLOOKUP('Données projet'!$B$9,Paramètres!$A$1:$I$89,5,0)</f>
        <v>124.02</v>
      </c>
      <c r="P54" s="14">
        <f t="shared" si="33"/>
        <v>32.610792634958898</v>
      </c>
      <c r="Q54" s="22">
        <f t="shared" si="53"/>
        <v>272.79863050588671</v>
      </c>
      <c r="R54" s="62">
        <f t="shared" si="0"/>
        <v>566.13196383922002</v>
      </c>
      <c r="S54" s="62">
        <f ca="1">AVERAGE(OFFSET($R$3,0,0,'Données projet'!$E$9+1,1))-AVERAGE(OFFSET($H$3,0,0,'Données projet'!$E$9+1,1))</f>
        <v>159.85050823484681</v>
      </c>
      <c r="T54" s="62">
        <f t="shared" si="34"/>
        <v>162.67012146297657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160.83364230137778</v>
      </c>
      <c r="AO54" s="62">
        <f t="shared" si="36"/>
        <v>327.23695023676987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316.62499999999994</v>
      </c>
      <c r="BE54" s="14">
        <f>BD54*VLOOKUP('Données projet'!$B$11,Paramètres!$A$1:$I$89,3,0)*VLOOKUP('Données projet'!$B$11,Paramètres!$A$1:$I$89,5,0)</f>
        <v>189.34174999999999</v>
      </c>
      <c r="BF54" s="14">
        <f t="shared" si="37"/>
        <v>47.394393740797923</v>
      </c>
      <c r="BG54" s="22">
        <f t="shared" si="7"/>
        <v>412.31545034855634</v>
      </c>
      <c r="BH54" s="62">
        <f t="shared" si="8"/>
        <v>705.64878368188965</v>
      </c>
      <c r="BI54" s="62">
        <f ca="1">AVERAGE(OFFSET($BH$3,0,0,'Données projet'!$E$11+1,1))-AVERAGE(OFFSET($H$3,0,0,'Données projet'!$E$11+1,1))</f>
        <v>287.78655084176978</v>
      </c>
      <c r="BJ54" s="62">
        <f t="shared" si="38"/>
        <v>231.19476400361157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1.6015222234513005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1.6015222234513005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9">
        <f t="shared" si="1"/>
        <v>360.95127911947662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273</v>
      </c>
      <c r="O55" s="14">
        <f>N55*VLOOKUP('Données projet'!$B$9,Paramètres!$A$1:$I$89,3,0)*VLOOKUP('Données projet'!$B$9,Paramètres!$A$1:$I$89,5,0)</f>
        <v>127.76400000000001</v>
      </c>
      <c r="P55" s="14">
        <f t="shared" si="33"/>
        <v>33.479164830670051</v>
      </c>
      <c r="Q55" s="22">
        <f t="shared" si="53"/>
        <v>280.83184541341694</v>
      </c>
      <c r="R55" s="62">
        <f t="shared" si="0"/>
        <v>574.16517874675026</v>
      </c>
      <c r="S55" s="62">
        <f ca="1">AVERAGE(OFFSET($R$3,0,0,'Données projet'!$E$9+1,1))-AVERAGE(OFFSET($H$3,0,0,'Données projet'!$E$9+1,1))</f>
        <v>159.85050823484681</v>
      </c>
      <c r="T55" s="62">
        <f t="shared" si="34"/>
        <v>162.67012146297657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160.83364230137778</v>
      </c>
      <c r="AO55" s="62">
        <f t="shared" si="36"/>
        <v>327.23695023676987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334.24999999999994</v>
      </c>
      <c r="BE55" s="14">
        <f>BD55*VLOOKUP('Données projet'!$B$11,Paramètres!$A$1:$I$89,3,0)*VLOOKUP('Données projet'!$B$11,Paramètres!$A$1:$I$89,5,0)</f>
        <v>199.88149999999996</v>
      </c>
      <c r="BF55" s="14">
        <f t="shared" si="37"/>
        <v>49.71812411377941</v>
      </c>
      <c r="BG55" s="22">
        <f t="shared" si="7"/>
        <v>434.71934533149914</v>
      </c>
      <c r="BH55" s="62">
        <f t="shared" si="8"/>
        <v>728.05267866483246</v>
      </c>
      <c r="BI55" s="62">
        <f ca="1">AVERAGE(OFFSET($BH$3,0,0,'Données projet'!$E$11+1,1))-AVERAGE(OFFSET($H$3,0,0,'Données projet'!$E$11+1,1))</f>
        <v>287.78655084176978</v>
      </c>
      <c r="BJ55" s="62">
        <f t="shared" si="38"/>
        <v>231.19476400361157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1.5701173494815226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1.5701173494815226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9">
        <f t="shared" si="1"/>
        <v>362.90313432124293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281</v>
      </c>
      <c r="O56" s="14">
        <f>N56*VLOOKUP('Données projet'!$B$9,Paramètres!$A$1:$I$89,3,0)*VLOOKUP('Données projet'!$B$9,Paramètres!$A$1:$I$89,5,0)</f>
        <v>131.50800000000001</v>
      </c>
      <c r="P56" s="14">
        <f t="shared" si="33"/>
        <v>34.344579617082509</v>
      </c>
      <c r="Q56" s="22">
        <f t="shared" si="53"/>
        <v>288.85990949975201</v>
      </c>
      <c r="R56" s="62">
        <f t="shared" si="0"/>
        <v>582.19324283308538</v>
      </c>
      <c r="S56" s="62">
        <f ca="1">AVERAGE(OFFSET($R$3,0,0,'Données projet'!$E$9+1,1))-AVERAGE(OFFSET($H$3,0,0,'Données projet'!$E$9+1,1))</f>
        <v>159.85050823484681</v>
      </c>
      <c r="T56" s="62">
        <f t="shared" si="34"/>
        <v>162.67012146297657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160.83364230137778</v>
      </c>
      <c r="AO56" s="62">
        <f t="shared" si="36"/>
        <v>327.23695023676987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351.87499999999994</v>
      </c>
      <c r="BE56" s="14">
        <f>BD56*VLOOKUP('Données projet'!$B$11,Paramètres!$A$1:$I$89,3,0)*VLOOKUP('Données projet'!$B$11,Paramètres!$A$1:$I$89,5,0)</f>
        <v>210.42124999999999</v>
      </c>
      <c r="BF56" s="14">
        <f t="shared" si="37"/>
        <v>52.027628682866947</v>
      </c>
      <c r="BG56" s="22">
        <f t="shared" si="7"/>
        <v>457.09846370599325</v>
      </c>
      <c r="BH56" s="62">
        <f t="shared" si="8"/>
        <v>750.43179703932651</v>
      </c>
      <c r="BI56" s="62">
        <f ca="1">AVERAGE(OFFSET($BH$3,0,0,'Données projet'!$E$11+1,1))-AVERAGE(OFFSET($H$3,0,0,'Données projet'!$E$11+1,1))</f>
        <v>287.78655084176978</v>
      </c>
      <c r="BJ56" s="62">
        <f t="shared" si="38"/>
        <v>231.19476400361157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1.5393283059352103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1.5393283059352103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9">
        <f t="shared" si="1"/>
        <v>364.85410499706774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289</v>
      </c>
      <c r="O57" s="14">
        <f>N57*VLOOKUP('Données projet'!$B$9,Paramètres!$A$1:$I$89,3,0)*VLOOKUP('Données projet'!$B$9,Paramètres!$A$1:$I$89,5,0)</f>
        <v>135.25199999999998</v>
      </c>
      <c r="P57" s="14">
        <f t="shared" si="33"/>
        <v>35.207130861518152</v>
      </c>
      <c r="Q57" s="22">
        <f t="shared" si="53"/>
        <v>296.88298625047742</v>
      </c>
      <c r="R57" s="62">
        <f t="shared" si="0"/>
        <v>590.21631958381067</v>
      </c>
      <c r="S57" s="62">
        <f ca="1">AVERAGE(OFFSET($R$3,0,0,'Données projet'!$E$9+1,1))-AVERAGE(OFFSET($H$3,0,0,'Données projet'!$E$9+1,1))</f>
        <v>159.85050823484681</v>
      </c>
      <c r="T57" s="62">
        <f t="shared" si="34"/>
        <v>162.67012146297657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160.83364230137778</v>
      </c>
      <c r="AO57" s="62">
        <f t="shared" si="36"/>
        <v>327.23695023676987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369.49999999999994</v>
      </c>
      <c r="BE57" s="14">
        <f>BD57*VLOOKUP('Données projet'!$B$11,Paramètres!$A$1:$I$89,3,0)*VLOOKUP('Données projet'!$B$11,Paramètres!$A$1:$I$89,5,0)</f>
        <v>220.96099999999996</v>
      </c>
      <c r="BF57" s="14">
        <f t="shared" si="37"/>
        <v>54.323701308314696</v>
      </c>
      <c r="BG57" s="22">
        <f t="shared" si="7"/>
        <v>479.45418811198141</v>
      </c>
      <c r="BH57" s="62">
        <f t="shared" si="8"/>
        <v>772.78752144531472</v>
      </c>
      <c r="BI57" s="62">
        <f ca="1">AVERAGE(OFFSET($BH$3,0,0,'Données projet'!$E$11+1,1))-AVERAGE(OFFSET($H$3,0,0,'Données projet'!$E$11+1,1))</f>
        <v>287.78655084176978</v>
      </c>
      <c r="BJ57" s="62">
        <f t="shared" si="38"/>
        <v>231.19476400361157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1.509143016753379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1.509143016753379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9">
        <f t="shared" si="1"/>
        <v>366.80420941611692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297</v>
      </c>
      <c r="O58" s="14">
        <f>N58*VLOOKUP('Données projet'!$B$9,Paramètres!$A$1:$I$89,3,0)*VLOOKUP('Données projet'!$B$9,Paramètres!$A$1:$I$89,5,0)</f>
        <v>138.99600000000001</v>
      </c>
      <c r="P58" s="14">
        <f t="shared" si="33"/>
        <v>36.066906938767758</v>
      </c>
      <c r="Q58" s="22">
        <f t="shared" si="53"/>
        <v>304.90122958502047</v>
      </c>
      <c r="R58" s="62">
        <f t="shared" si="0"/>
        <v>598.23456291835373</v>
      </c>
      <c r="S58" s="62">
        <f ca="1">AVERAGE(OFFSET($R$3,0,0,'Données projet'!$E$9+1,1))-AVERAGE(OFFSET($H$3,0,0,'Données projet'!$E$9+1,1))</f>
        <v>159.85050823484681</v>
      </c>
      <c r="T58" s="62">
        <f t="shared" si="34"/>
        <v>162.67012146297657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160.83364230137778</v>
      </c>
      <c r="AO58" s="62">
        <f t="shared" si="36"/>
        <v>327.23695023676987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387.12499999999994</v>
      </c>
      <c r="BE58" s="14">
        <f>BD58*VLOOKUP('Données projet'!$B$11,Paramètres!$A$1:$I$89,3,0)*VLOOKUP('Données projet'!$B$11,Paramètres!$A$1:$I$89,5,0)</f>
        <v>231.50074999999998</v>
      </c>
      <c r="BF58" s="14">
        <f t="shared" si="37"/>
        <v>56.607055837426749</v>
      </c>
      <c r="BG58" s="22">
        <f t="shared" si="7"/>
        <v>501.78776183351812</v>
      </c>
      <c r="BH58" s="62">
        <f t="shared" si="8"/>
        <v>795.12109516685143</v>
      </c>
      <c r="BI58" s="62">
        <f ca="1">AVERAGE(OFFSET($BH$3,0,0,'Données projet'!$E$11+1,1))-AVERAGE(OFFSET($H$3,0,0,'Données projet'!$E$11+1,1))</f>
        <v>287.78655084176978</v>
      </c>
      <c r="BJ58" s="62">
        <f t="shared" si="38"/>
        <v>231.19476400361157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1.4795496426811949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1.4795496426811949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9">
        <f t="shared" si="1"/>
        <v>368.75346514518651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305</v>
      </c>
      <c r="O59" s="14">
        <f>N59*VLOOKUP('Données projet'!$B$9,Paramètres!$A$1:$I$89,3,0)*VLOOKUP('Données projet'!$B$9,Paramètres!$A$1:$I$89,5,0)</f>
        <v>142.74</v>
      </c>
      <c r="P59" s="14">
        <f t="shared" si="33"/>
        <v>36.923991191656064</v>
      </c>
      <c r="Q59" s="22">
        <f t="shared" si="53"/>
        <v>312.91478465880101</v>
      </c>
      <c r="R59" s="62">
        <f t="shared" si="0"/>
        <v>606.24811799213433</v>
      </c>
      <c r="S59" s="62">
        <f ca="1">AVERAGE(OFFSET($R$3,0,0,'Données projet'!$E$9+1,1))-AVERAGE(OFFSET($H$3,0,0,'Données projet'!$E$9+1,1))</f>
        <v>159.85050823484681</v>
      </c>
      <c r="T59" s="62">
        <f t="shared" si="34"/>
        <v>162.67012146297657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160.83364230137778</v>
      </c>
      <c r="AO59" s="62">
        <f t="shared" si="36"/>
        <v>327.23695023676987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404.74999999999994</v>
      </c>
      <c r="BE59" s="14">
        <f>BD59*VLOOKUP('Données projet'!$B$11,Paramètres!$A$1:$I$89,3,0)*VLOOKUP('Données projet'!$B$11,Paramètres!$A$1:$I$89,5,0)</f>
        <v>242.04049999999998</v>
      </c>
      <c r="BF59" s="14">
        <f t="shared" si="37"/>
        <v>58.878337443371535</v>
      </c>
      <c r="BG59" s="22">
        <f t="shared" si="7"/>
        <v>524.10030854720526</v>
      </c>
      <c r="BH59" s="62">
        <f t="shared" si="8"/>
        <v>817.43364188053852</v>
      </c>
      <c r="BI59" s="62">
        <f ca="1">AVERAGE(OFFSET($BH$3,0,0,'Données projet'!$E$11+1,1))-AVERAGE(OFFSET($H$3,0,0,'Données projet'!$E$11+1,1))</f>
        <v>287.78655084176978</v>
      </c>
      <c r="BJ59" s="62">
        <f t="shared" si="38"/>
        <v>231.19476400361157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1.4505365766243905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1.4505365766243905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9">
        <f t="shared" si="1"/>
        <v>370.70188908775697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313</v>
      </c>
      <c r="O60" s="14">
        <f>N60*VLOOKUP('Données projet'!$B$9,Paramètres!$A$1:$I$89,3,0)*VLOOKUP('Données projet'!$B$9,Paramètres!$A$1:$I$89,5,0)</f>
        <v>146.48400000000001</v>
      </c>
      <c r="P60" s="14">
        <f t="shared" si="33"/>
        <v>37.778462341926023</v>
      </c>
      <c r="Q60" s="22">
        <f t="shared" si="53"/>
        <v>320.9237885788545</v>
      </c>
      <c r="R60" s="62">
        <f t="shared" si="0"/>
        <v>614.25712191218781</v>
      </c>
      <c r="S60" s="62">
        <f ca="1">AVERAGE(OFFSET($R$3,0,0,'Données projet'!$E$9+1,1))-AVERAGE(OFFSET($H$3,0,0,'Données projet'!$E$9+1,1))</f>
        <v>159.85050823484681</v>
      </c>
      <c r="T60" s="62">
        <f t="shared" si="34"/>
        <v>162.67012146297657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160.83364230137778</v>
      </c>
      <c r="AO60" s="62">
        <f t="shared" si="36"/>
        <v>327.23695023676987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422.37499999999994</v>
      </c>
      <c r="BE60" s="14">
        <f>BD60*VLOOKUP('Données projet'!$B$11,Paramètres!$A$1:$I$89,3,0)*VLOOKUP('Données projet'!$B$11,Paramètres!$A$1:$I$89,5,0)</f>
        <v>252.58025000000001</v>
      </c>
      <c r="BF60" s="14">
        <f t="shared" si="37"/>
        <v>61.138131933251593</v>
      </c>
      <c r="BG60" s="22">
        <f t="shared" si="7"/>
        <v>546.39284853374647</v>
      </c>
      <c r="BH60" s="62">
        <f t="shared" si="8"/>
        <v>839.72618186707973</v>
      </c>
      <c r="BI60" s="62">
        <f ca="1">AVERAGE(OFFSET($BH$3,0,0,'Données projet'!$E$11+1,1))-AVERAGE(OFFSET($H$3,0,0,'Données projet'!$E$11+1,1))</f>
        <v>287.78655084176978</v>
      </c>
      <c r="BJ60" s="62">
        <f t="shared" si="38"/>
        <v>231.19476400361157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1.4220924390967371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1.4220924390967371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9">
        <f t="shared" si="1"/>
        <v>372.6494975202296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321</v>
      </c>
      <c r="O61" s="14">
        <f>N61*VLOOKUP('Données projet'!$B$9,Paramètres!$A$1:$I$89,3,0)*VLOOKUP('Données projet'!$B$9,Paramètres!$A$1:$I$89,5,0)</f>
        <v>150.22800000000001</v>
      </c>
      <c r="P61" s="14">
        <f t="shared" si="33"/>
        <v>38.630394857933659</v>
      </c>
      <c r="Q61" s="22">
        <f t="shared" si="53"/>
        <v>328.92837104423444</v>
      </c>
      <c r="R61" s="62">
        <f t="shared" si="0"/>
        <v>622.26170437756775</v>
      </c>
      <c r="S61" s="62">
        <f ca="1">AVERAGE(OFFSET($R$3,0,0,'Données projet'!$E$9+1,1))-AVERAGE(OFFSET($H$3,0,0,'Données projet'!$E$9+1,1))</f>
        <v>159.85050823484681</v>
      </c>
      <c r="T61" s="62">
        <f t="shared" si="34"/>
        <v>162.67012146297657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160.83364230137778</v>
      </c>
      <c r="AO61" s="62">
        <f t="shared" si="36"/>
        <v>327.23695023676987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440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439.99999999999994</v>
      </c>
      <c r="BE61" s="14">
        <f>BD61*VLOOKUP('Données projet'!$B$11,Paramètres!$A$1:$I$89,3,0)*VLOOKUP('Données projet'!$B$11,Paramètres!$A$1:$I$89,5,0)</f>
        <v>263.12</v>
      </c>
      <c r="BF61" s="14">
        <f t="shared" si="37"/>
        <v>63.386973458752003</v>
      </c>
      <c r="BG61" s="22">
        <f t="shared" si="7"/>
        <v>568.66631210732646</v>
      </c>
      <c r="BH61" s="62">
        <f t="shared" si="8"/>
        <v>861.99964544065983</v>
      </c>
      <c r="BI61" s="62">
        <f ca="1">AVERAGE(OFFSET($BH$3,0,0,'Données projet'!$E$11+1,1))-AVERAGE(OFFSET($H$3,0,0,'Données projet'!$E$11+1,1))</f>
        <v>287.78655084176978</v>
      </c>
      <c r="BJ61" s="62">
        <f t="shared" si="38"/>
        <v>231.19476400361157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1.3942060737567903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1.3942060737567903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9">
        <f t="shared" si="1"/>
        <v>374.59630612559323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329</v>
      </c>
      <c r="O62" s="14">
        <f>N62*VLOOKUP('Données projet'!$B$9,Paramètres!$A$1:$I$89,3,0)*VLOOKUP('Données projet'!$B$9,Paramètres!$A$1:$I$89,5,0)</f>
        <v>153.97200000000001</v>
      </c>
      <c r="P62" s="14">
        <f t="shared" si="33"/>
        <v>39.479859284656378</v>
      </c>
      <c r="Q62" s="22">
        <f t="shared" si="53"/>
        <v>336.92865492077652</v>
      </c>
      <c r="R62" s="62">
        <f t="shared" si="0"/>
        <v>630.26198825410984</v>
      </c>
      <c r="S62" s="62">
        <f ca="1">AVERAGE(OFFSET($R$3,0,0,'Données projet'!$E$9+1,1))-AVERAGE(OFFSET($H$3,0,0,'Données projet'!$E$9+1,1))</f>
        <v>159.85050823484681</v>
      </c>
      <c r="T62" s="62">
        <f t="shared" si="34"/>
        <v>162.67012146297657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160.83364230137778</v>
      </c>
      <c r="AO62" s="62">
        <f t="shared" si="36"/>
        <v>327.23695023676987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378.62499999999994</v>
      </c>
      <c r="BE62" s="14">
        <f>BD62*VLOOKUP('Données projet'!$B$11,Paramètres!$A$1:$I$89,3,0)*VLOOKUP('Données projet'!$B$11,Paramètres!$A$1:$I$89,5,0)</f>
        <v>226.41774999999998</v>
      </c>
      <c r="BF62" s="14">
        <f t="shared" si="37"/>
        <v>55.507409107649494</v>
      </c>
      <c r="BG62" s="22">
        <f t="shared" si="7"/>
        <v>491.0196521124895</v>
      </c>
      <c r="BH62" s="62">
        <f t="shared" si="8"/>
        <v>784.35298544582281</v>
      </c>
      <c r="BI62" s="62">
        <f ca="1">AVERAGE(OFFSET($BH$3,0,0,'Données projet'!$E$11+1,1))-AVERAGE(OFFSET($H$3,0,0,'Données projet'!$E$11+1,1))</f>
        <v>287.78655084176978</v>
      </c>
      <c r="BJ62" s="62">
        <f t="shared" si="38"/>
        <v>231.19476400361157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1.3668665430321565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1.3668665430321565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9">
        <f t="shared" si="1"/>
        <v>376.54233002474325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337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337</v>
      </c>
      <c r="O63" s="14">
        <f>N63*VLOOKUP('Données projet'!$B$9,Paramètres!$A$1:$I$89,3,0)*VLOOKUP('Données projet'!$B$9,Paramètres!$A$1:$I$89,5,0)</f>
        <v>157.71600000000001</v>
      </c>
      <c r="P63" s="14">
        <f t="shared" si="33"/>
        <v>40.326922540698838</v>
      </c>
      <c r="Q63" s="22">
        <f t="shared" si="53"/>
        <v>344.92475675838381</v>
      </c>
      <c r="R63" s="62">
        <f t="shared" si="0"/>
        <v>638.25809009171712</v>
      </c>
      <c r="S63" s="62">
        <f ca="1">AVERAGE(OFFSET($R$3,0,0,'Données projet'!$E$9+1,1))-AVERAGE(OFFSET($H$3,0,0,'Données projet'!$E$9+1,1))</f>
        <v>159.85050823484681</v>
      </c>
      <c r="T63" s="62">
        <f t="shared" si="34"/>
        <v>162.67012146297657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160.83364230137778</v>
      </c>
      <c r="AO63" s="62">
        <f t="shared" si="36"/>
        <v>327.23695023676987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395.24999999999994</v>
      </c>
      <c r="BE63" s="14">
        <f>BD63*VLOOKUP('Données projet'!$B$11,Paramètres!$A$1:$I$89,3,0)*VLOOKUP('Données projet'!$B$11,Paramètres!$A$1:$I$89,5,0)</f>
        <v>236.35949999999997</v>
      </c>
      <c r="BF63" s="14">
        <f t="shared" si="37"/>
        <v>57.655563749416167</v>
      </c>
      <c r="BG63" s="22">
        <f t="shared" si="7"/>
        <v>512.07623603023308</v>
      </c>
      <c r="BH63" s="62">
        <f t="shared" si="8"/>
        <v>805.40956936356633</v>
      </c>
      <c r="BI63" s="62">
        <f ca="1">AVERAGE(OFFSET($BH$3,0,0,'Données projet'!$E$11+1,1))-AVERAGE(OFFSET($H$3,0,0,'Données projet'!$E$11+1,1))</f>
        <v>287.78655084176978</v>
      </c>
      <c r="BJ63" s="62">
        <f t="shared" si="38"/>
        <v>231.19476400361157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1.3400631238295655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1.3400631238295655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9">
        <f t="shared" si="1"/>
        <v>378.48758380565391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277.5</v>
      </c>
      <c r="O64" s="14">
        <f>N64*VLOOKUP('Données projet'!$B$9,Paramètres!$A$1:$I$89,3,0)*VLOOKUP('Données projet'!$B$9,Paramètres!$A$1:$I$89,5,0)</f>
        <v>129.87</v>
      </c>
      <c r="P64" s="14">
        <f t="shared" si="33"/>
        <v>33.966318400312318</v>
      </c>
      <c r="Q64" s="22">
        <f t="shared" si="53"/>
        <v>285.34825454721067</v>
      </c>
      <c r="R64" s="62">
        <f t="shared" si="0"/>
        <v>578.68158788054393</v>
      </c>
      <c r="S64" s="62">
        <f ca="1">AVERAGE(OFFSET($R$3,0,0,'Données projet'!$E$9+1,1))-AVERAGE(OFFSET($H$3,0,0,'Données projet'!$E$9+1,1))</f>
        <v>159.85050823484681</v>
      </c>
      <c r="T64" s="62">
        <f t="shared" si="34"/>
        <v>162.67012146297657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160.83364230137778</v>
      </c>
      <c r="AO64" s="62">
        <f t="shared" si="36"/>
        <v>327.23695023676987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411.87499999999994</v>
      </c>
      <c r="BE64" s="14">
        <f>BD64*VLOOKUP('Données projet'!$B$11,Paramètres!$A$1:$I$89,3,0)*VLOOKUP('Données projet'!$B$11,Paramètres!$A$1:$I$89,5,0)</f>
        <v>246.30124999999998</v>
      </c>
      <c r="BF64" s="14">
        <f t="shared" si="37"/>
        <v>59.793223430016852</v>
      </c>
      <c r="BG64" s="22">
        <f t="shared" si="7"/>
        <v>533.11454122394582</v>
      </c>
      <c r="BH64" s="62">
        <f t="shared" si="8"/>
        <v>826.44787455727919</v>
      </c>
      <c r="BI64" s="62">
        <f ca="1">AVERAGE(OFFSET($BH$3,0,0,'Données projet'!$E$11+1,1))-AVERAGE(OFFSET($H$3,0,0,'Données projet'!$E$11+1,1))</f>
        <v>287.78655084176978</v>
      </c>
      <c r="BJ64" s="62">
        <f t="shared" si="38"/>
        <v>231.19476400361157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1.3137853033290658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1.3137853033290658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9">
        <f t="shared" si="1"/>
        <v>380.43208155058352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285</v>
      </c>
      <c r="O65" s="14">
        <f>N65*VLOOKUP('Données projet'!$B$9,Paramètres!$A$1:$I$89,3,0)*VLOOKUP('Données projet'!$B$9,Paramètres!$A$1:$I$89,5,0)</f>
        <v>133.38</v>
      </c>
      <c r="P65" s="14">
        <f t="shared" si="33"/>
        <v>34.776207535548991</v>
      </c>
      <c r="Q65" s="22">
        <f t="shared" si="53"/>
        <v>292.8720614577478</v>
      </c>
      <c r="R65" s="62">
        <f t="shared" si="0"/>
        <v>586.20539479108106</v>
      </c>
      <c r="S65" s="62">
        <f ca="1">AVERAGE(OFFSET($R$3,0,0,'Données projet'!$E$9+1,1))-AVERAGE(OFFSET($H$3,0,0,'Données projet'!$E$9+1,1))</f>
        <v>159.85050823484681</v>
      </c>
      <c r="T65" s="62">
        <f t="shared" si="34"/>
        <v>162.67012146297657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160.83364230137778</v>
      </c>
      <c r="AO65" s="62">
        <f t="shared" si="36"/>
        <v>327.23695023676987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428.49999999999994</v>
      </c>
      <c r="BE65" s="14">
        <f>BD65*VLOOKUP('Données projet'!$B$11,Paramètres!$A$1:$I$89,3,0)*VLOOKUP('Données projet'!$B$11,Paramètres!$A$1:$I$89,5,0)</f>
        <v>256.24299999999999</v>
      </c>
      <c r="BF65" s="14">
        <f t="shared" si="37"/>
        <v>61.920860231490025</v>
      </c>
      <c r="BG65" s="22">
        <f t="shared" si="7"/>
        <v>554.13538990317852</v>
      </c>
      <c r="BH65" s="62">
        <f t="shared" si="8"/>
        <v>847.46872323651178</v>
      </c>
      <c r="BI65" s="62">
        <f ca="1">AVERAGE(OFFSET($BH$3,0,0,'Données projet'!$E$11+1,1))-AVERAGE(OFFSET($H$3,0,0,'Données projet'!$E$11+1,1))</f>
        <v>287.78655084176978</v>
      </c>
      <c r="BJ65" s="62">
        <f t="shared" si="38"/>
        <v>231.19476400361157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1.2880227748606932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1.2880227748606932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9">
        <f t="shared" si="1"/>
        <v>382.37583686147428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292.5</v>
      </c>
      <c r="O66" s="14">
        <f>N66*VLOOKUP('Données projet'!$B$9,Paramètres!$A$1:$I$89,3,0)*VLOOKUP('Données projet'!$B$9,Paramètres!$A$1:$I$89,5,0)</f>
        <v>136.89000000000001</v>
      </c>
      <c r="P66" s="14">
        <f t="shared" si="33"/>
        <v>35.583619346017713</v>
      </c>
      <c r="Q66" s="22">
        <f t="shared" si="53"/>
        <v>300.39155369431421</v>
      </c>
      <c r="R66" s="62">
        <f t="shared" si="0"/>
        <v>593.72488702764758</v>
      </c>
      <c r="S66" s="62">
        <f ca="1">AVERAGE(OFFSET($R$3,0,0,'Données projet'!$E$9+1,1))-AVERAGE(OFFSET($H$3,0,0,'Données projet'!$E$9+1,1))</f>
        <v>159.85050823484681</v>
      </c>
      <c r="T66" s="62">
        <f t="shared" si="34"/>
        <v>162.67012146297657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160.83364230137778</v>
      </c>
      <c r="AO66" s="62">
        <f t="shared" si="36"/>
        <v>327.23695023676987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445.12499999999994</v>
      </c>
      <c r="BE66" s="14">
        <f>BD66*VLOOKUP('Données projet'!$B$11,Paramètres!$A$1:$I$89,3,0)*VLOOKUP('Données projet'!$B$11,Paramètres!$A$1:$I$89,5,0)</f>
        <v>266.18475000000001</v>
      </c>
      <c r="BF66" s="14">
        <f t="shared" si="37"/>
        <v>64.038907529798962</v>
      </c>
      <c r="BG66" s="22">
        <f t="shared" si="7"/>
        <v>575.13953686439993</v>
      </c>
      <c r="BH66" s="62">
        <f t="shared" si="8"/>
        <v>868.4728701977333</v>
      </c>
      <c r="BI66" s="62">
        <f ca="1">AVERAGE(OFFSET($BH$3,0,0,'Données projet'!$E$11+1,1))-AVERAGE(OFFSET($H$3,0,0,'Données projet'!$E$11+1,1))</f>
        <v>287.78655084176978</v>
      </c>
      <c r="BJ66" s="62">
        <f t="shared" si="38"/>
        <v>231.19476400361157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1.2627654338619945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1.2627654338619945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9">
        <f t="shared" si="1"/>
        <v>384.31886288369424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300</v>
      </c>
      <c r="O67" s="14">
        <f>N67*VLOOKUP('Données projet'!$B$9,Paramètres!$A$1:$I$89,3,0)*VLOOKUP('Données projet'!$B$9,Paramètres!$A$1:$I$89,5,0)</f>
        <v>140.4</v>
      </c>
      <c r="P67" s="14">
        <f t="shared" si="33"/>
        <v>36.388624656711201</v>
      </c>
      <c r="Q67" s="22">
        <f t="shared" ref="Q67:Q98" si="54">(O67+P67)*0.475*44/12</f>
        <v>307.90685461043864</v>
      </c>
      <c r="R67" s="62">
        <f t="shared" ref="R67:R130" si="55">Q67+(I67+J67)*44/12</f>
        <v>601.24018794377196</v>
      </c>
      <c r="S67" s="62">
        <f ca="1">AVERAGE(OFFSET($R$3,0,0,'Données projet'!$E$9+1,1))-AVERAGE(OFFSET($H$3,0,0,'Données projet'!$E$9+1,1))</f>
        <v>159.85050823484681</v>
      </c>
      <c r="T67" s="62">
        <f t="shared" si="34"/>
        <v>162.67012146297657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160.83364230137778</v>
      </c>
      <c r="AO67" s="62">
        <f t="shared" si="36"/>
        <v>327.23695023676987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461.74999999999994</v>
      </c>
      <c r="BE67" s="14">
        <f>BD67*VLOOKUP('Données projet'!$B$11,Paramètres!$A$1:$I$89,3,0)*VLOOKUP('Données projet'!$B$11,Paramètres!$A$1:$I$89,5,0)</f>
        <v>276.12649999999996</v>
      </c>
      <c r="BF67" s="14">
        <f t="shared" si="37"/>
        <v>66.147764494536574</v>
      </c>
      <c r="BG67" s="22">
        <f t="shared" si="7"/>
        <v>596.12767732798443</v>
      </c>
      <c r="BH67" s="62">
        <f t="shared" si="8"/>
        <v>889.46101066131769</v>
      </c>
      <c r="BI67" s="62">
        <f ca="1">AVERAGE(OFFSET($BH$3,0,0,'Données projet'!$E$11+1,1))-AVERAGE(OFFSET($H$3,0,0,'Données projet'!$E$11+1,1))</f>
        <v>287.78655084176978</v>
      </c>
      <c r="BJ67" s="62">
        <f t="shared" si="38"/>
        <v>231.19476400361157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1.2380033739148235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1.2380033739148235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9">
        <f t="shared" ref="H68:H131" si="56">(B68+E68+F68)*44/12+(C68+D68)*0.475*44/12</f>
        <v>386.26117232825266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307.5</v>
      </c>
      <c r="O68" s="14">
        <f>N68*VLOOKUP('Données projet'!$B$9,Paramètres!$A$1:$I$89,3,0)*VLOOKUP('Données projet'!$B$9,Paramètres!$A$1:$I$89,5,0)</f>
        <v>143.91</v>
      </c>
      <c r="P68" s="14">
        <f t="shared" si="33"/>
        <v>37.191290549543432</v>
      </c>
      <c r="Q68" s="22">
        <f t="shared" si="54"/>
        <v>315.41808104045475</v>
      </c>
      <c r="R68" s="62">
        <f t="shared" si="55"/>
        <v>608.75141437378807</v>
      </c>
      <c r="S68" s="62">
        <f ca="1">AVERAGE(OFFSET($R$3,0,0,'Données projet'!$E$9+1,1))-AVERAGE(OFFSET($H$3,0,0,'Données projet'!$E$9+1,1))</f>
        <v>159.85050823484681</v>
      </c>
      <c r="T68" s="62">
        <f t="shared" si="34"/>
        <v>162.67012146297657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160.83364230137778</v>
      </c>
      <c r="AO68" s="62">
        <f t="shared" si="36"/>
        <v>327.23695023676987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478.37499999999994</v>
      </c>
      <c r="BE68" s="14">
        <f>BD68*VLOOKUP('Données projet'!$B$11,Paramètres!$A$1:$I$89,3,0)*VLOOKUP('Données projet'!$B$11,Paramètres!$A$1:$I$89,5,0)</f>
        <v>286.06824999999998</v>
      </c>
      <c r="BF68" s="14">
        <f t="shared" si="37"/>
        <v>68.247799922382825</v>
      </c>
      <c r="BG68" s="22">
        <f t="shared" ref="BG68:BG131" si="61">(BE68+BF68)*0.475*44/12</f>
        <v>617.10045361481673</v>
      </c>
      <c r="BH68" s="62">
        <f t="shared" ref="BH68:BH131" si="62">BG68+(AY68+AZ68)*44/12</f>
        <v>910.4337869481501</v>
      </c>
      <c r="BI68" s="62">
        <f ca="1">AVERAGE(OFFSET($BH$3,0,0,'Données projet'!$E$11+1,1))-AVERAGE(OFFSET($H$3,0,0,'Données projet'!$E$11+1,1))</f>
        <v>287.78655084176978</v>
      </c>
      <c r="BJ68" s="62">
        <f t="shared" si="38"/>
        <v>231.19476400361157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1.2137268828598513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1.2137268828598513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9">
        <f t="shared" si="56"/>
        <v>388.20277749261015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315</v>
      </c>
      <c r="O69" s="14">
        <f>N69*VLOOKUP('Données projet'!$B$9,Paramètres!$A$1:$I$89,3,0)*VLOOKUP('Données projet'!$B$9,Paramètres!$A$1:$I$89,5,0)</f>
        <v>147.41999999999999</v>
      </c>
      <c r="P69" s="14">
        <f t="shared" ref="P69:P132" si="87">EXP(-1.0587+0.8836*LN(O69)+0.284)</f>
        <v>37.991680647570291</v>
      </c>
      <c r="Q69" s="22">
        <f t="shared" si="54"/>
        <v>322.92534379451826</v>
      </c>
      <c r="R69" s="62">
        <f t="shared" si="55"/>
        <v>616.25867712785157</v>
      </c>
      <c r="S69" s="62">
        <f ca="1">AVERAGE(OFFSET($R$3,0,0,'Données projet'!$E$9+1,1))-AVERAGE(OFFSET($H$3,0,0,'Données projet'!$E$9+1,1))</f>
        <v>159.85050823484681</v>
      </c>
      <c r="T69" s="62">
        <f t="shared" ref="T69:T132" si="88">$T$3</f>
        <v>162.67012146297657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160.83364230137778</v>
      </c>
      <c r="AO69" s="62">
        <f t="shared" ref="AO69:AO132" si="90">$AO$3</f>
        <v>327.23695023676987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495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494.99999999999994</v>
      </c>
      <c r="BE69" s="14">
        <f>BD69*VLOOKUP('Données projet'!$B$11,Paramètres!$A$1:$I$89,3,0)*VLOOKUP('Données projet'!$B$11,Paramètres!$A$1:$I$89,5,0)</f>
        <v>296.01</v>
      </c>
      <c r="BF69" s="14">
        <f t="shared" ref="BF69:BF132" si="91">EXP(-1.0587+0.8836*LN(BE69)+0.284)</f>
        <v>70.339355522692159</v>
      </c>
      <c r="BG69" s="22">
        <f t="shared" si="61"/>
        <v>638.05846086868871</v>
      </c>
      <c r="BH69" s="62">
        <f t="shared" si="62"/>
        <v>931.39179420202208</v>
      </c>
      <c r="BI69" s="62">
        <f ca="1">AVERAGE(OFFSET($BH$3,0,0,'Données projet'!$E$11+1,1))-AVERAGE(OFFSET($H$3,0,0,'Données projet'!$E$11+1,1))</f>
        <v>287.78655084176978</v>
      </c>
      <c r="BJ69" s="62">
        <f t="shared" ref="BJ69:BJ132" si="92">$BJ$3</f>
        <v>231.19476400361157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1.1899264389872697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1.1899264389872697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9">
        <f t="shared" si="56"/>
        <v>390.14369028019127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322.5</v>
      </c>
      <c r="O70" s="14">
        <f>N70*VLOOKUP('Données projet'!$B$9,Paramètres!$A$1:$I$89,3,0)*VLOOKUP('Données projet'!$B$9,Paramètres!$A$1:$I$89,5,0)</f>
        <v>150.93</v>
      </c>
      <c r="P70" s="14">
        <f t="shared" si="87"/>
        <v>38.789855371379076</v>
      </c>
      <c r="Q70" s="22">
        <f t="shared" si="54"/>
        <v>330.4287481051519</v>
      </c>
      <c r="R70" s="62">
        <f t="shared" si="55"/>
        <v>623.76208143848521</v>
      </c>
      <c r="S70" s="62">
        <f ca="1">AVERAGE(OFFSET($R$3,0,0,'Données projet'!$E$9+1,1))-AVERAGE(OFFSET($H$3,0,0,'Données projet'!$E$9+1,1))</f>
        <v>159.85050823484681</v>
      </c>
      <c r="T70" s="62">
        <f t="shared" si="88"/>
        <v>162.67012146297657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160.83364230137778</v>
      </c>
      <c r="AO70" s="62">
        <f t="shared" si="90"/>
        <v>327.23695023676987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442.87499999999994</v>
      </c>
      <c r="BE70" s="14">
        <f>BD70*VLOOKUP('Données projet'!$B$11,Paramètres!$A$1:$I$89,3,0)*VLOOKUP('Données projet'!$B$11,Paramètres!$A$1:$I$89,5,0)</f>
        <v>264.83924999999999</v>
      </c>
      <c r="BF70" s="14">
        <f t="shared" si="91"/>
        <v>63.752800756768096</v>
      </c>
      <c r="BG70" s="22">
        <f t="shared" si="61"/>
        <v>572.29782173470437</v>
      </c>
      <c r="BH70" s="62">
        <f t="shared" si="62"/>
        <v>865.63115506803774</v>
      </c>
      <c r="BI70" s="62">
        <f ca="1">AVERAGE(OFFSET($BH$3,0,0,'Données projet'!$E$11+1,1))-AVERAGE(OFFSET($H$3,0,0,'Données projet'!$E$11+1,1))</f>
        <v>287.78655084176978</v>
      </c>
      <c r="BJ70" s="62">
        <f t="shared" si="92"/>
        <v>231.19476400361157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1.166592707302192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1.166592707302192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9">
        <f t="shared" si="56"/>
        <v>392.08392221869906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330</v>
      </c>
      <c r="O71" s="14">
        <f>N71*VLOOKUP('Données projet'!$B$9,Paramètres!$A$1:$I$89,3,0)*VLOOKUP('Données projet'!$B$9,Paramètres!$A$1:$I$89,5,0)</f>
        <v>154.44</v>
      </c>
      <c r="P71" s="14">
        <f t="shared" si="87"/>
        <v>39.58587217095549</v>
      </c>
      <c r="Q71" s="22">
        <f t="shared" si="54"/>
        <v>337.92839403108081</v>
      </c>
      <c r="R71" s="62">
        <f t="shared" si="55"/>
        <v>631.26172736441413</v>
      </c>
      <c r="S71" s="62">
        <f ca="1">AVERAGE(OFFSET($R$3,0,0,'Données projet'!$E$9+1,1))-AVERAGE(OFFSET($H$3,0,0,'Données projet'!$E$9+1,1))</f>
        <v>159.85050823484681</v>
      </c>
      <c r="T71" s="62">
        <f t="shared" si="88"/>
        <v>162.67012146297657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160.83364230137778</v>
      </c>
      <c r="AO71" s="62">
        <f t="shared" si="90"/>
        <v>327.23695023676987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455.74999999999994</v>
      </c>
      <c r="BE71" s="14">
        <f>BD71*VLOOKUP('Données projet'!$B$11,Paramètres!$A$1:$I$89,3,0)*VLOOKUP('Données projet'!$B$11,Paramètres!$A$1:$I$89,5,0)</f>
        <v>272.5385</v>
      </c>
      <c r="BF71" s="14">
        <f t="shared" si="91"/>
        <v>65.387709293034902</v>
      </c>
      <c r="BG71" s="22">
        <f t="shared" si="61"/>
        <v>588.55481451870241</v>
      </c>
      <c r="BH71" s="62">
        <f t="shared" si="62"/>
        <v>881.88814785203567</v>
      </c>
      <c r="BI71" s="62">
        <f ca="1">AVERAGE(OFFSET($BH$3,0,0,'Données projet'!$E$11+1,1))-AVERAGE(OFFSET($H$3,0,0,'Données projet'!$E$11+1,1))</f>
        <v>287.78655084176978</v>
      </c>
      <c r="BJ71" s="62">
        <f t="shared" si="92"/>
        <v>231.19476400361157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1.1437165358632877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1.1437165358632877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9">
        <f t="shared" si="56"/>
        <v>394.02348447732243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337.5</v>
      </c>
      <c r="O72" s="14">
        <f>N72*VLOOKUP('Données projet'!$B$9,Paramètres!$A$1:$I$89,3,0)*VLOOKUP('Données projet'!$B$9,Paramètres!$A$1:$I$89,5,0)</f>
        <v>157.95000000000002</v>
      </c>
      <c r="P72" s="14">
        <f t="shared" si="87"/>
        <v>40.379785735878301</v>
      </c>
      <c r="Q72" s="22">
        <f t="shared" si="54"/>
        <v>345.42437682332138</v>
      </c>
      <c r="R72" s="62">
        <f t="shared" si="55"/>
        <v>638.75771015665464</v>
      </c>
      <c r="S72" s="62">
        <f ca="1">AVERAGE(OFFSET($R$3,0,0,'Données projet'!$E$9+1,1))-AVERAGE(OFFSET($H$3,0,0,'Données projet'!$E$9+1,1))</f>
        <v>159.85050823484681</v>
      </c>
      <c r="T72" s="62">
        <f t="shared" si="88"/>
        <v>162.67012146297657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160.83364230137778</v>
      </c>
      <c r="AO72" s="62">
        <f t="shared" si="90"/>
        <v>327.23695023676987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468.62499999999994</v>
      </c>
      <c r="BE72" s="14">
        <f>BD72*VLOOKUP('Données projet'!$B$11,Paramètres!$A$1:$I$89,3,0)*VLOOKUP('Données projet'!$B$11,Paramètres!$A$1:$I$89,5,0)</f>
        <v>280.23775000000001</v>
      </c>
      <c r="BF72" s="14">
        <f t="shared" si="91"/>
        <v>67.017249808465152</v>
      </c>
      <c r="BG72" s="22">
        <f t="shared" si="61"/>
        <v>604.80245799974352</v>
      </c>
      <c r="BH72" s="62">
        <f t="shared" si="62"/>
        <v>898.1357913330769</v>
      </c>
      <c r="BI72" s="62">
        <f ca="1">AVERAGE(OFFSET($BH$3,0,0,'Données projet'!$E$11+1,1))-AVERAGE(OFFSET($H$3,0,0,'Données projet'!$E$11+1,1))</f>
        <v>287.78655084176978</v>
      </c>
      <c r="BJ72" s="62">
        <f t="shared" si="92"/>
        <v>231.19476400361157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1.1212889521932135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1.1212889521932135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9">
        <f t="shared" si="56"/>
        <v>395.96238788291669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345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345</v>
      </c>
      <c r="O73" s="14">
        <f>N73*VLOOKUP('Données projet'!$B$9,Paramètres!$A$1:$I$89,3,0)*VLOOKUP('Données projet'!$B$9,Paramètres!$A$1:$I$89,5,0)</f>
        <v>161.45999999999998</v>
      </c>
      <c r="P73" s="14">
        <f t="shared" si="87"/>
        <v>41.171648186302534</v>
      </c>
      <c r="Q73" s="22">
        <f t="shared" si="54"/>
        <v>352.9167872578102</v>
      </c>
      <c r="R73" s="62">
        <f t="shared" si="55"/>
        <v>646.25012059114351</v>
      </c>
      <c r="S73" s="62">
        <f ca="1">AVERAGE(OFFSET($R$3,0,0,'Données projet'!$E$9+1,1))-AVERAGE(OFFSET($H$3,0,0,'Données projet'!$E$9+1,1))</f>
        <v>159.85050823484681</v>
      </c>
      <c r="T73" s="62">
        <f t="shared" si="88"/>
        <v>162.67012146297657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69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160.83364230137778</v>
      </c>
      <c r="AO73" s="62">
        <f t="shared" si="90"/>
        <v>327.23695023676987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481.49999999999994</v>
      </c>
      <c r="BE73" s="14">
        <f>BD73*VLOOKUP('Données projet'!$B$11,Paramètres!$A$1:$I$89,3,0)*VLOOKUP('Données projet'!$B$11,Paramètres!$A$1:$I$89,5,0)</f>
        <v>287.93700000000001</v>
      </c>
      <c r="BF73" s="14">
        <f t="shared" si="91"/>
        <v>68.641586729718156</v>
      </c>
      <c r="BG73" s="22">
        <f t="shared" si="61"/>
        <v>621.04103855425899</v>
      </c>
      <c r="BH73" s="62">
        <f t="shared" si="62"/>
        <v>914.37437188759236</v>
      </c>
      <c r="BI73" s="62">
        <f ca="1">AVERAGE(OFFSET($BH$3,0,0,'Données projet'!$E$11+1,1))-AVERAGE(OFFSET($H$3,0,0,'Données projet'!$E$11+1,1))</f>
        <v>287.78655084176978</v>
      </c>
      <c r="BJ73" s="62">
        <f t="shared" si="92"/>
        <v>231.19476400361157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1.099301159759434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1.099301159759434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9">
        <f t="shared" si="56"/>
        <v>397.90064293523346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283.7</v>
      </c>
      <c r="O74" s="14">
        <f>N74*VLOOKUP('Données projet'!$B$9,Paramètres!$A$1:$I$89,3,0)*VLOOKUP('Données projet'!$B$9,Paramètres!$A$1:$I$89,5,0)</f>
        <v>132.77160000000001</v>
      </c>
      <c r="P74" s="14">
        <f t="shared" si="87"/>
        <v>34.63600628318656</v>
      </c>
      <c r="Q74" s="22">
        <f t="shared" si="54"/>
        <v>291.56824760988326</v>
      </c>
      <c r="R74" s="62">
        <f t="shared" si="55"/>
        <v>584.90158094321657</v>
      </c>
      <c r="S74" s="62">
        <f ca="1">AVERAGE(OFFSET($R$3,0,0,'Données projet'!$E$9+1,1))-AVERAGE(OFFSET($H$3,0,0,'Données projet'!$E$9+1,1))</f>
        <v>159.85050823484681</v>
      </c>
      <c r="T74" s="62">
        <f t="shared" si="88"/>
        <v>162.67012146297657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160.83364230137778</v>
      </c>
      <c r="AO74" s="62">
        <f t="shared" si="90"/>
        <v>327.23695023676987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494.37499999999994</v>
      </c>
      <c r="BE74" s="14">
        <f>BD74*VLOOKUP('Données projet'!$B$11,Paramètres!$A$1:$I$89,3,0)*VLOOKUP('Données projet'!$B$11,Paramètres!$A$1:$I$89,5,0)</f>
        <v>295.63625000000002</v>
      </c>
      <c r="BF74" s="14">
        <f t="shared" si="91"/>
        <v>70.260875189476423</v>
      </c>
      <c r="BG74" s="22">
        <f t="shared" si="61"/>
        <v>637.27082637167155</v>
      </c>
      <c r="BH74" s="62">
        <f t="shared" si="62"/>
        <v>930.6041597050048</v>
      </c>
      <c r="BI74" s="62">
        <f ca="1">AVERAGE(OFFSET($BH$3,0,0,'Données projet'!$E$11+1,1))-AVERAGE(OFFSET($H$3,0,0,'Données projet'!$E$11+1,1))</f>
        <v>287.78655084176978</v>
      </c>
      <c r="BJ74" s="62">
        <f t="shared" si="92"/>
        <v>231.19476400361157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1.0777445345240517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1.0777445345240517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9">
        <f t="shared" si="56"/>
        <v>399.83825982126905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291.39999999999998</v>
      </c>
      <c r="O75" s="14">
        <f>N75*VLOOKUP('Données projet'!$B$9,Paramètres!$A$1:$I$89,3,0)*VLOOKUP('Données projet'!$B$9,Paramètres!$A$1:$I$89,5,0)</f>
        <v>136.37519999999998</v>
      </c>
      <c r="P75" s="14">
        <f t="shared" si="87"/>
        <v>35.465351191683979</v>
      </c>
      <c r="Q75" s="22">
        <f t="shared" si="54"/>
        <v>299.28895999218292</v>
      </c>
      <c r="R75" s="62">
        <f t="shared" si="55"/>
        <v>592.62229332551624</v>
      </c>
      <c r="S75" s="62">
        <f ca="1">AVERAGE(OFFSET($R$3,0,0,'Données projet'!$E$9+1,1))-AVERAGE(OFFSET($H$3,0,0,'Données projet'!$E$9+1,1))</f>
        <v>159.85050823484681</v>
      </c>
      <c r="T75" s="62">
        <f t="shared" si="88"/>
        <v>162.67012146297657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160.83364230137778</v>
      </c>
      <c r="AO75" s="62">
        <f t="shared" si="90"/>
        <v>327.23695023676987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507.24999999999994</v>
      </c>
      <c r="BE75" s="14">
        <f>BD75*VLOOKUP('Données projet'!$B$11,Paramètres!$A$1:$I$89,3,0)*VLOOKUP('Données projet'!$B$11,Paramètres!$A$1:$I$89,5,0)</f>
        <v>303.33549999999997</v>
      </c>
      <c r="BF75" s="14">
        <f t="shared" si="91"/>
        <v>71.875261779950591</v>
      </c>
      <c r="BG75" s="22">
        <f t="shared" si="61"/>
        <v>653.49207676674712</v>
      </c>
      <c r="BH75" s="62">
        <f t="shared" si="62"/>
        <v>946.82541010008049</v>
      </c>
      <c r="BI75" s="62">
        <f ca="1">AVERAGE(OFFSET($BH$3,0,0,'Données projet'!$E$11+1,1))-AVERAGE(OFFSET($H$3,0,0,'Données projet'!$E$11+1,1))</f>
        <v>287.78655084176978</v>
      </c>
      <c r="BJ75" s="62">
        <f t="shared" si="92"/>
        <v>231.19476400361157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1.0566106215612923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1.0566106215612923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9">
        <f t="shared" si="56"/>
        <v>401.77524842879154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299.09999999999997</v>
      </c>
      <c r="O76" s="14">
        <f>N76*VLOOKUP('Données projet'!$B$9,Paramètres!$A$1:$I$89,3,0)*VLOOKUP('Données projet'!$B$9,Paramètres!$A$1:$I$89,5,0)</f>
        <v>139.97879999999998</v>
      </c>
      <c r="P76" s="14">
        <f t="shared" si="87"/>
        <v>36.292148829903653</v>
      </c>
      <c r="Q76" s="22">
        <f t="shared" si="54"/>
        <v>307.00523587874881</v>
      </c>
      <c r="R76" s="62">
        <f t="shared" si="55"/>
        <v>600.33856921208212</v>
      </c>
      <c r="S76" s="62">
        <f ca="1">AVERAGE(OFFSET($R$3,0,0,'Données projet'!$E$9+1,1))-AVERAGE(OFFSET($H$3,0,0,'Données projet'!$E$9+1,1))</f>
        <v>159.85050823484681</v>
      </c>
      <c r="T76" s="62">
        <f t="shared" si="88"/>
        <v>162.67012146297657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160.83364230137778</v>
      </c>
      <c r="AO76" s="62">
        <f t="shared" si="90"/>
        <v>327.23695023676987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520.125</v>
      </c>
      <c r="BE76" s="14">
        <f>BD76*VLOOKUP('Données projet'!$B$11,Paramètres!$A$1:$I$89,3,0)*VLOOKUP('Données projet'!$B$11,Paramètres!$A$1:$I$89,5,0)</f>
        <v>311.03475000000003</v>
      </c>
      <c r="BF76" s="14">
        <f t="shared" si="91"/>
        <v>73.484885227728896</v>
      </c>
      <c r="BG76" s="22">
        <f t="shared" si="61"/>
        <v>669.70503135496119</v>
      </c>
      <c r="BH76" s="62">
        <f t="shared" si="62"/>
        <v>963.03836468829445</v>
      </c>
      <c r="BI76" s="62">
        <f ca="1">AVERAGE(OFFSET($BH$3,0,0,'Données projet'!$E$11+1,1))-AVERAGE(OFFSET($H$3,0,0,'Données projet'!$E$11+1,1))</f>
        <v>287.78655084176978</v>
      </c>
      <c r="BJ76" s="62">
        <f t="shared" si="92"/>
        <v>231.19476400361157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1.0358911317413184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1.0358911317413184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9">
        <f t="shared" si="56"/>
        <v>403.71161835910709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306.79999999999995</v>
      </c>
      <c r="O77" s="14">
        <f>N77*VLOOKUP('Données projet'!$B$9,Paramètres!$A$1:$I$89,3,0)*VLOOKUP('Données projet'!$B$9,Paramètres!$A$1:$I$89,5,0)</f>
        <v>143.58239999999998</v>
      </c>
      <c r="P77" s="14">
        <f t="shared" si="87"/>
        <v>37.116472314400653</v>
      </c>
      <c r="Q77" s="22">
        <f t="shared" si="54"/>
        <v>314.71720261424775</v>
      </c>
      <c r="R77" s="62">
        <f t="shared" si="55"/>
        <v>608.05053594758101</v>
      </c>
      <c r="S77" s="62">
        <f ca="1">AVERAGE(OFFSET($R$3,0,0,'Données projet'!$E$9+1,1))-AVERAGE(OFFSET($H$3,0,0,'Données projet'!$E$9+1,1))</f>
        <v>159.85050823484681</v>
      </c>
      <c r="T77" s="62">
        <f t="shared" si="88"/>
        <v>162.67012146297657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160.83364230137778</v>
      </c>
      <c r="AO77" s="62">
        <f t="shared" si="90"/>
        <v>327.23695023676987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533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533</v>
      </c>
      <c r="BE77" s="14">
        <f>BD77*VLOOKUP('Données projet'!$B$11,Paramètres!$A$1:$I$89,3,0)*VLOOKUP('Données projet'!$B$11,Paramètres!$A$1:$I$89,5,0)</f>
        <v>318.73400000000004</v>
      </c>
      <c r="BF77" s="14">
        <f t="shared" si="91"/>
        <v>75.089876999925679</v>
      </c>
      <c r="BG77" s="22">
        <f t="shared" si="61"/>
        <v>685.90991910820378</v>
      </c>
      <c r="BH77" s="62">
        <f t="shared" si="62"/>
        <v>979.24325244153715</v>
      </c>
      <c r="BI77" s="62">
        <f ca="1">AVERAGE(OFFSET($BH$3,0,0,'Données projet'!$E$11+1,1))-AVERAGE(OFFSET($H$3,0,0,'Données projet'!$E$11+1,1))</f>
        <v>287.78655084176978</v>
      </c>
      <c r="BJ77" s="62">
        <f t="shared" si="92"/>
        <v>231.19476400361157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1.0155779384790733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1.0155779384790733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9">
        <f t="shared" si="56"/>
        <v>405.64737893911513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314.49999999999994</v>
      </c>
      <c r="O78" s="14">
        <f>N78*VLOOKUP('Données projet'!$B$9,Paramètres!$A$1:$I$89,3,0)*VLOOKUP('Données projet'!$B$9,Paramètres!$A$1:$I$89,5,0)</f>
        <v>147.18599999999998</v>
      </c>
      <c r="P78" s="14">
        <f t="shared" si="87"/>
        <v>37.938390882441361</v>
      </c>
      <c r="Q78" s="22">
        <f t="shared" si="54"/>
        <v>322.42498078691864</v>
      </c>
      <c r="R78" s="62">
        <f t="shared" si="55"/>
        <v>615.75831412025195</v>
      </c>
      <c r="S78" s="62">
        <f ca="1">AVERAGE(OFFSET($R$3,0,0,'Données projet'!$E$9+1,1))-AVERAGE(OFFSET($H$3,0,0,'Données projet'!$E$9+1,1))</f>
        <v>159.85050823484681</v>
      </c>
      <c r="T78" s="62">
        <f t="shared" si="88"/>
        <v>162.67012146297657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160.83364230137778</v>
      </c>
      <c r="AO78" s="62">
        <f t="shared" si="90"/>
        <v>327.23695023676987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8.875</v>
      </c>
      <c r="BD78" s="13">
        <f>IF('Données projet'!$A$88&gt;35,BD77+BC78-BL77,IF(A78&lt;'Données projet'!$A$88,$BA$205^A78,IF(A78='Données projet'!$A$88,'Données projet'!$B$88,BD77+BC78-BL77)))</f>
        <v>504.875</v>
      </c>
      <c r="BE78" s="14">
        <f>BD78*VLOOKUP('Données projet'!$B$11,Paramètres!$A$1:$I$89,3,0)*VLOOKUP('Données projet'!$B$11,Paramètres!$A$1:$I$89,5,0)</f>
        <v>301.91525000000001</v>
      </c>
      <c r="BF78" s="14">
        <f t="shared" si="91"/>
        <v>71.577824610045951</v>
      </c>
      <c r="BG78" s="22">
        <f t="shared" si="61"/>
        <v>650.50043827916329</v>
      </c>
      <c r="BH78" s="62">
        <f t="shared" si="62"/>
        <v>943.83377161249655</v>
      </c>
      <c r="BI78" s="62">
        <f ca="1">AVERAGE(OFFSET($BH$3,0,0,'Données projet'!$E$11+1,1))-AVERAGE(OFFSET($H$3,0,0,'Données projet'!$E$11+1,1))</f>
        <v>287.78655084176978</v>
      </c>
      <c r="BJ78" s="62">
        <f t="shared" si="92"/>
        <v>231.19476400361157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0.99566307454687641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0.99566307454687641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9">
        <f t="shared" si="56"/>
        <v>407.58253923270354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322.19999999999993</v>
      </c>
      <c r="O79" s="14">
        <f>N79*VLOOKUP('Données projet'!$B$9,Paramètres!$A$1:$I$89,3,0)*VLOOKUP('Données projet'!$B$9,Paramètres!$A$1:$I$89,5,0)</f>
        <v>150.78959999999998</v>
      </c>
      <c r="P79" s="14">
        <f t="shared" si="87"/>
        <v>38.757970187689722</v>
      </c>
      <c r="Q79" s="22">
        <f t="shared" si="54"/>
        <v>330.12868474355952</v>
      </c>
      <c r="R79" s="62">
        <f t="shared" si="55"/>
        <v>623.46201807689283</v>
      </c>
      <c r="S79" s="62">
        <f ca="1">AVERAGE(OFFSET($R$3,0,0,'Données projet'!$E$9+1,1))-AVERAGE(OFFSET($H$3,0,0,'Données projet'!$E$9+1,1))</f>
        <v>159.85050823484681</v>
      </c>
      <c r="T79" s="62">
        <f t="shared" si="88"/>
        <v>162.67012146297657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160.83364230137778</v>
      </c>
      <c r="AO79" s="62">
        <f t="shared" si="90"/>
        <v>327.23695023676987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8.875</v>
      </c>
      <c r="BD79" s="13">
        <f>IF('Données projet'!$A$88&gt;35,BD78+BC79-BL78,IF(A79&lt;'Données projet'!$A$88,$BA$205^A79,IF(A79='Données projet'!$A$88,'Données projet'!$B$88,BD78+BC79-BL78)))</f>
        <v>513.75</v>
      </c>
      <c r="BE79" s="14">
        <f>BD79*VLOOKUP('Données projet'!$B$11,Paramètres!$A$1:$I$89,3,0)*VLOOKUP('Données projet'!$B$11,Paramètres!$A$1:$I$89,5,0)</f>
        <v>307.22250000000003</v>
      </c>
      <c r="BF79" s="14">
        <f t="shared" si="91"/>
        <v>72.68847414066191</v>
      </c>
      <c r="BG79" s="22">
        <f t="shared" si="61"/>
        <v>661.67827996165295</v>
      </c>
      <c r="BH79" s="62">
        <f t="shared" si="62"/>
        <v>955.01161329498632</v>
      </c>
      <c r="BI79" s="62">
        <f ca="1">AVERAGE(OFFSET($BH$3,0,0,'Données projet'!$E$11+1,1))-AVERAGE(OFFSET($H$3,0,0,'Données projet'!$E$11+1,1))</f>
        <v>287.78655084176978</v>
      </c>
      <c r="BJ79" s="62">
        <f t="shared" si="92"/>
        <v>231.19476400361157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0.97613872894952225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0.97613872894952225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9">
        <f t="shared" si="56"/>
        <v>409.51710805152618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329.89999999999992</v>
      </c>
      <c r="O80" s="14">
        <f>N80*VLOOKUP('Données projet'!$B$9,Paramètres!$A$1:$I$89,3,0)*VLOOKUP('Données projet'!$B$9,Paramètres!$A$1:$I$89,5,0)</f>
        <v>154.39319999999995</v>
      </c>
      <c r="P80" s="14">
        <f t="shared" si="87"/>
        <v>39.575272566832489</v>
      </c>
      <c r="Q80" s="22">
        <f t="shared" si="54"/>
        <v>337.82842305389983</v>
      </c>
      <c r="R80" s="62">
        <f t="shared" si="55"/>
        <v>631.16175638723314</v>
      </c>
      <c r="S80" s="62">
        <f ca="1">AVERAGE(OFFSET($R$3,0,0,'Données projet'!$E$9+1,1))-AVERAGE(OFFSET($H$3,0,0,'Données projet'!$E$9+1,1))</f>
        <v>159.85050823484681</v>
      </c>
      <c r="T80" s="62">
        <f t="shared" si="88"/>
        <v>162.67012146297657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160.83364230137778</v>
      </c>
      <c r="AO80" s="62">
        <f t="shared" si="90"/>
        <v>327.23695023676987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8.875</v>
      </c>
      <c r="BD80" s="13">
        <f>IF('Données projet'!$A$88&gt;35,BD79+BC80-BL79,IF(A80&lt;'Données projet'!$A$88,$BA$205^A80,IF(A80='Données projet'!$A$88,'Données projet'!$B$88,BD79+BC80-BL79)))</f>
        <v>522.625</v>
      </c>
      <c r="BE80" s="14">
        <f>BD80*VLOOKUP('Données projet'!$B$11,Paramètres!$A$1:$I$89,3,0)*VLOOKUP('Données projet'!$B$11,Paramètres!$A$1:$I$89,5,0)</f>
        <v>312.52975000000004</v>
      </c>
      <c r="BF80" s="14">
        <f t="shared" si="91"/>
        <v>73.796892500493684</v>
      </c>
      <c r="BG80" s="22">
        <f t="shared" si="61"/>
        <v>672.85223568835988</v>
      </c>
      <c r="BH80" s="62">
        <f t="shared" si="62"/>
        <v>966.18556902169325</v>
      </c>
      <c r="BI80" s="62">
        <f ca="1">AVERAGE(OFFSET($BH$3,0,0,'Données projet'!$E$11+1,1))-AVERAGE(OFFSET($H$3,0,0,'Données projet'!$E$11+1,1))</f>
        <v>287.78655084176978</v>
      </c>
      <c r="BJ80" s="62">
        <f t="shared" si="92"/>
        <v>231.19476400361157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0.95699724386065732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0.95699724386065732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9">
        <f t="shared" si="56"/>
        <v>411.45109396520513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337.59999999999991</v>
      </c>
      <c r="O81" s="14">
        <f>N81*VLOOKUP('Données projet'!$B$9,Paramètres!$A$1:$I$89,3,0)*VLOOKUP('Données projet'!$B$9,Paramètres!$A$1:$I$89,5,0)</f>
        <v>157.99679999999995</v>
      </c>
      <c r="P81" s="14">
        <f t="shared" si="87"/>
        <v>40.390357280610026</v>
      </c>
      <c r="Q81" s="22">
        <f t="shared" si="54"/>
        <v>345.52429893039567</v>
      </c>
      <c r="R81" s="62">
        <f t="shared" si="55"/>
        <v>638.85763226372899</v>
      </c>
      <c r="S81" s="62">
        <f ca="1">AVERAGE(OFFSET($R$3,0,0,'Données projet'!$E$9+1,1))-AVERAGE(OFFSET($H$3,0,0,'Données projet'!$E$9+1,1))</f>
        <v>159.85050823484681</v>
      </c>
      <c r="T81" s="62">
        <f t="shared" si="88"/>
        <v>162.67012146297657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160.83364230137778</v>
      </c>
      <c r="AO81" s="62">
        <f t="shared" si="90"/>
        <v>327.23695023676987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8.875</v>
      </c>
      <c r="BD81" s="13">
        <f>IF('Données projet'!$A$88&gt;35,BD80+BC81-BL80,IF(A81&lt;'Données projet'!$A$88,$BA$205^A81,IF(A81='Données projet'!$A$88,'Données projet'!$B$88,BD80+BC81-BL80)))</f>
        <v>531.5</v>
      </c>
      <c r="BE81" s="14">
        <f>BD81*VLOOKUP('Données projet'!$B$11,Paramètres!$A$1:$I$89,3,0)*VLOOKUP('Données projet'!$B$11,Paramètres!$A$1:$I$89,5,0)</f>
        <v>317.83700000000005</v>
      </c>
      <c r="BF81" s="14">
        <f t="shared" si="91"/>
        <v>74.903121950927684</v>
      </c>
      <c r="BG81" s="22">
        <f t="shared" si="61"/>
        <v>684.0223790645324</v>
      </c>
      <c r="BH81" s="62">
        <f t="shared" si="62"/>
        <v>977.35571239786577</v>
      </c>
      <c r="BI81" s="62">
        <f ca="1">AVERAGE(OFFSET($BH$3,0,0,'Données projet'!$E$11+1,1))-AVERAGE(OFFSET($H$3,0,0,'Données projet'!$E$11+1,1))</f>
        <v>287.78655084176978</v>
      </c>
      <c r="BJ81" s="62">
        <f t="shared" si="92"/>
        <v>231.19476400361157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0.93823111161923189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0.93823111161923189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9">
        <f t="shared" si="56"/>
        <v>413.38450531099431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345.2999999999999</v>
      </c>
      <c r="O82" s="14">
        <f>N82*VLOOKUP('Données projet'!$B$9,Paramètres!$A$1:$I$89,3,0)*VLOOKUP('Données projet'!$B$9,Paramètres!$A$1:$I$89,5,0)</f>
        <v>161.60039999999995</v>
      </c>
      <c r="P82" s="14">
        <f t="shared" si="87"/>
        <v>41.203280732237822</v>
      </c>
      <c r="Q82" s="22">
        <f t="shared" si="54"/>
        <v>353.21641060864749</v>
      </c>
      <c r="R82" s="62">
        <f t="shared" si="55"/>
        <v>646.54974394198075</v>
      </c>
      <c r="S82" s="62">
        <f ca="1">AVERAGE(OFFSET($R$3,0,0,'Données projet'!$E$9+1,1))-AVERAGE(OFFSET($H$3,0,0,'Données projet'!$E$9+1,1))</f>
        <v>159.85050823484681</v>
      </c>
      <c r="T82" s="62">
        <f t="shared" si="88"/>
        <v>162.67012146297657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160.83364230137778</v>
      </c>
      <c r="AO82" s="62">
        <f t="shared" si="90"/>
        <v>327.23695023676987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8.875</v>
      </c>
      <c r="BD82" s="13">
        <f>IF('Données projet'!$A$88&gt;35,BD81+BC82-BL81,IF(A82&lt;'Données projet'!$A$88,$BA$205^A82,IF(A82='Données projet'!$A$88,'Données projet'!$B$88,BD81+BC82-BL81)))</f>
        <v>540.375</v>
      </c>
      <c r="BE82" s="14">
        <f>BD82*VLOOKUP('Données projet'!$B$11,Paramètres!$A$1:$I$89,3,0)*VLOOKUP('Données projet'!$B$11,Paramètres!$A$1:$I$89,5,0)</f>
        <v>323.14425000000006</v>
      </c>
      <c r="BF82" s="14">
        <f t="shared" si="91"/>
        <v>76.007203261088534</v>
      </c>
      <c r="BG82" s="22">
        <f t="shared" si="61"/>
        <v>695.18878109639593</v>
      </c>
      <c r="BH82" s="62">
        <f t="shared" si="62"/>
        <v>988.5221144297293</v>
      </c>
      <c r="BI82" s="62">
        <f ca="1">AVERAGE(OFFSET($BH$3,0,0,'Données projet'!$E$11+1,1))-AVERAGE(OFFSET($H$3,0,0,'Données projet'!$E$11+1,1))</f>
        <v>287.78655084176978</v>
      </c>
      <c r="BJ82" s="62">
        <f t="shared" si="92"/>
        <v>231.19476400361157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0.91983297178485046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0.91983297178485046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9">
        <f t="shared" si="56"/>
        <v>415.31735020294059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353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352.99999999999989</v>
      </c>
      <c r="O83" s="14">
        <f>N83*VLOOKUP('Données projet'!$B$9,Paramètres!$A$1:$I$89,3,0)*VLOOKUP('Données projet'!$B$9,Paramètres!$A$1:$I$89,5,0)</f>
        <v>165.20399999999995</v>
      </c>
      <c r="P83" s="14">
        <f t="shared" si="87"/>
        <v>42.014096665795854</v>
      </c>
      <c r="Q83" s="22">
        <f t="shared" si="54"/>
        <v>360.90485169292765</v>
      </c>
      <c r="R83" s="62">
        <f t="shared" si="55"/>
        <v>654.23818502626091</v>
      </c>
      <c r="S83" s="62">
        <f ca="1">AVERAGE(OFFSET($R$3,0,0,'Données projet'!$E$9+1,1))-AVERAGE(OFFSET($H$3,0,0,'Données projet'!$E$9+1,1))</f>
        <v>159.85050823484681</v>
      </c>
      <c r="T83" s="62">
        <f t="shared" si="88"/>
        <v>162.67012146297657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71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160.83364230137778</v>
      </c>
      <c r="AO83" s="62">
        <f t="shared" si="90"/>
        <v>327.23695023676987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8.875</v>
      </c>
      <c r="BD83" s="13">
        <f>IF('Données projet'!$A$88&gt;35,BD82+BC83-BL82,IF(A83&lt;'Données projet'!$A$88,$BA$205^A83,IF(A83='Données projet'!$A$88,'Données projet'!$B$88,BD82+BC83-BL82)))</f>
        <v>549.25</v>
      </c>
      <c r="BE83" s="14">
        <f>BD83*VLOOKUP('Données projet'!$B$11,Paramètres!$A$1:$I$89,3,0)*VLOOKUP('Données projet'!$B$11,Paramètres!$A$1:$I$89,5,0)</f>
        <v>328.45150000000001</v>
      </c>
      <c r="BF83" s="14">
        <f t="shared" si="91"/>
        <v>77.109175784158708</v>
      </c>
      <c r="BG83" s="22">
        <f t="shared" si="61"/>
        <v>706.35151032407646</v>
      </c>
      <c r="BH83" s="62">
        <f t="shared" si="62"/>
        <v>999.68484365740983</v>
      </c>
      <c r="BI83" s="62">
        <f ca="1">AVERAGE(OFFSET($BH$3,0,0,'Données projet'!$E$11+1,1))-AVERAGE(OFFSET($H$3,0,0,'Données projet'!$E$11+1,1))</f>
        <v>287.78655084176978</v>
      </c>
      <c r="BJ83" s="62">
        <f t="shared" si="92"/>
        <v>231.19476400361157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0.90179560825086391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0.90179560825086391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9">
        <f t="shared" si="56"/>
        <v>417.24963654057308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290.2999999999999</v>
      </c>
      <c r="O84" s="14">
        <f>N84*VLOOKUP('Données projet'!$B$9,Paramètres!$A$1:$I$89,3,0)*VLOOKUP('Données projet'!$B$9,Paramètres!$A$1:$I$89,5,0)</f>
        <v>135.86039999999994</v>
      </c>
      <c r="P84" s="14">
        <f t="shared" si="87"/>
        <v>35.347031059244749</v>
      </c>
      <c r="Q84" s="22">
        <f t="shared" si="54"/>
        <v>298.18627576151783</v>
      </c>
      <c r="R84" s="62">
        <f t="shared" si="55"/>
        <v>591.51960909485115</v>
      </c>
      <c r="S84" s="62">
        <f ca="1">AVERAGE(OFFSET($R$3,0,0,'Données projet'!$E$9+1,1))-AVERAGE(OFFSET($H$3,0,0,'Données projet'!$E$9+1,1))</f>
        <v>159.85050823484681</v>
      </c>
      <c r="T84" s="62">
        <f t="shared" si="88"/>
        <v>162.67012146297657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160.83364230137778</v>
      </c>
      <c r="AO84" s="62">
        <f t="shared" si="90"/>
        <v>327.23695023676987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8.875</v>
      </c>
      <c r="BD84" s="13">
        <f>IF('Données projet'!$A$88&gt;35,BD83+BC84-BL83,IF(A84&lt;'Données projet'!$A$88,$BA$205^A84,IF(A84='Données projet'!$A$88,'Données projet'!$B$88,BD83+BC84-BL83)))</f>
        <v>558.125</v>
      </c>
      <c r="BE84" s="14">
        <f>BD84*VLOOKUP('Données projet'!$B$11,Paramètres!$A$1:$I$89,3,0)*VLOOKUP('Données projet'!$B$11,Paramètres!$A$1:$I$89,5,0)</f>
        <v>333.75875000000002</v>
      </c>
      <c r="BF84" s="14">
        <f t="shared" si="91"/>
        <v>78.209077528625059</v>
      </c>
      <c r="BG84" s="22">
        <f t="shared" si="61"/>
        <v>717.5106329456886</v>
      </c>
      <c r="BH84" s="62">
        <f t="shared" si="62"/>
        <v>1010.843966279022</v>
      </c>
      <c r="BI84" s="62">
        <f ca="1">AVERAGE(OFFSET($BH$3,0,0,'Données projet'!$E$11+1,1))-AVERAGE(OFFSET($H$3,0,0,'Données projet'!$E$11+1,1))</f>
        <v>287.78655084176978</v>
      </c>
      <c r="BJ84" s="62">
        <f t="shared" si="92"/>
        <v>231.19476400361157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0.88411194641407342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0.88411194641407342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9">
        <f t="shared" si="56"/>
        <v>419.18137201715149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298.59999999999991</v>
      </c>
      <c r="O85" s="14">
        <f>N85*VLOOKUP('Données projet'!$B$9,Paramètres!$A$1:$I$89,3,0)*VLOOKUP('Données projet'!$B$9,Paramètres!$A$1:$I$89,5,0)</f>
        <v>139.74479999999997</v>
      </c>
      <c r="P85" s="14">
        <f t="shared" si="87"/>
        <v>36.238536552104364</v>
      </c>
      <c r="Q85" s="22">
        <f t="shared" si="54"/>
        <v>306.50431116158171</v>
      </c>
      <c r="R85" s="62">
        <f t="shared" si="55"/>
        <v>599.83764449491503</v>
      </c>
      <c r="S85" s="62">
        <f ca="1">AVERAGE(OFFSET($R$3,0,0,'Données projet'!$E$9+1,1))-AVERAGE(OFFSET($H$3,0,0,'Données projet'!$E$9+1,1))</f>
        <v>159.85050823484681</v>
      </c>
      <c r="T85" s="62">
        <f t="shared" si="88"/>
        <v>162.67012146297657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160.83364230137778</v>
      </c>
      <c r="AO85" s="62">
        <f t="shared" si="90"/>
        <v>327.23695023676987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567</v>
      </c>
      <c r="BB85" s="13">
        <f>VLOOKUP(A85,'Données projet'!$A$87:$I$107,9,0)</f>
        <v>8.875</v>
      </c>
      <c r="BC85" s="13">
        <f t="array" ref="BC85">INDEX(BB:BB,MIN(IF(ISNUMBER(BB85:BB281),ROW(BB85:BB281),"")))</f>
        <v>8.875</v>
      </c>
      <c r="BD85" s="13">
        <f>IF('Données projet'!$A$88&gt;35,BD84+BC85-BL84,IF(A85&lt;'Données projet'!$A$88,$BA$205^A85,IF(A85='Données projet'!$A$88,'Données projet'!$B$88,BD84+BC85-BL84)))</f>
        <v>567</v>
      </c>
      <c r="BE85" s="14">
        <f>BD85*VLOOKUP('Données projet'!$B$11,Paramètres!$A$1:$I$89,3,0)*VLOOKUP('Données projet'!$B$11,Paramètres!$A$1:$I$89,5,0)</f>
        <v>339.06600000000003</v>
      </c>
      <c r="BF85" s="14">
        <f t="shared" si="91"/>
        <v>79.30694522486489</v>
      </c>
      <c r="BG85" s="22">
        <f t="shared" si="61"/>
        <v>728.66621293330627</v>
      </c>
      <c r="BH85" s="62">
        <f t="shared" si="62"/>
        <v>1021.9995462666395</v>
      </c>
      <c r="BI85" s="62">
        <f ca="1">AVERAGE(OFFSET($BH$3,0,0,'Données projet'!$E$11+1,1))-AVERAGE(OFFSET($H$3,0,0,'Données projet'!$E$11+1,1))</f>
        <v>287.78655084176978</v>
      </c>
      <c r="BJ85" s="62">
        <f t="shared" si="92"/>
        <v>231.19476400361157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567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0.86677505039993374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0.86677505039993374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9">
        <f t="shared" si="56"/>
        <v>421.1125641275006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306.89999999999992</v>
      </c>
      <c r="O86" s="14">
        <f>N86*VLOOKUP('Données projet'!$B$9,Paramètres!$A$1:$I$89,3,0)*VLOOKUP('Données projet'!$B$9,Paramètres!$A$1:$I$89,5,0)</f>
        <v>143.62919999999997</v>
      </c>
      <c r="P86" s="14">
        <f t="shared" si="87"/>
        <v>37.127161849234348</v>
      </c>
      <c r="Q86" s="22">
        <f t="shared" si="54"/>
        <v>314.81733022074974</v>
      </c>
      <c r="R86" s="62">
        <f t="shared" si="55"/>
        <v>608.15066355408305</v>
      </c>
      <c r="S86" s="62">
        <f ca="1">AVERAGE(OFFSET($R$3,0,0,'Données projet'!$E$9+1,1))-AVERAGE(OFFSET($H$3,0,0,'Données projet'!$E$9+1,1))</f>
        <v>159.85050823484681</v>
      </c>
      <c r="T86" s="62">
        <f t="shared" si="88"/>
        <v>162.67012146297657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160.83364230137778</v>
      </c>
      <c r="AO86" s="62">
        <f t="shared" si="90"/>
        <v>327.23695023676987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287.78655084176978</v>
      </c>
      <c r="BJ86" s="62">
        <f t="shared" si="92"/>
        <v>231.19476400361157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0.84977812034216893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0.84977812034216893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9">
        <f t="shared" si="56"/>
        <v>423.0432201754565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315.19999999999993</v>
      </c>
      <c r="O87" s="14">
        <f>N87*VLOOKUP('Données projet'!$B$9,Paramètres!$A$1:$I$89,3,0)*VLOOKUP('Données projet'!$B$9,Paramètres!$A$1:$I$89,5,0)</f>
        <v>147.51359999999997</v>
      </c>
      <c r="P87" s="14">
        <f t="shared" si="87"/>
        <v>38.012993796041464</v>
      </c>
      <c r="Q87" s="22">
        <f t="shared" si="54"/>
        <v>323.12548419477213</v>
      </c>
      <c r="R87" s="62">
        <f t="shared" si="55"/>
        <v>616.45881752810544</v>
      </c>
      <c r="S87" s="62">
        <f ca="1">AVERAGE(OFFSET($R$3,0,0,'Données projet'!$E$9+1,1))-AVERAGE(OFFSET($H$3,0,0,'Données projet'!$E$9+1,1))</f>
        <v>159.85050823484681</v>
      </c>
      <c r="T87" s="62">
        <f t="shared" si="88"/>
        <v>162.67012146297657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160.83364230137778</v>
      </c>
      <c r="AO87" s="62">
        <f t="shared" si="90"/>
        <v>327.23695023676987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287.78655084176978</v>
      </c>
      <c r="BJ87" s="62">
        <f t="shared" si="92"/>
        <v>231.19476400361157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0.83311448971573321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0.83311448971573321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9">
        <f t="shared" si="56"/>
        <v>424.97334728094779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323.49999999999994</v>
      </c>
      <c r="O88" s="14">
        <f>N88*VLOOKUP('Données projet'!$B$9,Paramètres!$A$1:$I$89,3,0)*VLOOKUP('Données projet'!$B$9,Paramètres!$A$1:$I$89,5,0)</f>
        <v>151.39799999999997</v>
      </c>
      <c r="P88" s="14">
        <f t="shared" si="87"/>
        <v>38.896114403754709</v>
      </c>
      <c r="Q88" s="22">
        <f t="shared" si="54"/>
        <v>331.42891591987274</v>
      </c>
      <c r="R88" s="62">
        <f t="shared" si="55"/>
        <v>624.76224925320605</v>
      </c>
      <c r="S88" s="62">
        <f ca="1">AVERAGE(OFFSET($R$3,0,0,'Données projet'!$E$9+1,1))-AVERAGE(OFFSET($H$3,0,0,'Données projet'!$E$9+1,1))</f>
        <v>159.85050823484681</v>
      </c>
      <c r="T88" s="62">
        <f t="shared" si="88"/>
        <v>162.67012146297657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160.83364230137778</v>
      </c>
      <c r="AO88" s="62">
        <f t="shared" si="90"/>
        <v>327.23695023676987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287.78655084176978</v>
      </c>
      <c r="BJ88" s="62">
        <f t="shared" si="92"/>
        <v>231.19476400361157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0.81677762272207077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0.81677762272207077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9">
        <f t="shared" si="56"/>
        <v>426.9029523867344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331.79999999999995</v>
      </c>
      <c r="O89" s="14">
        <f>N89*VLOOKUP('Données projet'!$B$9,Paramètres!$A$1:$I$89,3,0)*VLOOKUP('Données projet'!$B$9,Paramètres!$A$1:$I$89,5,0)</f>
        <v>155.28239999999997</v>
      </c>
      <c r="P89" s="14">
        <f t="shared" si="87"/>
        <v>39.776601235546408</v>
      </c>
      <c r="Q89" s="22">
        <f t="shared" si="54"/>
        <v>339.72776048524321</v>
      </c>
      <c r="R89" s="62">
        <f t="shared" si="55"/>
        <v>633.06109381857652</v>
      </c>
      <c r="S89" s="62">
        <f ca="1">AVERAGE(OFFSET($R$3,0,0,'Données projet'!$E$9+1,1))-AVERAGE(OFFSET($H$3,0,0,'Données projet'!$E$9+1,1))</f>
        <v>159.85050823484681</v>
      </c>
      <c r="T89" s="62">
        <f t="shared" si="88"/>
        <v>162.67012146297657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160.83364230137778</v>
      </c>
      <c r="AO89" s="62">
        <f t="shared" si="90"/>
        <v>327.23695023676987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287.78655084176978</v>
      </c>
      <c r="BJ89" s="62">
        <f t="shared" si="92"/>
        <v>231.19476400361157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0.80076111172564912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0.80076111172564912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9">
        <f t="shared" si="56"/>
        <v>428.83204226482388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340.09999999999997</v>
      </c>
      <c r="O90" s="14">
        <f>N90*VLOOKUP('Données projet'!$B$9,Paramètres!$A$1:$I$89,3,0)*VLOOKUP('Données projet'!$B$9,Paramètres!$A$1:$I$89,5,0)</f>
        <v>159.16679999999997</v>
      </c>
      <c r="P90" s="14">
        <f t="shared" si="87"/>
        <v>40.654527752930747</v>
      </c>
      <c r="Q90" s="22">
        <f t="shared" si="54"/>
        <v>348.02214583635424</v>
      </c>
      <c r="R90" s="62">
        <f t="shared" si="55"/>
        <v>641.35547916968756</v>
      </c>
      <c r="S90" s="62">
        <f ca="1">AVERAGE(OFFSET($R$3,0,0,'Données projet'!$E$9+1,1))-AVERAGE(OFFSET($H$3,0,0,'Données projet'!$E$9+1,1))</f>
        <v>159.85050823484681</v>
      </c>
      <c r="T90" s="62">
        <f t="shared" si="88"/>
        <v>162.67012146297657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160.83364230137778</v>
      </c>
      <c r="AO90" s="62">
        <f t="shared" si="90"/>
        <v>327.23695023676987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287.78655084176978</v>
      </c>
      <c r="BJ90" s="62">
        <f t="shared" si="92"/>
        <v>231.19476400361157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0.78505867474076019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0.78505867474076019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9">
        <f t="shared" si="56"/>
        <v>430.76062352258458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348.4</v>
      </c>
      <c r="O91" s="14">
        <f>N91*VLOOKUP('Données projet'!$B$9,Paramètres!$A$1:$I$89,3,0)*VLOOKUP('Données projet'!$B$9,Paramètres!$A$1:$I$89,5,0)</f>
        <v>163.05119999999999</v>
      </c>
      <c r="P91" s="14">
        <f t="shared" si="87"/>
        <v>41.529963627394977</v>
      </c>
      <c r="Q91" s="22">
        <f t="shared" si="54"/>
        <v>356.31219331771285</v>
      </c>
      <c r="R91" s="62">
        <f t="shared" si="55"/>
        <v>649.64552665104611</v>
      </c>
      <c r="S91" s="62">
        <f ca="1">AVERAGE(OFFSET($R$3,0,0,'Données projet'!$E$9+1,1))-AVERAGE(OFFSET($H$3,0,0,'Données projet'!$E$9+1,1))</f>
        <v>159.85050823484681</v>
      </c>
      <c r="T91" s="62">
        <f t="shared" si="88"/>
        <v>162.67012146297657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160.83364230137778</v>
      </c>
      <c r="AO91" s="62">
        <f t="shared" si="90"/>
        <v>327.23695023676987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287.78655084176978</v>
      </c>
      <c r="BJ91" s="62">
        <f t="shared" si="92"/>
        <v>231.19476400361157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0.76966415296760404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0.76966415296760404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9">
        <f t="shared" si="56"/>
        <v>432.68870260857216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356.7</v>
      </c>
      <c r="O92" s="14">
        <f>N92*VLOOKUP('Données projet'!$B$9,Paramètres!$A$1:$I$89,3,0)*VLOOKUP('Données projet'!$B$9,Paramètres!$A$1:$I$89,5,0)</f>
        <v>166.93559999999997</v>
      </c>
      <c r="P92" s="14">
        <f t="shared" si="87"/>
        <v>42.402975021498193</v>
      </c>
      <c r="Q92" s="22">
        <f t="shared" si="54"/>
        <v>364.59801816244266</v>
      </c>
      <c r="R92" s="62">
        <f t="shared" si="55"/>
        <v>657.93135149577597</v>
      </c>
      <c r="S92" s="62">
        <f ca="1">AVERAGE(OFFSET($R$3,0,0,'Données projet'!$E$9+1,1))-AVERAGE(OFFSET($H$3,0,0,'Données projet'!$E$9+1,1))</f>
        <v>159.85050823484681</v>
      </c>
      <c r="T92" s="62">
        <f t="shared" si="88"/>
        <v>162.67012146297657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160.83364230137778</v>
      </c>
      <c r="AO92" s="62">
        <f t="shared" si="90"/>
        <v>327.23695023676987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287.78655084176978</v>
      </c>
      <c r="BJ92" s="62">
        <f t="shared" si="92"/>
        <v>231.19476400361157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0.7545715083766884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0.7545715083766884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9">
        <f t="shared" si="56"/>
        <v>434.61628581808787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365</v>
      </c>
      <c r="O93" s="14">
        <f>N93*VLOOKUP('Données projet'!$B$9,Paramètres!$A$1:$I$89,3,0)*VLOOKUP('Données projet'!$B$9,Paramètres!$A$1:$I$89,5,0)</f>
        <v>170.82000000000002</v>
      </c>
      <c r="P93" s="14">
        <f t="shared" si="87"/>
        <v>43.273624843069463</v>
      </c>
      <c r="Q93" s="22">
        <f t="shared" si="54"/>
        <v>372.87972993501268</v>
      </c>
      <c r="R93" s="62">
        <f t="shared" si="55"/>
        <v>666.21306326834599</v>
      </c>
      <c r="S93" s="62">
        <f ca="1">AVERAGE(OFFSET($R$3,0,0,'Données projet'!$E$9+1,1))-AVERAGE(OFFSET($H$3,0,0,'Données projet'!$E$9+1,1))</f>
        <v>159.85050823484681</v>
      </c>
      <c r="T93" s="62">
        <f t="shared" si="88"/>
        <v>162.67012146297657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73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160.83364230137778</v>
      </c>
      <c r="AO93" s="62">
        <f t="shared" si="90"/>
        <v>327.23695023676987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287.78655084176978</v>
      </c>
      <c r="BJ93" s="62">
        <f t="shared" si="92"/>
        <v>231.19476400361157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0.73977482134059647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0.73977482134059647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9">
        <f t="shared" si="56"/>
        <v>436.54337929848225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8.3000000000000007</v>
      </c>
      <c r="N94" s="14">
        <f>IF('Données projet'!$A$36&gt;35,N93+M94-V93,IF(A94&lt;'Données projet'!$A$36,$K$205^A94,IF(A94='Données projet'!$A$36,'Données projet'!$B$36,N93+M94-V93)))</f>
        <v>300.3</v>
      </c>
      <c r="O94" s="14">
        <f>N94*VLOOKUP('Données projet'!$B$9,Paramètres!$A$1:$I$89,3,0)*VLOOKUP('Données projet'!$B$9,Paramètres!$A$1:$I$89,5,0)</f>
        <v>140.54040000000001</v>
      </c>
      <c r="P94" s="14">
        <f t="shared" si="87"/>
        <v>36.420775774849901</v>
      </c>
      <c r="Q94" s="22">
        <f t="shared" si="54"/>
        <v>308.20738114119689</v>
      </c>
      <c r="R94" s="62">
        <f t="shared" si="55"/>
        <v>601.5407144745302</v>
      </c>
      <c r="S94" s="62">
        <f ca="1">AVERAGE(OFFSET($R$3,0,0,'Données projet'!$E$9+1,1))-AVERAGE(OFFSET($H$3,0,0,'Données projet'!$E$9+1,1))</f>
        <v>159.85050823484681</v>
      </c>
      <c r="T94" s="62">
        <f t="shared" si="88"/>
        <v>162.67012146297657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160.83364230137778</v>
      </c>
      <c r="AO94" s="62">
        <f t="shared" si="90"/>
        <v>327.23695023676987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287.78655084176978</v>
      </c>
      <c r="BJ94" s="62">
        <f t="shared" si="92"/>
        <v>231.19476400361157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0.72526828831219425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0.72526828831219425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9">
        <f t="shared" si="56"/>
        <v>438.46998905421867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8.3000000000000007</v>
      </c>
      <c r="N95" s="14">
        <f>IF('Données projet'!$A$36&gt;35,N94+M95-V94,IF(A95&lt;'Données projet'!$A$36,$K$205^A95,IF(A95='Données projet'!$A$36,'Données projet'!$B$36,N94+M95-V94)))</f>
        <v>308.60000000000002</v>
      </c>
      <c r="O95" s="14">
        <f>N95*VLOOKUP('Données projet'!$B$9,Paramètres!$A$1:$I$89,3,0)*VLOOKUP('Données projet'!$B$9,Paramètres!$A$1:$I$89,5,0)</f>
        <v>144.4248</v>
      </c>
      <c r="P95" s="14">
        <f t="shared" si="87"/>
        <v>37.308822031923654</v>
      </c>
      <c r="Q95" s="22">
        <f t="shared" si="54"/>
        <v>316.51939170560036</v>
      </c>
      <c r="R95" s="62">
        <f t="shared" si="55"/>
        <v>609.85272503893361</v>
      </c>
      <c r="S95" s="62">
        <f ca="1">AVERAGE(OFFSET($R$3,0,0,'Données projet'!$E$9+1,1))-AVERAGE(OFFSET($H$3,0,0,'Données projet'!$E$9+1,1))</f>
        <v>159.85050823484681</v>
      </c>
      <c r="T95" s="62">
        <f t="shared" si="88"/>
        <v>162.67012146297657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160.83364230137778</v>
      </c>
      <c r="AO95" s="62">
        <f t="shared" si="90"/>
        <v>327.23695023676987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287.78655084176978</v>
      </c>
      <c r="BJ95" s="62">
        <f t="shared" si="92"/>
        <v>231.19476400361157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0.71104621954836755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0.71104621954836755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9">
        <f t="shared" si="56"/>
        <v>440.39612095171111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8.3000000000000007</v>
      </c>
      <c r="N96" s="14">
        <f>IF('Données projet'!$A$36&gt;35,N95+M96-V95,IF(A96&lt;'Données projet'!$A$36,$K$205^A96,IF(A96='Données projet'!$A$36,'Données projet'!$B$36,N95+M96-V95)))</f>
        <v>316.90000000000003</v>
      </c>
      <c r="O96" s="14">
        <f>N96*VLOOKUP('Données projet'!$B$9,Paramètres!$A$1:$I$89,3,0)*VLOOKUP('Données projet'!$B$9,Paramètres!$A$1:$I$89,5,0)</f>
        <v>148.3092</v>
      </c>
      <c r="P96" s="14">
        <f t="shared" si="87"/>
        <v>38.194092116566551</v>
      </c>
      <c r="Q96" s="22">
        <f t="shared" si="54"/>
        <v>324.82656710302007</v>
      </c>
      <c r="R96" s="62">
        <f t="shared" si="55"/>
        <v>618.15990043635338</v>
      </c>
      <c r="S96" s="62">
        <f ca="1">AVERAGE(OFFSET($R$3,0,0,'Données projet'!$E$9+1,1))-AVERAGE(OFFSET($H$3,0,0,'Données projet'!$E$9+1,1))</f>
        <v>159.85050823484681</v>
      </c>
      <c r="T96" s="62">
        <f t="shared" si="88"/>
        <v>162.67012146297657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160.83364230137778</v>
      </c>
      <c r="AO96" s="62">
        <f t="shared" si="90"/>
        <v>327.23695023676987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287.78655084176978</v>
      </c>
      <c r="BJ96" s="62">
        <f t="shared" si="92"/>
        <v>231.19476400361157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0.69710303687839414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0.69710303687839414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9">
        <f t="shared" si="56"/>
        <v>442.32178072394748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8.3000000000000007</v>
      </c>
      <c r="N97" s="14">
        <f>IF('Données projet'!$A$36&gt;35,N96+M97-V96,IF(A97&lt;'Données projet'!$A$36,$K$205^A97,IF(A97='Données projet'!$A$36,'Données projet'!$B$36,N96+M97-V96)))</f>
        <v>325.20000000000005</v>
      </c>
      <c r="O97" s="14">
        <f>N97*VLOOKUP('Données projet'!$B$9,Paramètres!$A$1:$I$89,3,0)*VLOOKUP('Données projet'!$B$9,Paramètres!$A$1:$I$89,5,0)</f>
        <v>152.19360000000003</v>
      </c>
      <c r="P97" s="14">
        <f t="shared" si="87"/>
        <v>39.076667098894909</v>
      </c>
      <c r="Q97" s="22">
        <f t="shared" si="54"/>
        <v>333.1290485305754</v>
      </c>
      <c r="R97" s="62">
        <f t="shared" si="55"/>
        <v>626.46238186390872</v>
      </c>
      <c r="S97" s="62">
        <f ca="1">AVERAGE(OFFSET($R$3,0,0,'Données projet'!$E$9+1,1))-AVERAGE(OFFSET($H$3,0,0,'Données projet'!$E$9+1,1))</f>
        <v>159.85050823484681</v>
      </c>
      <c r="T97" s="62">
        <f t="shared" si="88"/>
        <v>162.67012146297657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160.83364230137778</v>
      </c>
      <c r="AO97" s="62">
        <f t="shared" si="90"/>
        <v>327.23695023676987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287.78655084176978</v>
      </c>
      <c r="BJ97" s="62">
        <f t="shared" si="92"/>
        <v>231.19476400361157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0.68343327151607725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0.68343327151607725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9">
        <f t="shared" si="56"/>
        <v>444.24697397491065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8.3000000000000007</v>
      </c>
      <c r="N98" s="14">
        <f>IF('Données projet'!$A$36&gt;35,N97+M98-V97,IF(A98&lt;'Données projet'!$A$36,$K$205^A98,IF(A98='Données projet'!$A$36,'Données projet'!$B$36,N97+M98-V97)))</f>
        <v>333.50000000000006</v>
      </c>
      <c r="O98" s="14">
        <f>N98*VLOOKUP('Données projet'!$B$9,Paramètres!$A$1:$I$89,3,0)*VLOOKUP('Données projet'!$B$9,Paramètres!$A$1:$I$89,5,0)</f>
        <v>156.07800000000003</v>
      </c>
      <c r="P98" s="14">
        <f t="shared" si="87"/>
        <v>39.956623674978466</v>
      </c>
      <c r="Q98" s="22">
        <f t="shared" si="54"/>
        <v>341.42696956725422</v>
      </c>
      <c r="R98" s="62">
        <f t="shared" si="55"/>
        <v>634.76030290058748</v>
      </c>
      <c r="S98" s="62">
        <f ca="1">AVERAGE(OFFSET($R$3,0,0,'Données projet'!$E$9+1,1))-AVERAGE(OFFSET($H$3,0,0,'Données projet'!$E$9+1,1))</f>
        <v>159.85050823484681</v>
      </c>
      <c r="T98" s="62">
        <f t="shared" si="88"/>
        <v>162.67012146297657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160.83364230137778</v>
      </c>
      <c r="AO98" s="62">
        <f t="shared" si="90"/>
        <v>327.23695023676987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287.78655084176978</v>
      </c>
      <c r="BJ98" s="62">
        <f t="shared" si="92"/>
        <v>231.19476400361157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0.67003156191478175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0.67003156191478175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9">
        <f t="shared" si="56"/>
        <v>446.17170618380828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8.3000000000000007</v>
      </c>
      <c r="N99" s="14">
        <f>IF('Données projet'!$A$36&gt;35,N98+M99-V98,IF(A99&lt;'Données projet'!$A$36,$K$205^A99,IF(A99='Données projet'!$A$36,'Données projet'!$B$36,N98+M99-V98)))</f>
        <v>341.80000000000007</v>
      </c>
      <c r="O99" s="14">
        <f>N99*VLOOKUP('Données projet'!$B$9,Paramètres!$A$1:$I$89,3,0)*VLOOKUP('Données projet'!$B$9,Paramètres!$A$1:$I$89,5,0)</f>
        <v>159.96240000000003</v>
      </c>
      <c r="P99" s="14">
        <f t="shared" si="87"/>
        <v>40.834034505739851</v>
      </c>
      <c r="Q99" s="22">
        <f t="shared" ref="Q99:Q130" si="107">(O99+P99)*0.475*44/12</f>
        <v>349.7204567641636</v>
      </c>
      <c r="R99" s="62">
        <f t="shared" si="55"/>
        <v>643.05379009749686</v>
      </c>
      <c r="S99" s="62">
        <f ca="1">AVERAGE(OFFSET($R$3,0,0,'Données projet'!$E$9+1,1))-AVERAGE(OFFSET($H$3,0,0,'Données projet'!$E$9+1,1))</f>
        <v>159.85050823484681</v>
      </c>
      <c r="T99" s="62">
        <f t="shared" si="88"/>
        <v>162.67012146297657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160.83364230137778</v>
      </c>
      <c r="AO99" s="62">
        <f t="shared" si="90"/>
        <v>327.23695023676987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287.78655084176978</v>
      </c>
      <c r="BJ99" s="62">
        <f t="shared" si="92"/>
        <v>231.19476400361157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0.65689265166453192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0.65689265166453192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9">
        <f t="shared" si="56"/>
        <v>448.09598270912102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8.3000000000000007</v>
      </c>
      <c r="N100" s="14">
        <f>IF('Données projet'!$A$36&gt;35,N99+M100-V99,IF(A100&lt;'Données projet'!$A$36,$K$205^A100,IF(A100='Données projet'!$A$36,'Données projet'!$B$36,N99+M100-V99)))</f>
        <v>350.10000000000008</v>
      </c>
      <c r="O100" s="14">
        <f>N100*VLOOKUP('Données projet'!$B$9,Paramètres!$A$1:$I$89,3,0)*VLOOKUP('Données projet'!$B$9,Paramètres!$A$1:$I$89,5,0)</f>
        <v>163.84680000000003</v>
      </c>
      <c r="P100" s="14">
        <f t="shared" si="87"/>
        <v>41.708968522008732</v>
      </c>
      <c r="Q100" s="22">
        <f t="shared" si="107"/>
        <v>358.00963017583189</v>
      </c>
      <c r="R100" s="62">
        <f t="shared" si="55"/>
        <v>651.3429635091652</v>
      </c>
      <c r="S100" s="62">
        <f ca="1">AVERAGE(OFFSET($R$3,0,0,'Données projet'!$E$9+1,1))-AVERAGE(OFFSET($H$3,0,0,'Données projet'!$E$9+1,1))</f>
        <v>159.85050823484681</v>
      </c>
      <c r="T100" s="62">
        <f t="shared" si="88"/>
        <v>162.67012146297657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160.83364230137778</v>
      </c>
      <c r="AO100" s="62">
        <f t="shared" si="90"/>
        <v>327.23695023676987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287.78655084176978</v>
      </c>
      <c r="BJ100" s="62">
        <f t="shared" si="92"/>
        <v>231.19476400361157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0.64401138743034558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0.64401138743034558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9">
        <f t="shared" si="56"/>
        <v>450.01980879247901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8.3000000000000007</v>
      </c>
      <c r="N101" s="14">
        <f>IF('Données projet'!$A$36&gt;35,N100+M101-V100,IF(A101&lt;'Données projet'!$A$36,$K$205^A101,IF(A101='Données projet'!$A$36,'Données projet'!$B$36,N100+M101-V100)))</f>
        <v>358.40000000000009</v>
      </c>
      <c r="O101" s="14">
        <f>N101*VLOOKUP('Données projet'!$B$9,Paramètres!$A$1:$I$89,3,0)*VLOOKUP('Données projet'!$B$9,Paramètres!$A$1:$I$89,5,0)</f>
        <v>167.73120000000006</v>
      </c>
      <c r="P101" s="14">
        <f t="shared" si="87"/>
        <v>42.581491199832655</v>
      </c>
      <c r="Q101" s="22">
        <f t="shared" si="107"/>
        <v>366.29460383970871</v>
      </c>
      <c r="R101" s="62">
        <f t="shared" si="55"/>
        <v>659.62793717304203</v>
      </c>
      <c r="S101" s="62">
        <f ca="1">AVERAGE(OFFSET($R$3,0,0,'Données projet'!$E$9+1,1))-AVERAGE(OFFSET($H$3,0,0,'Données projet'!$E$9+1,1))</f>
        <v>159.85050823484681</v>
      </c>
      <c r="T101" s="62">
        <f t="shared" si="88"/>
        <v>162.67012146297657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160.83364230137778</v>
      </c>
      <c r="AO101" s="62">
        <f t="shared" si="90"/>
        <v>327.23695023676987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287.78655084176978</v>
      </c>
      <c r="BJ101" s="62">
        <f t="shared" si="92"/>
        <v>231.19476400361157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0.63138271693099624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0.63138271693099624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9">
        <f t="shared" si="56"/>
        <v>451.94318956237618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8.3000000000000007</v>
      </c>
      <c r="N102" s="14">
        <f>IF('Données projet'!$A$36&gt;35,N101+M102-V101,IF(A102&lt;'Données projet'!$A$36,$K$205^A102,IF(A102='Données projet'!$A$36,'Données projet'!$B$36,N101+M102-V101)))</f>
        <v>366.7000000000001</v>
      </c>
      <c r="O102" s="14">
        <f>N102*VLOOKUP('Données projet'!$B$9,Paramètres!$A$1:$I$89,3,0)*VLOOKUP('Données projet'!$B$9,Paramètres!$A$1:$I$89,5,0)</f>
        <v>171.61560000000006</v>
      </c>
      <c r="P102" s="14">
        <f t="shared" si="87"/>
        <v>43.45166480956653</v>
      </c>
      <c r="Q102" s="22">
        <f t="shared" si="107"/>
        <v>374.57548620999506</v>
      </c>
      <c r="R102" s="62">
        <f t="shared" si="55"/>
        <v>667.90881954332838</v>
      </c>
      <c r="S102" s="62">
        <f ca="1">AVERAGE(OFFSET($R$3,0,0,'Données projet'!$E$9+1,1))-AVERAGE(OFFSET($H$3,0,0,'Données projet'!$E$9+1,1))</f>
        <v>159.85050823484681</v>
      </c>
      <c r="T102" s="62">
        <f t="shared" si="88"/>
        <v>162.67012146297657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160.83364230137778</v>
      </c>
      <c r="AO102" s="62">
        <f t="shared" si="90"/>
        <v>327.23695023676987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287.78655084176978</v>
      </c>
      <c r="BJ102" s="62">
        <f t="shared" si="92"/>
        <v>231.19476400361157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0.61900168695741076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0.61900168695741076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9">
        <f t="shared" si="56"/>
        <v>453.86613003772942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375</v>
      </c>
      <c r="L103" s="13">
        <f>VLOOKUP(A103,'Données projet'!$A$35:$I$55,9,0)</f>
        <v>8.3000000000000007</v>
      </c>
      <c r="M103" s="13">
        <f t="array" ref="M103">INDEX(L:L,MIN(IF(ISNUMBER(L103:L299),ROW(L103:L299),"")))</f>
        <v>8.3000000000000007</v>
      </c>
      <c r="N103" s="14">
        <f>IF('Données projet'!$A$36&gt;35,N102+M103-V102,IF(A103&lt;'Données projet'!$A$36,$K$205^A103,IF(A103='Données projet'!$A$36,'Données projet'!$B$36,N102+M103-V102)))</f>
        <v>375.00000000000011</v>
      </c>
      <c r="O103" s="14">
        <f>N103*VLOOKUP('Données projet'!$B$9,Paramètres!$A$1:$I$89,3,0)*VLOOKUP('Données projet'!$B$9,Paramètres!$A$1:$I$89,5,0)</f>
        <v>175.50000000000006</v>
      </c>
      <c r="P103" s="14">
        <f t="shared" si="87"/>
        <v>44.319548641773906</v>
      </c>
      <c r="Q103" s="22">
        <f t="shared" si="107"/>
        <v>382.85238055108965</v>
      </c>
      <c r="R103" s="62">
        <f t="shared" si="55"/>
        <v>676.18571388442297</v>
      </c>
      <c r="S103" s="62">
        <f ca="1">AVERAGE(OFFSET($R$3,0,0,'Données projet'!$E$9+1,1))-AVERAGE(OFFSET($H$3,0,0,'Données projet'!$E$9+1,1))</f>
        <v>159.85050823484681</v>
      </c>
      <c r="T103" s="62">
        <f t="shared" si="88"/>
        <v>162.67012146297657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375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160.83364230137778</v>
      </c>
      <c r="AO103" s="62">
        <f t="shared" si="90"/>
        <v>327.23695023676987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287.78655084176978</v>
      </c>
      <c r="BJ103" s="62">
        <f t="shared" si="92"/>
        <v>231.19476400361157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0.60686344142992465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0.60686344142992465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9">
        <f t="shared" si="56"/>
        <v>455.78863513129187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293.33333333333491</v>
      </c>
      <c r="S104" s="62">
        <f ca="1">AVERAGE(OFFSET($R$3,0,0,'Données projet'!$E$9+1,1))-AVERAGE(OFFSET($H$3,0,0,'Données projet'!$E$9+1,1))</f>
        <v>159.85050823484681</v>
      </c>
      <c r="T104" s="62">
        <f t="shared" si="88"/>
        <v>162.67012146297657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160.83364230137778</v>
      </c>
      <c r="AO104" s="62">
        <f t="shared" si="90"/>
        <v>327.23695023676987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287.78655084176978</v>
      </c>
      <c r="BJ104" s="62">
        <f t="shared" si="92"/>
        <v>231.19476400361157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0.59496321949363384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0.59496321949363384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9">
        <f t="shared" si="56"/>
        <v>457.71070965292688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293.33333333333491</v>
      </c>
      <c r="S105" s="62">
        <f ca="1">AVERAGE(OFFSET($R$3,0,0,'Données projet'!$E$9+1,1))-AVERAGE(OFFSET($H$3,0,0,'Données projet'!$E$9+1,1))</f>
        <v>159.85050823484681</v>
      </c>
      <c r="T105" s="62">
        <f t="shared" si="88"/>
        <v>162.67012146297657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160.83364230137778</v>
      </c>
      <c r="AO105" s="62">
        <f t="shared" si="90"/>
        <v>327.23695023676987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287.78655084176978</v>
      </c>
      <c r="BJ105" s="62">
        <f t="shared" si="92"/>
        <v>231.19476400361157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0.583296353651095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0.583296353651095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9">
        <f t="shared" si="56"/>
        <v>459.63235831274994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293.33333333333491</v>
      </c>
      <c r="S106" s="62">
        <f ca="1">AVERAGE(OFFSET($R$3,0,0,'Données projet'!$E$9+1,1))-AVERAGE(OFFSET($H$3,0,0,'Données projet'!$E$9+1,1))</f>
        <v>159.85050823484681</v>
      </c>
      <c r="T106" s="62">
        <f t="shared" si="88"/>
        <v>162.67012146297657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160.83364230137778</v>
      </c>
      <c r="AO106" s="62">
        <f t="shared" si="90"/>
        <v>327.23695023676987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287.78655084176978</v>
      </c>
      <c r="BJ106" s="62">
        <f t="shared" si="92"/>
        <v>231.19476400361157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0.57185826793164285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0.57185826793164285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9">
        <f t="shared" si="56"/>
        <v>461.55358572414536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293.33333333333491</v>
      </c>
      <c r="S107" s="62">
        <f ca="1">AVERAGE(OFFSET($R$3,0,0,'Données projet'!$E$9+1,1))-AVERAGE(OFFSET($H$3,0,0,'Données projet'!$E$9+1,1))</f>
        <v>159.85050823484681</v>
      </c>
      <c r="T107" s="62">
        <f t="shared" si="88"/>
        <v>162.67012146297657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160.83364230137778</v>
      </c>
      <c r="AO107" s="62">
        <f t="shared" si="90"/>
        <v>327.23695023676987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287.78655084176978</v>
      </c>
      <c r="BJ107" s="62">
        <f t="shared" si="92"/>
        <v>231.19476400361157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0.56064447609660573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0.56064447609660573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9">
        <f t="shared" si="56"/>
        <v>463.47439640666329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293.33333333333491</v>
      </c>
      <c r="S108" s="62">
        <f ca="1">AVERAGE(OFFSET($R$3,0,0,'Données projet'!$E$9+1,1))-AVERAGE(OFFSET($H$3,0,0,'Données projet'!$E$9+1,1))</f>
        <v>159.85050823484681</v>
      </c>
      <c r="T108" s="62">
        <f t="shared" si="88"/>
        <v>162.67012146297657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160.83364230137778</v>
      </c>
      <c r="AO108" s="62">
        <f t="shared" si="90"/>
        <v>327.23695023676987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287.78655084176978</v>
      </c>
      <c r="BJ108" s="62">
        <f t="shared" si="92"/>
        <v>231.19476400361157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0.54965057987971599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0.54965057987971599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9">
        <f t="shared" si="56"/>
        <v>465.39479478880332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293.33333333333491</v>
      </c>
      <c r="S109" s="62">
        <f ca="1">AVERAGE(OFFSET($R$3,0,0,'Données projet'!$E$9+1,1))-AVERAGE(OFFSET($H$3,0,0,'Données projet'!$E$9+1,1))</f>
        <v>159.85050823484681</v>
      </c>
      <c r="T109" s="62">
        <f t="shared" si="88"/>
        <v>162.67012146297657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160.83364230137778</v>
      </c>
      <c r="AO109" s="62">
        <f t="shared" si="90"/>
        <v>327.23695023676987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287.78655084176978</v>
      </c>
      <c r="BJ109" s="62">
        <f t="shared" si="92"/>
        <v>231.19476400361157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0.53887226726202497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0.53887226726202497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9">
        <f t="shared" si="56"/>
        <v>467.3147852106901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293.33333333333491</v>
      </c>
      <c r="S110" s="62">
        <f ca="1">AVERAGE(OFFSET($R$3,0,0,'Données projet'!$E$9+1,1))-AVERAGE(OFFSET($H$3,0,0,'Données projet'!$E$9+1,1))</f>
        <v>159.85050823484681</v>
      </c>
      <c r="T110" s="62">
        <f t="shared" si="88"/>
        <v>162.67012146297657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160.83364230137778</v>
      </c>
      <c r="AO110" s="62">
        <f t="shared" si="90"/>
        <v>327.23695023676987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287.78655084176978</v>
      </c>
      <c r="BJ110" s="62">
        <f t="shared" si="92"/>
        <v>231.19476400361157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0.52830531078064524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0.52830531078064524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9">
        <f t="shared" si="56"/>
        <v>469.23437192664602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293.33333333333491</v>
      </c>
      <c r="S111" s="62">
        <f ca="1">AVERAGE(OFFSET($R$3,0,0,'Données projet'!$E$9+1,1))-AVERAGE(OFFSET($H$3,0,0,'Données projet'!$E$9+1,1))</f>
        <v>159.85050823484681</v>
      </c>
      <c r="T111" s="62">
        <f t="shared" si="88"/>
        <v>162.67012146297657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160.83364230137778</v>
      </c>
      <c r="AO111" s="62">
        <f t="shared" si="90"/>
        <v>327.23695023676987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287.78655084176978</v>
      </c>
      <c r="BJ111" s="62">
        <f t="shared" si="92"/>
        <v>231.19476400361157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0.51794556587065832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0.51794556587065832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9">
        <f t="shared" si="56"/>
        <v>471.15355910766601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293.33333333333491</v>
      </c>
      <c r="S112" s="62">
        <f ca="1">AVERAGE(OFFSET($R$3,0,0,'Données projet'!$E$9+1,1))-AVERAGE(OFFSET($H$3,0,0,'Données projet'!$E$9+1,1))</f>
        <v>159.85050823484681</v>
      </c>
      <c r="T112" s="62">
        <f t="shared" si="88"/>
        <v>162.67012146297657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160.83364230137778</v>
      </c>
      <c r="AO112" s="62">
        <f t="shared" si="90"/>
        <v>327.23695023676987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287.78655084176978</v>
      </c>
      <c r="BJ112" s="62">
        <f t="shared" si="92"/>
        <v>231.19476400361157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0.50778896923953587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0.50778896923953587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9">
        <f t="shared" si="56"/>
        <v>473.0723508437984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293.33333333333491</v>
      </c>
      <c r="S113" s="62">
        <f ca="1">AVERAGE(OFFSET($R$3,0,0,'Données projet'!$E$9+1,1))-AVERAGE(OFFSET($H$3,0,0,'Données projet'!$E$9+1,1))</f>
        <v>159.85050823484681</v>
      </c>
      <c r="T113" s="62">
        <f t="shared" si="88"/>
        <v>162.67012146297657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160.83364230137778</v>
      </c>
      <c r="AO113" s="62">
        <f t="shared" si="90"/>
        <v>327.23695023676987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287.78655084176978</v>
      </c>
      <c r="BJ113" s="62">
        <f t="shared" si="92"/>
        <v>231.19476400361157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0.49783153727343743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0.49783153727343743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9">
        <f t="shared" si="56"/>
        <v>474.99075114643767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293.33333333333491</v>
      </c>
      <c r="S114" s="62">
        <f ca="1">AVERAGE(OFFSET($R$3,0,0,'Données projet'!$E$9+1,1))-AVERAGE(OFFSET($H$3,0,0,'Données projet'!$E$9+1,1))</f>
        <v>159.85050823484681</v>
      </c>
      <c r="T114" s="62">
        <f t="shared" si="88"/>
        <v>162.67012146297657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160.83364230137778</v>
      </c>
      <c r="AO114" s="62">
        <f t="shared" si="90"/>
        <v>327.23695023676987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287.78655084176978</v>
      </c>
      <c r="BJ114" s="62">
        <f t="shared" si="92"/>
        <v>231.19476400361157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0.4880693644747604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0.4880693644747604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9">
        <f t="shared" si="56"/>
        <v>476.90876395053112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293.33333333333491</v>
      </c>
      <c r="S115" s="62">
        <f ca="1">AVERAGE(OFFSET($R$3,0,0,'Données projet'!$E$9+1,1))-AVERAGE(OFFSET($H$3,0,0,'Données projet'!$E$9+1,1))</f>
        <v>159.85050823484681</v>
      </c>
      <c r="T115" s="62">
        <f t="shared" si="88"/>
        <v>162.67012146297657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160.83364230137778</v>
      </c>
      <c r="AO115" s="62">
        <f t="shared" si="90"/>
        <v>327.23695023676987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287.78655084176978</v>
      </c>
      <c r="BJ115" s="62">
        <f t="shared" si="92"/>
        <v>231.19476400361157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0.47849862193032794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0.47849862193032794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9">
        <f t="shared" si="56"/>
        <v>478.82639311670562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293.33333333333491</v>
      </c>
      <c r="S116" s="62">
        <f ca="1">AVERAGE(OFFSET($R$3,0,0,'Données projet'!$E$9+1,1))-AVERAGE(OFFSET($H$3,0,0,'Données projet'!$E$9+1,1))</f>
        <v>159.85050823484681</v>
      </c>
      <c r="T116" s="62">
        <f t="shared" si="88"/>
        <v>162.67012146297657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160.83364230137778</v>
      </c>
      <c r="AO116" s="62">
        <f t="shared" si="90"/>
        <v>327.23695023676987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287.78655084176978</v>
      </c>
      <c r="BJ116" s="62">
        <f t="shared" si="92"/>
        <v>231.19476400361157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0.46911555580961528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0.46911555580961528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9">
        <f t="shared" si="56"/>
        <v>480.74364243331581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293.33333333333491</v>
      </c>
      <c r="S117" s="62">
        <f ca="1">AVERAGE(OFFSET($R$3,0,0,'Données projet'!$E$9+1,1))-AVERAGE(OFFSET($H$3,0,0,'Données projet'!$E$9+1,1))</f>
        <v>159.85050823484681</v>
      </c>
      <c r="T117" s="62">
        <f t="shared" si="88"/>
        <v>162.67012146297657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160.83364230137778</v>
      </c>
      <c r="AO117" s="62">
        <f t="shared" si="90"/>
        <v>327.23695023676987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287.78655084176978</v>
      </c>
      <c r="BJ117" s="62">
        <f t="shared" si="92"/>
        <v>231.19476400361157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0.45991648589242456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0.45991648589242456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9">
        <f t="shared" si="56"/>
        <v>482.66051561841903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293.33333333333491</v>
      </c>
      <c r="S118" s="62">
        <f ca="1">AVERAGE(OFFSET($R$3,0,0,'Données projet'!$E$9+1,1))-AVERAGE(OFFSET($H$3,0,0,'Données projet'!$E$9+1,1))</f>
        <v>159.85050823484681</v>
      </c>
      <c r="T118" s="62">
        <f t="shared" si="88"/>
        <v>162.67012146297657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160.83364230137778</v>
      </c>
      <c r="AO118" s="62">
        <f t="shared" si="90"/>
        <v>327.23695023676987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287.78655084176978</v>
      </c>
      <c r="BJ118" s="62">
        <f t="shared" si="92"/>
        <v>231.19476400361157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0.45089780412543135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0.45089780412543135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9">
        <f t="shared" si="56"/>
        <v>484.57701632167959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293.33333333333491</v>
      </c>
      <c r="S119" s="62">
        <f ca="1">AVERAGE(OFFSET($R$3,0,0,'Données projet'!$E$9+1,1))-AVERAGE(OFFSET($H$3,0,0,'Données projet'!$E$9+1,1))</f>
        <v>159.85050823484681</v>
      </c>
      <c r="T119" s="62">
        <f t="shared" si="88"/>
        <v>162.67012146297657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160.83364230137778</v>
      </c>
      <c r="AO119" s="62">
        <f t="shared" si="90"/>
        <v>327.23695023676987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287.78655084176978</v>
      </c>
      <c r="BJ119" s="62">
        <f t="shared" si="92"/>
        <v>231.19476400361157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0.44205597320703616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0.44205597320703616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9">
        <f t="shared" si="56"/>
        <v>486.49314812620531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293.33333333333491</v>
      </c>
      <c r="S120" s="62">
        <f ca="1">AVERAGE(OFFSET($R$3,0,0,'Données projet'!$E$9+1,1))-AVERAGE(OFFSET($H$3,0,0,'Données projet'!$E$9+1,1))</f>
        <v>159.85050823484681</v>
      </c>
      <c r="T120" s="62">
        <f t="shared" si="88"/>
        <v>162.67012146297657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160.83364230137778</v>
      </c>
      <c r="AO120" s="62">
        <f t="shared" si="90"/>
        <v>327.23695023676987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287.78655084176978</v>
      </c>
      <c r="BJ120" s="62">
        <f t="shared" si="92"/>
        <v>231.19476400361157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0.43338752519996632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0.43338752519996632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9">
        <f t="shared" si="56"/>
        <v>488.40891455031931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293.33333333333491</v>
      </c>
      <c r="S121" s="62">
        <f ca="1">AVERAGE(OFFSET($R$3,0,0,'Données projet'!$E$9+1,1))-AVERAGE(OFFSET($H$3,0,0,'Données projet'!$E$9+1,1))</f>
        <v>159.85050823484681</v>
      </c>
      <c r="T121" s="62">
        <f t="shared" si="88"/>
        <v>162.67012146297657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160.83364230137778</v>
      </c>
      <c r="AO121" s="62">
        <f t="shared" si="90"/>
        <v>327.23695023676987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287.78655084176978</v>
      </c>
      <c r="BJ121" s="62">
        <f t="shared" si="92"/>
        <v>231.19476400361157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0.42488906017108391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0.42488906017108391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9">
        <f t="shared" si="56"/>
        <v>490.32431904927057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293.33333333333491</v>
      </c>
      <c r="S122" s="62">
        <f ca="1">AVERAGE(OFFSET($R$3,0,0,'Données projet'!$E$9+1,1))-AVERAGE(OFFSET($H$3,0,0,'Données projet'!$E$9+1,1))</f>
        <v>159.85050823484681</v>
      </c>
      <c r="T122" s="62">
        <f t="shared" si="88"/>
        <v>162.67012146297657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160.83364230137778</v>
      </c>
      <c r="AO122" s="62">
        <f t="shared" si="90"/>
        <v>327.23695023676987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287.78655084176978</v>
      </c>
      <c r="BJ122" s="62">
        <f t="shared" si="92"/>
        <v>231.19476400361157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0.41655724485786605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0.41655724485786605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9">
        <f t="shared" si="56"/>
        <v>492.23936501688451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293.33333333333491</v>
      </c>
      <c r="S123" s="62">
        <f ca="1">AVERAGE(OFFSET($R$3,0,0,'Données projet'!$E$9+1,1))-AVERAGE(OFFSET($H$3,0,0,'Données projet'!$E$9+1,1))</f>
        <v>159.85050823484681</v>
      </c>
      <c r="T123" s="62">
        <f t="shared" si="88"/>
        <v>162.67012146297657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160.83364230137778</v>
      </c>
      <c r="AO123" s="62">
        <f t="shared" si="90"/>
        <v>327.23695023676987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287.78655084176978</v>
      </c>
      <c r="BJ123" s="62">
        <f t="shared" si="92"/>
        <v>231.19476400361157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0.40838881136103483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0.40838881136103483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9">
        <f t="shared" si="56"/>
        <v>494.15405578715797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293.33333333333491</v>
      </c>
      <c r="S124" s="62">
        <f ca="1">AVERAGE(OFFSET($R$3,0,0,'Données projet'!$E$9+1,1))-AVERAGE(OFFSET($H$3,0,0,'Données projet'!$E$9+1,1))</f>
        <v>159.85050823484681</v>
      </c>
      <c r="T124" s="62">
        <f t="shared" si="88"/>
        <v>162.67012146297657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160.83364230137778</v>
      </c>
      <c r="AO124" s="62">
        <f t="shared" si="90"/>
        <v>327.23695023676987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287.78655084176978</v>
      </c>
      <c r="BJ124" s="62">
        <f t="shared" si="92"/>
        <v>231.19476400361157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0.40038055586282401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0.40038055586282401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9">
        <f t="shared" si="56"/>
        <v>496.06839463579934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293.33333333333491</v>
      </c>
      <c r="S125" s="62">
        <f ca="1">AVERAGE(OFFSET($R$3,0,0,'Données projet'!$E$9+1,1))-AVERAGE(OFFSET($H$3,0,0,'Données projet'!$E$9+1,1))</f>
        <v>159.85050823484681</v>
      </c>
      <c r="T125" s="62">
        <f t="shared" si="88"/>
        <v>162.67012146297657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160.83364230137778</v>
      </c>
      <c r="AO125" s="62">
        <f t="shared" si="90"/>
        <v>327.23695023676987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287.78655084176978</v>
      </c>
      <c r="BJ125" s="62">
        <f t="shared" si="92"/>
        <v>231.19476400361157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0.39252933737037954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0.39252933737037954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9">
        <f t="shared" si="56"/>
        <v>497.98238478171629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293.33333333333491</v>
      </c>
      <c r="S126" s="62">
        <f ca="1">AVERAGE(OFFSET($R$3,0,0,'Données projet'!$E$9+1,1))-AVERAGE(OFFSET($H$3,0,0,'Données projet'!$E$9+1,1))</f>
        <v>159.85050823484681</v>
      </c>
      <c r="T126" s="62">
        <f t="shared" si="88"/>
        <v>162.67012146297657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160.83364230137778</v>
      </c>
      <c r="AO126" s="62">
        <f t="shared" si="90"/>
        <v>327.23695023676987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287.78655084176978</v>
      </c>
      <c r="BJ126" s="62">
        <f t="shared" si="92"/>
        <v>231.19476400361157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0.38483207648380152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0.38483207648380152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9">
        <f t="shared" si="56"/>
        <v>499.89602938845536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293.33333333333491</v>
      </c>
      <c r="S127" s="62">
        <f ca="1">AVERAGE(OFFSET($R$3,0,0,'Données projet'!$E$9+1,1))-AVERAGE(OFFSET($H$3,0,0,'Données projet'!$E$9+1,1))</f>
        <v>159.85050823484681</v>
      </c>
      <c r="T127" s="62">
        <f t="shared" si="88"/>
        <v>162.67012146297657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160.83364230137778</v>
      </c>
      <c r="AO127" s="62">
        <f t="shared" si="90"/>
        <v>327.23695023676987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287.78655084176978</v>
      </c>
      <c r="BJ127" s="62">
        <f t="shared" si="92"/>
        <v>231.19476400361157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0.3772857541883437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0.3772857541883437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9">
        <f t="shared" si="56"/>
        <v>501.80933156559138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293.33333333333491</v>
      </c>
      <c r="S128" s="62">
        <f ca="1">AVERAGE(OFFSET($R$3,0,0,'Données projet'!$E$9+1,1))-AVERAGE(OFFSET($H$3,0,0,'Données projet'!$E$9+1,1))</f>
        <v>159.85050823484681</v>
      </c>
      <c r="T128" s="62">
        <f t="shared" si="88"/>
        <v>162.67012146297657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160.83364230137778</v>
      </c>
      <c r="AO128" s="62">
        <f t="shared" si="90"/>
        <v>327.23695023676987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287.78655084176978</v>
      </c>
      <c r="BJ128" s="62">
        <f t="shared" si="92"/>
        <v>231.19476400361157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0.36988741067029773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0.36988741067029773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9">
        <f t="shared" si="56"/>
        <v>503.72229437007394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293.33333333333491</v>
      </c>
      <c r="S129" s="62">
        <f ca="1">AVERAGE(OFFSET($R$3,0,0,'Données projet'!$E$9+1,1))-AVERAGE(OFFSET($H$3,0,0,'Données projet'!$E$9+1,1))</f>
        <v>159.85050823484681</v>
      </c>
      <c r="T129" s="62">
        <f t="shared" si="88"/>
        <v>162.67012146297657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160.83364230137778</v>
      </c>
      <c r="AO129" s="62">
        <f t="shared" si="90"/>
        <v>327.23695023676987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287.78655084176978</v>
      </c>
      <c r="BJ129" s="62">
        <f t="shared" si="92"/>
        <v>231.19476400361157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0.36263414415609668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0.36263414415609668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9">
        <f t="shared" si="56"/>
        <v>505.63492080752712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293.33333333333491</v>
      </c>
      <c r="S130" s="62">
        <f ca="1">AVERAGE(OFFSET($R$3,0,0,'Données projet'!$E$9+1,1))-AVERAGE(OFFSET($H$3,0,0,'Données projet'!$E$9+1,1))</f>
        <v>159.85050823484681</v>
      </c>
      <c r="T130" s="62">
        <f t="shared" si="88"/>
        <v>162.67012146297657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160.83364230137778</v>
      </c>
      <c r="AO130" s="62">
        <f t="shared" si="90"/>
        <v>327.23695023676987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287.78655084176978</v>
      </c>
      <c r="BJ130" s="62">
        <f t="shared" si="92"/>
        <v>231.19476400361157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0.35552310977418333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0.35552310977418333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9">
        <f t="shared" si="56"/>
        <v>507.5472138335092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293.33333333333491</v>
      </c>
      <c r="S131" s="62">
        <f ca="1">AVERAGE(OFFSET($R$3,0,0,'Données projet'!$E$9+1,1))-AVERAGE(OFFSET($H$3,0,0,'Données projet'!$E$9+1,1))</f>
        <v>159.85050823484681</v>
      </c>
      <c r="T131" s="62">
        <f t="shared" si="88"/>
        <v>162.67012146297657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160.83364230137778</v>
      </c>
      <c r="AO131" s="62">
        <f t="shared" si="90"/>
        <v>327.23695023676987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287.78655084176978</v>
      </c>
      <c r="BJ131" s="62">
        <f t="shared" si="92"/>
        <v>231.19476400361157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0.34855151843919663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0.34855151843919663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9">
        <f t="shared" ref="H132:H195" si="110">(B132+E132+F132)*44/12+(C132+D132)*0.475*44/12</f>
        <v>509.45917635473086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293.33333333333491</v>
      </c>
      <c r="S132" s="62">
        <f ca="1">AVERAGE(OFFSET($R$3,0,0,'Données projet'!$E$9+1,1))-AVERAGE(OFFSET($H$3,0,0,'Données projet'!$E$9+1,1))</f>
        <v>159.85050823484681</v>
      </c>
      <c r="T132" s="62">
        <f t="shared" si="88"/>
        <v>162.67012146297657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160.83364230137778</v>
      </c>
      <c r="AO132" s="62">
        <f t="shared" si="90"/>
        <v>327.23695023676987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287.78655084176978</v>
      </c>
      <c r="BJ132" s="62">
        <f t="shared" si="92"/>
        <v>231.19476400361157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0.34171663575803818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0.34171663575803818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9">
        <f t="shared" si="110"/>
        <v>511.37081123023484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293.33333333333491</v>
      </c>
      <c r="S133" s="62">
        <f ca="1">AVERAGE(OFFSET($R$3,0,0,'Données projet'!$E$9+1,1))-AVERAGE(OFFSET($H$3,0,0,'Données projet'!$E$9+1,1))</f>
        <v>159.85050823484681</v>
      </c>
      <c r="T133" s="62">
        <f t="shared" ref="T133:T196" si="142">$T$3</f>
        <v>162.67012146297657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160.83364230137778</v>
      </c>
      <c r="AO133" s="62">
        <f t="shared" ref="AO133:AO196" si="144">$AO$3</f>
        <v>327.23695023676987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287.78655084176978</v>
      </c>
      <c r="BJ133" s="62">
        <f t="shared" ref="BJ133:BJ196" si="146">$BJ$3</f>
        <v>231.19476400361157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0.33501578095739043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0.33501578095739043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9">
        <f t="shared" si="110"/>
        <v>513.28212127253823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293.33333333333491</v>
      </c>
      <c r="S134" s="62">
        <f ca="1">AVERAGE(OFFSET($R$3,0,0,'Données projet'!$E$9+1,1))-AVERAGE(OFFSET($H$3,0,0,'Données projet'!$E$9+1,1))</f>
        <v>159.85050823484681</v>
      </c>
      <c r="T134" s="62">
        <f t="shared" si="142"/>
        <v>162.67012146297657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160.83364230137778</v>
      </c>
      <c r="AO134" s="62">
        <f t="shared" si="144"/>
        <v>327.23695023676987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287.78655084176978</v>
      </c>
      <c r="BJ134" s="62">
        <f t="shared" si="146"/>
        <v>231.19476400361157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0.32844632583226552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0.32844632583226552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9">
        <f t="shared" si="110"/>
        <v>515.19310924873832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293.33333333333491</v>
      </c>
      <c r="S135" s="62">
        <f ca="1">AVERAGE(OFFSET($R$3,0,0,'Données projet'!$E$9+1,1))-AVERAGE(OFFSET($H$3,0,0,'Données projet'!$E$9+1,1))</f>
        <v>159.85050823484681</v>
      </c>
      <c r="T135" s="62">
        <f t="shared" si="142"/>
        <v>162.67012146297657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160.83364230137778</v>
      </c>
      <c r="AO135" s="62">
        <f t="shared" si="144"/>
        <v>327.23695023676987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287.78655084176978</v>
      </c>
      <c r="BJ135" s="62">
        <f t="shared" si="146"/>
        <v>231.19476400361157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0.32200569371517235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0.32200569371517235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9">
        <f t="shared" si="110"/>
        <v>517.10377788158553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293.33333333333491</v>
      </c>
      <c r="S136" s="62">
        <f ca="1">AVERAGE(OFFSET($R$3,0,0,'Données projet'!$E$9+1,1))-AVERAGE(OFFSET($H$3,0,0,'Données projet'!$E$9+1,1))</f>
        <v>159.85050823484681</v>
      </c>
      <c r="T136" s="62">
        <f t="shared" si="142"/>
        <v>162.67012146297657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160.83364230137778</v>
      </c>
      <c r="AO136" s="62">
        <f t="shared" si="144"/>
        <v>327.23695023676987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287.78655084176978</v>
      </c>
      <c r="BJ136" s="62">
        <f t="shared" si="146"/>
        <v>231.19476400361157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0.31569135846549767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0.31569135846549767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9">
        <f t="shared" si="110"/>
        <v>519.01412985052093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293.33333333333491</v>
      </c>
      <c r="S137" s="62">
        <f ca="1">AVERAGE(OFFSET($R$3,0,0,'Données projet'!$E$9+1,1))-AVERAGE(OFFSET($H$3,0,0,'Données projet'!$E$9+1,1))</f>
        <v>159.85050823484681</v>
      </c>
      <c r="T137" s="62">
        <f t="shared" si="142"/>
        <v>162.67012146297657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160.83364230137778</v>
      </c>
      <c r="AO137" s="62">
        <f t="shared" si="144"/>
        <v>327.23695023676987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287.78655084176978</v>
      </c>
      <c r="BJ137" s="62">
        <f t="shared" si="146"/>
        <v>231.19476400361157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0.30950084347870493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0.30950084347870493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9">
        <f t="shared" si="110"/>
        <v>520.9241677926841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293.33333333333491</v>
      </c>
      <c r="S138" s="62">
        <f ca="1">AVERAGE(OFFSET($R$3,0,0,'Données projet'!$E$9+1,1))-AVERAGE(OFFSET($H$3,0,0,'Données projet'!$E$9+1,1))</f>
        <v>159.85050823484681</v>
      </c>
      <c r="T138" s="62">
        <f t="shared" si="142"/>
        <v>162.67012146297657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160.83364230137778</v>
      </c>
      <c r="AO138" s="62">
        <f t="shared" si="144"/>
        <v>327.23695023676987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287.78655084176978</v>
      </c>
      <c r="BJ138" s="62">
        <f t="shared" si="146"/>
        <v>231.19476400361157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0.30343172071496188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0.30343172071496188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9">
        <f t="shared" si="110"/>
        <v>522.83389430388831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293.33333333333491</v>
      </c>
      <c r="S139" s="62">
        <f ca="1">AVERAGE(OFFSET($R$3,0,0,'Données projet'!$E$9+1,1))-AVERAGE(OFFSET($H$3,0,0,'Données projet'!$E$9+1,1))</f>
        <v>159.85050823484681</v>
      </c>
      <c r="T139" s="62">
        <f t="shared" si="142"/>
        <v>162.67012146297657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160.83364230137778</v>
      </c>
      <c r="AO139" s="62">
        <f t="shared" si="144"/>
        <v>327.23695023676987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287.78655084176978</v>
      </c>
      <c r="BJ139" s="62">
        <f t="shared" si="146"/>
        <v>231.19476400361157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0.29748160974681648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0.29748160974681648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9">
        <f t="shared" si="110"/>
        <v>524.74331193956789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293.33333333333491</v>
      </c>
      <c r="S140" s="62">
        <f ca="1">AVERAGE(OFFSET($R$3,0,0,'Données projet'!$E$9+1,1))-AVERAGE(OFFSET($H$3,0,0,'Données projet'!$E$9+1,1))</f>
        <v>159.85050823484681</v>
      </c>
      <c r="T140" s="62">
        <f t="shared" si="142"/>
        <v>162.67012146297657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160.83364230137778</v>
      </c>
      <c r="AO140" s="62">
        <f t="shared" si="144"/>
        <v>327.23695023676987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287.78655084176978</v>
      </c>
      <c r="BJ140" s="62">
        <f t="shared" si="146"/>
        <v>231.19476400361157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0.29164817682554706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0.29164817682554706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9">
        <f t="shared" si="110"/>
        <v>526.65242321569622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293.33333333333491</v>
      </c>
      <c r="S141" s="62">
        <f ca="1">AVERAGE(OFFSET($R$3,0,0,'Données projet'!$E$9+1,1))-AVERAGE(OFFSET($H$3,0,0,'Données projet'!$E$9+1,1))</f>
        <v>159.85050823484681</v>
      </c>
      <c r="T141" s="62">
        <f t="shared" si="142"/>
        <v>162.67012146297657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160.83364230137778</v>
      </c>
      <c r="AO141" s="62">
        <f t="shared" si="144"/>
        <v>327.23695023676987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287.78655084176978</v>
      </c>
      <c r="BJ141" s="62">
        <f t="shared" si="146"/>
        <v>231.19476400361157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0.28592913396582098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0.28592913396582098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9">
        <f t="shared" si="110"/>
        <v>528.56123060967593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293.33333333333491</v>
      </c>
      <c r="S142" s="62">
        <f ca="1">AVERAGE(OFFSET($R$3,0,0,'Données projet'!$E$9+1,1))-AVERAGE(OFFSET($H$3,0,0,'Données projet'!$E$9+1,1))</f>
        <v>159.85050823484681</v>
      </c>
      <c r="T142" s="62">
        <f t="shared" si="142"/>
        <v>162.67012146297657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160.83364230137778</v>
      </c>
      <c r="AO142" s="62">
        <f t="shared" si="144"/>
        <v>327.23695023676987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287.78655084176978</v>
      </c>
      <c r="BJ142" s="62">
        <f t="shared" si="146"/>
        <v>231.19476400361157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0.28032223804830242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0.28032223804830242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9">
        <f t="shared" si="110"/>
        <v>530.4697365612044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293.33333333333491</v>
      </c>
      <c r="S143" s="62">
        <f ca="1">AVERAGE(OFFSET($R$3,0,0,'Données projet'!$E$9+1,1))-AVERAGE(OFFSET($H$3,0,0,'Données projet'!$E$9+1,1))</f>
        <v>159.85050823484681</v>
      </c>
      <c r="T143" s="62">
        <f t="shared" si="142"/>
        <v>162.67012146297657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160.83364230137778</v>
      </c>
      <c r="AO143" s="62">
        <f t="shared" si="144"/>
        <v>327.23695023676987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287.78655084176978</v>
      </c>
      <c r="BJ143" s="62">
        <f t="shared" si="146"/>
        <v>231.19476400361157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0.27482528993985755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0.27482528993985755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9">
        <f t="shared" si="110"/>
        <v>532.3779434731116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293.33333333333491</v>
      </c>
      <c r="S144" s="62">
        <f ca="1">AVERAGE(OFFSET($R$3,0,0,'Données projet'!$E$9+1,1))-AVERAGE(OFFSET($H$3,0,0,'Données projet'!$E$9+1,1))</f>
        <v>159.85050823484681</v>
      </c>
      <c r="T144" s="62">
        <f t="shared" si="142"/>
        <v>162.67012146297657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160.83364230137778</v>
      </c>
      <c r="AO144" s="62">
        <f t="shared" si="144"/>
        <v>327.23695023676987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287.78655084176978</v>
      </c>
      <c r="BJ144" s="62">
        <f t="shared" si="146"/>
        <v>231.19476400361157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0.26943613363101204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0.26943613363101204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9">
        <f t="shared" si="110"/>
        <v>534.28585371217559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293.33333333333491</v>
      </c>
      <c r="S145" s="62">
        <f ca="1">AVERAGE(OFFSET($R$3,0,0,'Données projet'!$E$9+1,1))-AVERAGE(OFFSET($H$3,0,0,'Données projet'!$E$9+1,1))</f>
        <v>159.85050823484681</v>
      </c>
      <c r="T145" s="62">
        <f t="shared" si="142"/>
        <v>162.67012146297657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160.83364230137778</v>
      </c>
      <c r="AO145" s="62">
        <f t="shared" si="144"/>
        <v>327.23695023676987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287.78655084176978</v>
      </c>
      <c r="BJ145" s="62">
        <f t="shared" si="146"/>
        <v>231.19476400361157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0.26415265539032218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0.26415265539032218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9">
        <f t="shared" si="110"/>
        <v>536.19346960991265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293.33333333333491</v>
      </c>
      <c r="S146" s="62">
        <f ca="1">AVERAGE(OFFSET($R$3,0,0,'Données projet'!$E$9+1,1))-AVERAGE(OFFSET($H$3,0,0,'Données projet'!$E$9+1,1))</f>
        <v>159.85050823484681</v>
      </c>
      <c r="T146" s="62">
        <f t="shared" si="142"/>
        <v>162.67012146297657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160.83364230137778</v>
      </c>
      <c r="AO146" s="62">
        <f t="shared" si="144"/>
        <v>327.23695023676987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287.78655084176978</v>
      </c>
      <c r="BJ146" s="62">
        <f t="shared" si="146"/>
        <v>231.19476400361157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0.25897278293532877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0.25897278293532877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9">
        <f t="shared" si="110"/>
        <v>538.10079346334646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293.33333333333491</v>
      </c>
      <c r="S147" s="62">
        <f ca="1">AVERAGE(OFFSET($R$3,0,0,'Données projet'!$E$9+1,1))-AVERAGE(OFFSET($H$3,0,0,'Données projet'!$E$9+1,1))</f>
        <v>159.85050823484681</v>
      </c>
      <c r="T147" s="62">
        <f t="shared" si="142"/>
        <v>162.67012146297657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160.83364230137778</v>
      </c>
      <c r="AO147" s="62">
        <f t="shared" si="144"/>
        <v>327.23695023676987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287.78655084176978</v>
      </c>
      <c r="BJ147" s="62">
        <f t="shared" si="146"/>
        <v>231.19476400361157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0.25389448461976755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0.25389448461976755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9">
        <f t="shared" si="110"/>
        <v>540.00782753575277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293.33333333333491</v>
      </c>
      <c r="S148" s="62">
        <f ca="1">AVERAGE(OFFSET($R$3,0,0,'Données projet'!$E$9+1,1))-AVERAGE(OFFSET($H$3,0,0,'Données projet'!$E$9+1,1))</f>
        <v>159.85050823484681</v>
      </c>
      <c r="T148" s="62">
        <f t="shared" si="142"/>
        <v>162.67012146297657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160.83364230137778</v>
      </c>
      <c r="AO148" s="62">
        <f t="shared" si="144"/>
        <v>327.23695023676987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287.78655084176978</v>
      </c>
      <c r="BJ148" s="62">
        <f t="shared" si="146"/>
        <v>231.19476400361157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0.24891576863671833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0.24891576863671833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9">
        <f t="shared" si="110"/>
        <v>541.91457405738606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293.33333333333491</v>
      </c>
      <c r="S149" s="62">
        <f ca="1">AVERAGE(OFFSET($R$3,0,0,'Données projet'!$E$9+1,1))-AVERAGE(OFFSET($H$3,0,0,'Données projet'!$E$9+1,1))</f>
        <v>159.85050823484681</v>
      </c>
      <c r="T149" s="62">
        <f t="shared" si="142"/>
        <v>162.67012146297657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160.83364230137778</v>
      </c>
      <c r="AO149" s="62">
        <f t="shared" si="144"/>
        <v>327.23695023676987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287.78655084176978</v>
      </c>
      <c r="BJ149" s="62">
        <f t="shared" si="146"/>
        <v>231.19476400361157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0.24403468223737981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0.24403468223737981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9">
        <f t="shared" si="110"/>
        <v>543.82103522618308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293.33333333333491</v>
      </c>
      <c r="S150" s="62">
        <f ca="1">AVERAGE(OFFSET($R$3,0,0,'Données projet'!$E$9+1,1))-AVERAGE(OFFSET($H$3,0,0,'Données projet'!$E$9+1,1))</f>
        <v>159.85050823484681</v>
      </c>
      <c r="T150" s="62">
        <f t="shared" si="142"/>
        <v>162.67012146297657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160.83364230137778</v>
      </c>
      <c r="AO150" s="62">
        <f t="shared" si="144"/>
        <v>327.23695023676987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287.78655084176978</v>
      </c>
      <c r="BJ150" s="62">
        <f t="shared" si="146"/>
        <v>231.19476400361157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0.23924931096516358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0.23924931096516358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9">
        <f t="shared" si="110"/>
        <v>545.72721320844835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293.33333333333491</v>
      </c>
      <c r="S151" s="62">
        <f ca="1">AVERAGE(OFFSET($R$3,0,0,'Données projet'!$E$9+1,1))-AVERAGE(OFFSET($H$3,0,0,'Données projet'!$E$9+1,1))</f>
        <v>159.85050823484681</v>
      </c>
      <c r="T151" s="62">
        <f t="shared" si="142"/>
        <v>162.67012146297657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160.83364230137778</v>
      </c>
      <c r="AO151" s="62">
        <f t="shared" si="144"/>
        <v>327.23695023676987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287.78655084176978</v>
      </c>
      <c r="BJ151" s="62">
        <f t="shared" si="146"/>
        <v>231.19476400361157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0.23455777790480725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0.23455777790480725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9">
        <f t="shared" si="110"/>
        <v>547.63311013951943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293.33333333333491</v>
      </c>
      <c r="S152" s="62">
        <f ca="1">AVERAGE(OFFSET($R$3,0,0,'Données projet'!$E$9+1,1))-AVERAGE(OFFSET($H$3,0,0,'Données projet'!$E$9+1,1))</f>
        <v>159.85050823484681</v>
      </c>
      <c r="T152" s="62">
        <f t="shared" si="142"/>
        <v>162.67012146297657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160.83364230137778</v>
      </c>
      <c r="AO152" s="62">
        <f t="shared" si="144"/>
        <v>327.23695023676987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287.78655084176978</v>
      </c>
      <c r="BJ152" s="62">
        <f t="shared" si="146"/>
        <v>231.19476400361157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0.22995824294621189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0.22995824294621189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9">
        <f t="shared" si="110"/>
        <v>549.53872812441477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293.33333333333491</v>
      </c>
      <c r="S153" s="62">
        <f ca="1">AVERAGE(OFFSET($R$3,0,0,'Données projet'!$E$9+1,1))-AVERAGE(OFFSET($H$3,0,0,'Données projet'!$E$9+1,1))</f>
        <v>159.85050823484681</v>
      </c>
      <c r="T153" s="62">
        <f t="shared" si="142"/>
        <v>162.67012146297657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160.83364230137778</v>
      </c>
      <c r="AO153" s="62">
        <f t="shared" si="144"/>
        <v>327.23695023676987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287.78655084176978</v>
      </c>
      <c r="BJ153" s="62">
        <f t="shared" si="146"/>
        <v>231.19476400361157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0.22544890206271528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0.22544890206271528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9">
        <f t="shared" si="110"/>
        <v>551.4440692384635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293.33333333333491</v>
      </c>
      <c r="S154" s="62">
        <f ca="1">AVERAGE(OFFSET($R$3,0,0,'Données projet'!$E$9+1,1))-AVERAGE(OFFSET($H$3,0,0,'Données projet'!$E$9+1,1))</f>
        <v>159.85050823484681</v>
      </c>
      <c r="T154" s="62">
        <f t="shared" si="142"/>
        <v>162.67012146297657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160.83364230137778</v>
      </c>
      <c r="AO154" s="62">
        <f t="shared" si="144"/>
        <v>327.23695023676987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287.78655084176978</v>
      </c>
      <c r="BJ154" s="62">
        <f t="shared" si="146"/>
        <v>231.19476400361157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0.22102798660351769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0.22102798660351769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9">
        <f t="shared" si="110"/>
        <v>553.34913552791727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293.33333333333491</v>
      </c>
      <c r="S155" s="62">
        <f ca="1">AVERAGE(OFFSET($R$3,0,0,'Données projet'!$E$9+1,1))-AVERAGE(OFFSET($H$3,0,0,'Données projet'!$E$9+1,1))</f>
        <v>159.85050823484681</v>
      </c>
      <c r="T155" s="62">
        <f t="shared" si="142"/>
        <v>162.67012146297657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160.83364230137778</v>
      </c>
      <c r="AO155" s="62">
        <f t="shared" si="144"/>
        <v>327.23695023676987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287.78655084176978</v>
      </c>
      <c r="BJ155" s="62">
        <f t="shared" si="146"/>
        <v>231.19476400361157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0.21669376259998277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0.21669376259998277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9">
        <f t="shared" si="110"/>
        <v>555.25392901054693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293.33333333333491</v>
      </c>
      <c r="S156" s="62">
        <f ca="1">AVERAGE(OFFSET($R$3,0,0,'Données projet'!$E$9+1,1))-AVERAGE(OFFSET($H$3,0,0,'Données projet'!$E$9+1,1))</f>
        <v>159.85050823484681</v>
      </c>
      <c r="T156" s="62">
        <f t="shared" si="142"/>
        <v>162.67012146297657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160.83364230137778</v>
      </c>
      <c r="AO156" s="62">
        <f t="shared" si="144"/>
        <v>327.23695023676987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287.78655084176978</v>
      </c>
      <c r="BJ156" s="62">
        <f t="shared" si="146"/>
        <v>231.19476400361157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0.21244453008554157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0.21244453008554157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9">
        <f t="shared" si="110"/>
        <v>557.1584516762224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293.33333333333491</v>
      </c>
      <c r="S157" s="62">
        <f ca="1">AVERAGE(OFFSET($R$3,0,0,'Données projet'!$E$9+1,1))-AVERAGE(OFFSET($H$3,0,0,'Données projet'!$E$9+1,1))</f>
        <v>159.85050823484681</v>
      </c>
      <c r="T157" s="62">
        <f t="shared" si="142"/>
        <v>162.67012146297657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160.83364230137778</v>
      </c>
      <c r="AO157" s="62">
        <f t="shared" si="144"/>
        <v>327.23695023676987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287.78655084176978</v>
      </c>
      <c r="BJ157" s="62">
        <f t="shared" si="146"/>
        <v>231.19476400361157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0.20827862242893264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0.20827862242893264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9">
        <f t="shared" si="110"/>
        <v>559.06270548747648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293.33333333333491</v>
      </c>
      <c r="S158" s="62">
        <f ca="1">AVERAGE(OFFSET($R$3,0,0,'Données projet'!$E$9+1,1))-AVERAGE(OFFSET($H$3,0,0,'Données projet'!$E$9+1,1))</f>
        <v>159.85050823484681</v>
      </c>
      <c r="T158" s="62">
        <f t="shared" si="142"/>
        <v>162.67012146297657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160.83364230137778</v>
      </c>
      <c r="AO158" s="62">
        <f t="shared" si="144"/>
        <v>327.23695023676987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287.78655084176978</v>
      </c>
      <c r="BJ158" s="62">
        <f t="shared" si="146"/>
        <v>231.19476400361157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0.20419440568051705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0.20419440568051705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9">
        <f t="shared" si="110"/>
        <v>560.96669238005484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293.33333333333491</v>
      </c>
      <c r="S159" s="62">
        <f ca="1">AVERAGE(OFFSET($R$3,0,0,'Données projet'!$E$9+1,1))-AVERAGE(OFFSET($H$3,0,0,'Données projet'!$E$9+1,1))</f>
        <v>159.85050823484681</v>
      </c>
      <c r="T159" s="62">
        <f t="shared" si="142"/>
        <v>162.67012146297657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160.83364230137778</v>
      </c>
      <c r="AO159" s="62">
        <f t="shared" si="144"/>
        <v>327.23695023676987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287.78655084176978</v>
      </c>
      <c r="BJ159" s="62">
        <f t="shared" si="146"/>
        <v>231.19476400361157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0.20019027793141164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0.20019027793141164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9">
        <f t="shared" si="110"/>
        <v>562.8704142634507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293.33333333333491</v>
      </c>
      <c r="S160" s="62">
        <f ca="1">AVERAGE(OFFSET($R$3,0,0,'Données projet'!$E$9+1,1))-AVERAGE(OFFSET($H$3,0,0,'Données projet'!$E$9+1,1))</f>
        <v>159.85050823484681</v>
      </c>
      <c r="T160" s="62">
        <f t="shared" si="142"/>
        <v>162.67012146297657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160.83364230137778</v>
      </c>
      <c r="AO160" s="62">
        <f t="shared" si="144"/>
        <v>327.23695023676987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287.78655084176978</v>
      </c>
      <c r="BJ160" s="62">
        <f t="shared" si="146"/>
        <v>231.19476400361157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0.19626466868518944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0.19626466868518944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9">
        <f t="shared" si="110"/>
        <v>564.77387302142597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293.33333333333491</v>
      </c>
      <c r="S161" s="62">
        <f ca="1">AVERAGE(OFFSET($R$3,0,0,'Données projet'!$E$9+1,1))-AVERAGE(OFFSET($H$3,0,0,'Données projet'!$E$9+1,1))</f>
        <v>159.85050823484681</v>
      </c>
      <c r="T161" s="62">
        <f t="shared" si="142"/>
        <v>162.67012146297657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160.83364230137778</v>
      </c>
      <c r="AO161" s="62">
        <f t="shared" si="144"/>
        <v>327.23695023676987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287.78655084176978</v>
      </c>
      <c r="BJ161" s="62">
        <f t="shared" si="146"/>
        <v>231.19476400361157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0.19241603824190043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0.19241603824190043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9">
        <f t="shared" si="110"/>
        <v>566.67707051251875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293.33333333333491</v>
      </c>
      <c r="S162" s="62">
        <f ca="1">AVERAGE(OFFSET($R$3,0,0,'Données projet'!$E$9+1,1))-AVERAGE(OFFSET($H$3,0,0,'Données projet'!$E$9+1,1))</f>
        <v>159.85050823484681</v>
      </c>
      <c r="T162" s="62">
        <f t="shared" si="142"/>
        <v>162.67012146297657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160.83364230137778</v>
      </c>
      <c r="AO162" s="62">
        <f t="shared" si="144"/>
        <v>327.23695023676987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287.78655084176978</v>
      </c>
      <c r="BJ162" s="62">
        <f t="shared" si="146"/>
        <v>231.19476400361157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0.18864287709417155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0.18864287709417155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9">
        <f t="shared" si="110"/>
        <v>568.58000857053662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293.33333333333491</v>
      </c>
      <c r="S163" s="62">
        <f ca="1">AVERAGE(OFFSET($R$3,0,0,'Données projet'!$E$9+1,1))-AVERAGE(OFFSET($H$3,0,0,'Données projet'!$E$9+1,1))</f>
        <v>159.85050823484681</v>
      </c>
      <c r="T163" s="62">
        <f t="shared" si="142"/>
        <v>162.67012146297657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160.83364230137778</v>
      </c>
      <c r="AO163" s="62">
        <f t="shared" si="144"/>
        <v>327.23695023676987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287.78655084176978</v>
      </c>
      <c r="BJ163" s="62">
        <f t="shared" si="146"/>
        <v>231.19476400361157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0.18494370533514856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0.18494370533514856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9">
        <f t="shared" si="110"/>
        <v>570.48268900503945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293.33333333333491</v>
      </c>
      <c r="S164" s="62">
        <f ca="1">AVERAGE(OFFSET($R$3,0,0,'Données projet'!$E$9+1,1))-AVERAGE(OFFSET($H$3,0,0,'Données projet'!$E$9+1,1))</f>
        <v>159.85050823484681</v>
      </c>
      <c r="T164" s="62">
        <f t="shared" si="142"/>
        <v>162.67012146297657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160.83364230137778</v>
      </c>
      <c r="AO164" s="62">
        <f t="shared" si="144"/>
        <v>327.23695023676987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287.78655084176978</v>
      </c>
      <c r="BJ164" s="62">
        <f t="shared" si="146"/>
        <v>231.19476400361157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0.18131707207804804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0.18131707207804804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9">
        <f t="shared" si="110"/>
        <v>572.38511360180746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293.33333333333491</v>
      </c>
      <c r="S165" s="62">
        <f ca="1">AVERAGE(OFFSET($R$3,0,0,'Données projet'!$E$9+1,1))-AVERAGE(OFFSET($H$3,0,0,'Données projet'!$E$9+1,1))</f>
        <v>159.85050823484681</v>
      </c>
      <c r="T165" s="62">
        <f t="shared" si="142"/>
        <v>162.67012146297657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160.83364230137778</v>
      </c>
      <c r="AO165" s="62">
        <f t="shared" si="144"/>
        <v>327.23695023676987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287.78655084176978</v>
      </c>
      <c r="BJ165" s="62">
        <f t="shared" si="146"/>
        <v>231.19476400361157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0.17776155488709139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0.17776155488709139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9">
        <f t="shared" si="110"/>
        <v>574.28728412329951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293.33333333333491</v>
      </c>
      <c r="S166" s="62">
        <f ca="1">AVERAGE(OFFSET($R$3,0,0,'Données projet'!$E$9+1,1))-AVERAGE(OFFSET($H$3,0,0,'Données projet'!$E$9+1,1))</f>
        <v>159.85050823484681</v>
      </c>
      <c r="T166" s="62">
        <f t="shared" si="142"/>
        <v>162.67012146297657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160.83364230137778</v>
      </c>
      <c r="AO166" s="62">
        <f t="shared" si="144"/>
        <v>327.23695023676987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287.78655084176978</v>
      </c>
      <c r="BJ166" s="62">
        <f t="shared" si="146"/>
        <v>231.19476400361157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0.17427575921959804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0.17427575921959804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9">
        <f t="shared" si="110"/>
        <v>576.18920230909794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293.33333333333491</v>
      </c>
      <c r="S167" s="62">
        <f ca="1">AVERAGE(OFFSET($R$3,0,0,'Données projet'!$E$9+1,1))-AVERAGE(OFFSET($H$3,0,0,'Données projet'!$E$9+1,1))</f>
        <v>159.85050823484681</v>
      </c>
      <c r="T167" s="62">
        <f t="shared" si="142"/>
        <v>162.67012146297657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160.83364230137778</v>
      </c>
      <c r="AO167" s="62">
        <f t="shared" si="144"/>
        <v>327.23695023676987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287.78655084176978</v>
      </c>
      <c r="BJ167" s="62">
        <f t="shared" si="146"/>
        <v>231.19476400361157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0.17085831787901881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0.17085831787901881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9">
        <f t="shared" si="110"/>
        <v>578.09086987634385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293.33333333333491</v>
      </c>
      <c r="S168" s="62">
        <f ca="1">AVERAGE(OFFSET($R$3,0,0,'Données projet'!$E$9+1,1))-AVERAGE(OFFSET($H$3,0,0,'Données projet'!$E$9+1,1))</f>
        <v>159.85050823484681</v>
      </c>
      <c r="T168" s="62">
        <f t="shared" si="142"/>
        <v>162.67012146297657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160.83364230137778</v>
      </c>
      <c r="AO168" s="62">
        <f t="shared" si="144"/>
        <v>327.23695023676987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287.78655084176978</v>
      </c>
      <c r="BJ168" s="62">
        <f t="shared" si="146"/>
        <v>231.19476400361157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0.16750789047869497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0.16750789047869497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9">
        <f t="shared" si="110"/>
        <v>579.99228852016029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293.33333333333491</v>
      </c>
      <c r="S169" s="62">
        <f ca="1">AVERAGE(OFFSET($R$3,0,0,'Données projet'!$E$9+1,1))-AVERAGE(OFFSET($H$3,0,0,'Données projet'!$E$9+1,1))</f>
        <v>159.85050823484681</v>
      </c>
      <c r="T169" s="62">
        <f t="shared" si="142"/>
        <v>162.67012146297657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160.83364230137778</v>
      </c>
      <c r="AO169" s="62">
        <f t="shared" si="144"/>
        <v>327.23695023676987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287.78655084176978</v>
      </c>
      <c r="BJ169" s="62">
        <f t="shared" si="146"/>
        <v>231.19476400361157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0.16422316291613254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0.16422316291613254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9">
        <f t="shared" si="110"/>
        <v>581.89345991406594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293.33333333333491</v>
      </c>
      <c r="S170" s="62">
        <f ca="1">AVERAGE(OFFSET($R$3,0,0,'Données projet'!$E$9+1,1))-AVERAGE(OFFSET($H$3,0,0,'Données projet'!$E$9+1,1))</f>
        <v>159.85050823484681</v>
      </c>
      <c r="T170" s="62">
        <f t="shared" si="142"/>
        <v>162.67012146297657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160.83364230137778</v>
      </c>
      <c r="AO170" s="62">
        <f t="shared" si="144"/>
        <v>327.23695023676987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287.78655084176978</v>
      </c>
      <c r="BJ170" s="62">
        <f t="shared" si="146"/>
        <v>231.19476400361157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0.16100284685758595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0.16100284685758595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9">
        <f t="shared" si="110"/>
        <v>583.79438571037758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293.33333333333491</v>
      </c>
      <c r="S171" s="62">
        <f ca="1">AVERAGE(OFFSET($R$3,0,0,'Données projet'!$E$9+1,1))-AVERAGE(OFFSET($H$3,0,0,'Données projet'!$E$9+1,1))</f>
        <v>159.85050823484681</v>
      </c>
      <c r="T171" s="62">
        <f t="shared" si="142"/>
        <v>162.67012146297657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160.83364230137778</v>
      </c>
      <c r="AO171" s="62">
        <f t="shared" si="144"/>
        <v>327.23695023676987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287.78655084176978</v>
      </c>
      <c r="BJ171" s="62">
        <f t="shared" si="146"/>
        <v>231.19476400361157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0.15784567923274861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0.15784567923274861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9">
        <f t="shared" si="110"/>
        <v>585.69506754060376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293.33333333333491</v>
      </c>
      <c r="S172" s="62">
        <f ca="1">AVERAGE(OFFSET($R$3,0,0,'Données projet'!$E$9+1,1))-AVERAGE(OFFSET($H$3,0,0,'Données projet'!$E$9+1,1))</f>
        <v>159.85050823484681</v>
      </c>
      <c r="T172" s="62">
        <f t="shared" si="142"/>
        <v>162.67012146297657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160.83364230137778</v>
      </c>
      <c r="AO172" s="62">
        <f t="shared" si="144"/>
        <v>327.23695023676987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287.78655084176978</v>
      </c>
      <c r="BJ172" s="62">
        <f t="shared" si="146"/>
        <v>231.19476400361157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0.15475042173935225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0.15475042173935225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9">
        <f t="shared" si="110"/>
        <v>587.5955070158285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293.33333333333491</v>
      </c>
      <c r="S173" s="62">
        <f ca="1">AVERAGE(OFFSET($R$3,0,0,'Données projet'!$E$9+1,1))-AVERAGE(OFFSET($H$3,0,0,'Données projet'!$E$9+1,1))</f>
        <v>159.85050823484681</v>
      </c>
      <c r="T173" s="62">
        <f t="shared" si="142"/>
        <v>162.67012146297657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160.83364230137778</v>
      </c>
      <c r="AO173" s="62">
        <f t="shared" si="144"/>
        <v>327.23695023676987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287.78655084176978</v>
      </c>
      <c r="BJ173" s="62">
        <f t="shared" si="146"/>
        <v>231.19476400361157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0.15171586035748072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0.15171586035748072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9">
        <f t="shared" si="110"/>
        <v>589.49570572708467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293.33333333333491</v>
      </c>
      <c r="S174" s="62">
        <f ca="1">AVERAGE(OFFSET($R$3,0,0,'Données projet'!$E$9+1,1))-AVERAGE(OFFSET($H$3,0,0,'Données projet'!$E$9+1,1))</f>
        <v>159.85050823484681</v>
      </c>
      <c r="T174" s="62">
        <f t="shared" si="142"/>
        <v>162.67012146297657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160.83364230137778</v>
      </c>
      <c r="AO174" s="62">
        <f t="shared" si="144"/>
        <v>327.23695023676987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287.78655084176978</v>
      </c>
      <c r="BJ174" s="62">
        <f t="shared" si="146"/>
        <v>231.19476400361157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0.14874080487340802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0.14874080487340802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9">
        <f t="shared" si="110"/>
        <v>591.39566524572035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293.33333333333491</v>
      </c>
      <c r="S175" s="62">
        <f ca="1">AVERAGE(OFFSET($R$3,0,0,'Données projet'!$E$9+1,1))-AVERAGE(OFFSET($H$3,0,0,'Données projet'!$E$9+1,1))</f>
        <v>159.85050823484681</v>
      </c>
      <c r="T175" s="62">
        <f t="shared" si="142"/>
        <v>162.67012146297657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160.83364230137778</v>
      </c>
      <c r="AO175" s="62">
        <f t="shared" si="144"/>
        <v>327.23695023676987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287.78655084176978</v>
      </c>
      <c r="BJ175" s="62">
        <f t="shared" si="146"/>
        <v>231.19476400361157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0.14582408841277331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0.14582408841277331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9">
        <f t="shared" si="110"/>
        <v>593.29538712375495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293.33333333333491</v>
      </c>
      <c r="S176" s="62">
        <f ca="1">AVERAGE(OFFSET($R$3,0,0,'Données projet'!$E$9+1,1))-AVERAGE(OFFSET($H$3,0,0,'Données projet'!$E$9+1,1))</f>
        <v>159.85050823484681</v>
      </c>
      <c r="T176" s="62">
        <f t="shared" si="142"/>
        <v>162.67012146297657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160.83364230137778</v>
      </c>
      <c r="AO176" s="62">
        <f t="shared" si="144"/>
        <v>327.23695023676987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287.78655084176978</v>
      </c>
      <c r="BJ176" s="62">
        <f t="shared" si="146"/>
        <v>231.19476400361157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0.14296456698291027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0.14296456698291027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9">
        <f t="shared" si="110"/>
        <v>595.19487289422705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293.33333333333491</v>
      </c>
      <c r="S177" s="62">
        <f ca="1">AVERAGE(OFFSET($R$3,0,0,'Données projet'!$E$9+1,1))-AVERAGE(OFFSET($H$3,0,0,'Données projet'!$E$9+1,1))</f>
        <v>159.85050823484681</v>
      </c>
      <c r="T177" s="62">
        <f t="shared" si="142"/>
        <v>162.67012146297657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160.83364230137778</v>
      </c>
      <c r="AO177" s="62">
        <f t="shared" si="144"/>
        <v>327.23695023676987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287.78655084176978</v>
      </c>
      <c r="BJ177" s="62">
        <f t="shared" si="146"/>
        <v>231.19476400361157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0.14016111902415099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0.14016111902415099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9">
        <f t="shared" si="110"/>
        <v>597.09412407153457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293.33333333333491</v>
      </c>
      <c r="S178" s="62">
        <f ca="1">AVERAGE(OFFSET($R$3,0,0,'Données projet'!$E$9+1,1))-AVERAGE(OFFSET($H$3,0,0,'Données projet'!$E$9+1,1))</f>
        <v>159.85050823484681</v>
      </c>
      <c r="T178" s="62">
        <f t="shared" si="142"/>
        <v>162.67012146297657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160.83364230137778</v>
      </c>
      <c r="AO178" s="62">
        <f t="shared" si="144"/>
        <v>327.23695023676987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287.78655084176978</v>
      </c>
      <c r="BJ178" s="62">
        <f t="shared" si="146"/>
        <v>231.19476400361157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0.13741264496992858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0.13741264496992858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9">
        <f t="shared" si="110"/>
        <v>598.99314215176662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293.33333333333491</v>
      </c>
      <c r="S179" s="62">
        <f ca="1">AVERAGE(OFFSET($R$3,0,0,'Données projet'!$E$9+1,1))-AVERAGE(OFFSET($H$3,0,0,'Données projet'!$E$9+1,1))</f>
        <v>159.85050823484681</v>
      </c>
      <c r="T179" s="62">
        <f t="shared" si="142"/>
        <v>162.67012146297657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160.83364230137778</v>
      </c>
      <c r="AO179" s="62">
        <f t="shared" si="144"/>
        <v>327.23695023676987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287.78655084176978</v>
      </c>
      <c r="BJ179" s="62">
        <f t="shared" si="146"/>
        <v>231.19476400361157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0.13471806681550583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0.13471806681550583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9">
        <f t="shared" si="110"/>
        <v>600.89192861302752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293.33333333333491</v>
      </c>
      <c r="S180" s="62">
        <f ca="1">AVERAGE(OFFSET($R$3,0,0,'Données projet'!$E$9+1,1))-AVERAGE(OFFSET($H$3,0,0,'Données projet'!$E$9+1,1))</f>
        <v>159.85050823484681</v>
      </c>
      <c r="T180" s="62">
        <f t="shared" si="142"/>
        <v>162.67012146297657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160.83364230137778</v>
      </c>
      <c r="AO180" s="62">
        <f t="shared" si="144"/>
        <v>327.23695023676987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287.78655084176978</v>
      </c>
      <c r="BJ180" s="62">
        <f t="shared" si="146"/>
        <v>231.19476400361157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0.13207632769516092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0.13207632769516092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9">
        <f t="shared" si="110"/>
        <v>602.79048491575327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293.33333333333491</v>
      </c>
      <c r="S181" s="62">
        <f ca="1">AVERAGE(OFFSET($R$3,0,0,'Données projet'!$E$9+1,1))-AVERAGE(OFFSET($H$3,0,0,'Données projet'!$E$9+1,1))</f>
        <v>159.85050823484681</v>
      </c>
      <c r="T181" s="62">
        <f t="shared" si="142"/>
        <v>162.67012146297657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160.83364230137778</v>
      </c>
      <c r="AO181" s="62">
        <f t="shared" si="144"/>
        <v>327.23695023676987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287.78655084176978</v>
      </c>
      <c r="BJ181" s="62">
        <f t="shared" si="146"/>
        <v>231.19476400361157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0.12948639146766422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0.12948639146766422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9">
        <f t="shared" si="110"/>
        <v>604.6888125030207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293.33333333333491</v>
      </c>
      <c r="S182" s="62">
        <f ca="1">AVERAGE(OFFSET($R$3,0,0,'Données projet'!$E$9+1,1))-AVERAGE(OFFSET($H$3,0,0,'Données projet'!$E$9+1,1))</f>
        <v>159.85050823484681</v>
      </c>
      <c r="T182" s="62">
        <f t="shared" si="142"/>
        <v>162.67012146297657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160.83364230137778</v>
      </c>
      <c r="AO182" s="62">
        <f t="shared" si="144"/>
        <v>327.23695023676987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287.78655084176978</v>
      </c>
      <c r="BJ182" s="62">
        <f t="shared" si="146"/>
        <v>231.19476400361157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0.12694724230988361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0.12694724230988361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9">
        <f t="shared" si="110"/>
        <v>606.58691280085009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293.33333333333491</v>
      </c>
      <c r="S183" s="62">
        <f ca="1">AVERAGE(OFFSET($R$3,0,0,'Données projet'!$E$9+1,1))-AVERAGE(OFFSET($H$3,0,0,'Données projet'!$E$9+1,1))</f>
        <v>159.85050823484681</v>
      </c>
      <c r="T183" s="62">
        <f t="shared" si="142"/>
        <v>162.67012146297657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160.83364230137778</v>
      </c>
      <c r="AO183" s="62">
        <f t="shared" si="144"/>
        <v>327.23695023676987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287.78655084176978</v>
      </c>
      <c r="BJ183" s="62">
        <f t="shared" si="146"/>
        <v>231.19476400361157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0.12445788431835901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0.12445788431835901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9">
        <f t="shared" si="110"/>
        <v>608.48478721849972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293.33333333333491</v>
      </c>
      <c r="S184" s="62">
        <f ca="1">AVERAGE(OFFSET($R$3,0,0,'Données projet'!$E$9+1,1))-AVERAGE(OFFSET($H$3,0,0,'Données projet'!$E$9+1,1))</f>
        <v>159.85050823484681</v>
      </c>
      <c r="T184" s="62">
        <f t="shared" si="142"/>
        <v>162.67012146297657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160.83364230137778</v>
      </c>
      <c r="AO184" s="62">
        <f t="shared" si="144"/>
        <v>327.23695023676987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287.78655084176978</v>
      </c>
      <c r="BJ184" s="62">
        <f t="shared" si="146"/>
        <v>231.19476400361157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0.12201734111868975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0.12201734111868975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9">
        <f t="shared" si="110"/>
        <v>610.38243714875489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293.33333333333491</v>
      </c>
      <c r="S185" s="62">
        <f ca="1">AVERAGE(OFFSET($R$3,0,0,'Données projet'!$E$9+1,1))-AVERAGE(OFFSET($H$3,0,0,'Données projet'!$E$9+1,1))</f>
        <v>159.85050823484681</v>
      </c>
      <c r="T185" s="62">
        <f t="shared" si="142"/>
        <v>162.67012146297657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160.83364230137778</v>
      </c>
      <c r="AO185" s="62">
        <f t="shared" si="144"/>
        <v>327.23695023676987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287.78655084176978</v>
      </c>
      <c r="BJ185" s="62">
        <f t="shared" si="146"/>
        <v>231.19476400361157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0.11962465548258165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0.11962465548258165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9">
        <f t="shared" si="110"/>
        <v>612.27986396820972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293.33333333333491</v>
      </c>
      <c r="S186" s="62">
        <f ca="1">AVERAGE(OFFSET($R$3,0,0,'Données projet'!$E$9+1,1))-AVERAGE(OFFSET($H$3,0,0,'Données projet'!$E$9+1,1))</f>
        <v>159.85050823484681</v>
      </c>
      <c r="T186" s="62">
        <f t="shared" si="142"/>
        <v>162.67012146297657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160.83364230137778</v>
      </c>
      <c r="AO186" s="62">
        <f t="shared" si="144"/>
        <v>327.23695023676987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287.78655084176978</v>
      </c>
      <c r="BJ186" s="62">
        <f t="shared" si="146"/>
        <v>231.19476400361157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0.11727888895240349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0.11727888895240349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9">
        <f t="shared" si="110"/>
        <v>614.17706903754288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293.33333333333491</v>
      </c>
      <c r="S187" s="62">
        <f ca="1">AVERAGE(OFFSET($R$3,0,0,'Données projet'!$E$9+1,1))-AVERAGE(OFFSET($H$3,0,0,'Données projet'!$E$9+1,1))</f>
        <v>159.85050823484681</v>
      </c>
      <c r="T187" s="62">
        <f t="shared" si="142"/>
        <v>162.67012146297657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160.83364230137778</v>
      </c>
      <c r="AO187" s="62">
        <f t="shared" si="144"/>
        <v>327.23695023676987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287.78655084176978</v>
      </c>
      <c r="BJ187" s="62">
        <f t="shared" si="146"/>
        <v>231.19476400361157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0.11497912147310581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0.11497912147310581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9">
        <f t="shared" si="110"/>
        <v>616.07405370178697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293.33333333333491</v>
      </c>
      <c r="S188" s="62">
        <f ca="1">AVERAGE(OFFSET($R$3,0,0,'Données projet'!$E$9+1,1))-AVERAGE(OFFSET($H$3,0,0,'Données projet'!$E$9+1,1))</f>
        <v>159.85050823484681</v>
      </c>
      <c r="T188" s="62">
        <f t="shared" si="142"/>
        <v>162.67012146297657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160.83364230137778</v>
      </c>
      <c r="AO188" s="62">
        <f t="shared" si="144"/>
        <v>327.23695023676987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287.78655084176978</v>
      </c>
      <c r="BJ188" s="62">
        <f t="shared" si="146"/>
        <v>231.19476400361157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0.1127244510313575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0.1127244510313575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9">
        <f t="shared" si="110"/>
        <v>617.97081929059186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293.33333333333491</v>
      </c>
      <c r="S189" s="62">
        <f ca="1">AVERAGE(OFFSET($R$3,0,0,'Données projet'!$E$9+1,1))-AVERAGE(OFFSET($H$3,0,0,'Données projet'!$E$9+1,1))</f>
        <v>159.85050823484681</v>
      </c>
      <c r="T189" s="62">
        <f t="shared" si="142"/>
        <v>162.67012146297657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160.83364230137778</v>
      </c>
      <c r="AO189" s="62">
        <f t="shared" si="144"/>
        <v>327.23695023676987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287.78655084176978</v>
      </c>
      <c r="BJ189" s="62">
        <f t="shared" si="146"/>
        <v>231.19476400361157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0.11051399330175871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0.11051399330175871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9">
        <f t="shared" si="110"/>
        <v>619.86736711848266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293.33333333333491</v>
      </c>
      <c r="S190" s="62">
        <f ca="1">AVERAGE(OFFSET($R$3,0,0,'Données projet'!$E$9+1,1))-AVERAGE(OFFSET($H$3,0,0,'Données projet'!$E$9+1,1))</f>
        <v>159.85050823484681</v>
      </c>
      <c r="T190" s="62">
        <f t="shared" si="142"/>
        <v>162.67012146297657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160.83364230137778</v>
      </c>
      <c r="AO190" s="62">
        <f t="shared" si="144"/>
        <v>327.23695023676987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287.78655084176978</v>
      </c>
      <c r="BJ190" s="62">
        <f t="shared" si="146"/>
        <v>231.19476400361157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0.10834688129999126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0.10834688129999126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9">
        <f t="shared" si="110"/>
        <v>621.7636984851116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293.33333333333491</v>
      </c>
      <c r="S191" s="62">
        <f ca="1">AVERAGE(OFFSET($R$3,0,0,'Données projet'!$E$9+1,1))-AVERAGE(OFFSET($H$3,0,0,'Données projet'!$E$9+1,1))</f>
        <v>159.85050823484681</v>
      </c>
      <c r="T191" s="62">
        <f t="shared" si="142"/>
        <v>162.67012146297657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160.83364230137778</v>
      </c>
      <c r="AO191" s="62">
        <f t="shared" si="144"/>
        <v>327.23695023676987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287.78655084176978</v>
      </c>
      <c r="BJ191" s="62">
        <f t="shared" si="146"/>
        <v>231.19476400361157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0.10622226504277067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0.10622226504277067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9">
        <f t="shared" si="110"/>
        <v>623.65981467550444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293.33333333333491</v>
      </c>
      <c r="S192" s="62">
        <f ca="1">AVERAGE(OFFSET($R$3,0,0,'Données projet'!$E$9+1,1))-AVERAGE(OFFSET($H$3,0,0,'Données projet'!$E$9+1,1))</f>
        <v>159.85050823484681</v>
      </c>
      <c r="T192" s="62">
        <f t="shared" si="142"/>
        <v>162.67012146297657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160.83364230137778</v>
      </c>
      <c r="AO192" s="62">
        <f t="shared" si="144"/>
        <v>327.23695023676987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287.78655084176978</v>
      </c>
      <c r="BJ192" s="62">
        <f t="shared" si="146"/>
        <v>231.19476400361157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0.10413931121446622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0.10413931121446622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9">
        <f t="shared" si="110"/>
        <v>625.55571696030165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293.33333333333491</v>
      </c>
      <c r="S193" s="62">
        <f ca="1">AVERAGE(OFFSET($R$3,0,0,'Données projet'!$E$9+1,1))-AVERAGE(OFFSET($H$3,0,0,'Données projet'!$E$9+1,1))</f>
        <v>159.85050823484681</v>
      </c>
      <c r="T193" s="62">
        <f t="shared" si="142"/>
        <v>162.67012146297657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160.83364230137778</v>
      </c>
      <c r="AO193" s="62">
        <f t="shared" si="144"/>
        <v>327.23695023676987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287.78655084176978</v>
      </c>
      <c r="BJ193" s="62">
        <f t="shared" si="146"/>
        <v>231.19476400361157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0.10209720284025843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0.10209720284025843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9">
        <f t="shared" si="110"/>
        <v>627.45140659599406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293.33333333333491</v>
      </c>
      <c r="S194" s="62">
        <f ca="1">AVERAGE(OFFSET($R$3,0,0,'Données projet'!$E$9+1,1))-AVERAGE(OFFSET($H$3,0,0,'Données projet'!$E$9+1,1))</f>
        <v>159.85050823484681</v>
      </c>
      <c r="T194" s="62">
        <f t="shared" si="142"/>
        <v>162.67012146297657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160.83364230137778</v>
      </c>
      <c r="AO194" s="62">
        <f t="shared" si="144"/>
        <v>327.23695023676987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287.78655084176978</v>
      </c>
      <c r="BJ194" s="62">
        <f t="shared" si="146"/>
        <v>231.19476400361157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0.10009513896570574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0.10009513896570574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9">
        <f t="shared" si="110"/>
        <v>629.34688482515401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293.33333333333491</v>
      </c>
      <c r="S195" s="62">
        <f ca="1">AVERAGE(OFFSET($R$3,0,0,'Données projet'!$E$9+1,1))-AVERAGE(OFFSET($H$3,0,0,'Données projet'!$E$9+1,1))</f>
        <v>159.85050823484681</v>
      </c>
      <c r="T195" s="62">
        <f t="shared" si="142"/>
        <v>162.67012146297657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160.83364230137778</v>
      </c>
      <c r="AO195" s="62">
        <f t="shared" si="144"/>
        <v>327.23695023676987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287.78655084176978</v>
      </c>
      <c r="BJ195" s="62">
        <f t="shared" si="146"/>
        <v>231.19476400361157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9.8132334342594635E-2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9.8132334342594635E-2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9">
        <f t="shared" ref="H196:H203" si="192">(B196+E196+F196)*44/12+(C196+D196)*0.475*44/12</f>
        <v>631.24215287666095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293.33333333333491</v>
      </c>
      <c r="S196" s="62">
        <f ca="1">AVERAGE(OFFSET($R$3,0,0,'Données projet'!$E$9+1,1))-AVERAGE(OFFSET($H$3,0,0,'Données projet'!$E$9+1,1))</f>
        <v>159.85050823484681</v>
      </c>
      <c r="T196" s="62">
        <f t="shared" si="142"/>
        <v>162.67012146297657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160.83364230137778</v>
      </c>
      <c r="AO196" s="62">
        <f t="shared" si="144"/>
        <v>327.23695023676987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287.78655084176978</v>
      </c>
      <c r="BJ196" s="62">
        <f t="shared" si="146"/>
        <v>231.19476400361157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9.6208019120950131E-2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9.6208019120950131E-2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9">
        <f t="shared" si="192"/>
        <v>633.13721196592269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293.33333333333491</v>
      </c>
      <c r="S197" s="62">
        <f ca="1">AVERAGE(OFFSET($R$3,0,0,'Données projet'!$E$9+1,1))-AVERAGE(OFFSET($H$3,0,0,'Données projet'!$E$9+1,1))</f>
        <v>159.85050823484681</v>
      </c>
      <c r="T197" s="62">
        <f t="shared" ref="T197:T203" si="204">$T$3</f>
        <v>162.67012146297657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160.83364230137778</v>
      </c>
      <c r="AO197" s="62">
        <f t="shared" ref="AO197:AO203" si="205">$AO$3</f>
        <v>327.23695023676987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287.78655084176978</v>
      </c>
      <c r="BJ197" s="62">
        <f t="shared" ref="BJ197:BJ203" si="206">$BJ$3</f>
        <v>231.19476400361157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9.432143854708569E-2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9.432143854708569E-2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9">
        <f t="shared" si="192"/>
        <v>635.0320632950918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293.33333333333491</v>
      </c>
      <c r="S198" s="62">
        <f ca="1">AVERAGE(OFFSET($R$3,0,0,'Données projet'!$E$9+1,1))-AVERAGE(OFFSET($H$3,0,0,'Données projet'!$E$9+1,1))</f>
        <v>159.85050823484681</v>
      </c>
      <c r="T198" s="62">
        <f t="shared" si="204"/>
        <v>162.67012146297657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160.83364230137778</v>
      </c>
      <c r="AO198" s="62">
        <f t="shared" si="205"/>
        <v>327.23695023676987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287.78655084176978</v>
      </c>
      <c r="BJ198" s="62">
        <f t="shared" si="206"/>
        <v>231.19476400361157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9.2471852667574198E-2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9.2471852667574198E-2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9">
        <f t="shared" si="192"/>
        <v>636.92670805327657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293.33333333333491</v>
      </c>
      <c r="S199" s="62">
        <f ca="1">AVERAGE(OFFSET($R$3,0,0,'Données projet'!$E$9+1,1))-AVERAGE(OFFSET($H$3,0,0,'Données projet'!$E$9+1,1))</f>
        <v>159.85050823484681</v>
      </c>
      <c r="T199" s="62">
        <f t="shared" si="204"/>
        <v>162.67012146297657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160.83364230137778</v>
      </c>
      <c r="AO199" s="62">
        <f t="shared" si="205"/>
        <v>327.23695023676987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287.78655084176978</v>
      </c>
      <c r="BJ199" s="62">
        <f t="shared" si="206"/>
        <v>231.19476400361157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9.0658536039023935E-2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9.0658536039023935E-2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9">
        <f t="shared" si="192"/>
        <v>638.82114741674945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293.33333333333491</v>
      </c>
      <c r="S200" s="62">
        <f ca="1">AVERAGE(OFFSET($R$3,0,0,'Données projet'!$E$9+1,1))-AVERAGE(OFFSET($H$3,0,0,'Données projet'!$E$9+1,1))</f>
        <v>159.85050823484681</v>
      </c>
      <c r="T200" s="62">
        <f t="shared" si="204"/>
        <v>162.67012146297657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160.83364230137778</v>
      </c>
      <c r="AO200" s="62">
        <f t="shared" si="205"/>
        <v>327.23695023676987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287.78655084176978</v>
      </c>
      <c r="BJ200" s="62">
        <f t="shared" si="206"/>
        <v>231.19476400361157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8.8880777443545611E-2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8.8880777443545611E-2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9">
        <f t="shared" si="192"/>
        <v>640.71538254914947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293.33333333333491</v>
      </c>
      <c r="S201" s="62">
        <f ca="1">AVERAGE(OFFSET($R$3,0,0,'Données projet'!$E$9+1,1))-AVERAGE(OFFSET($H$3,0,0,'Données projet'!$E$9+1,1))</f>
        <v>159.85050823484681</v>
      </c>
      <c r="T201" s="62">
        <f t="shared" si="204"/>
        <v>162.67012146297657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160.83364230137778</v>
      </c>
      <c r="AO201" s="62">
        <f t="shared" si="205"/>
        <v>327.23695023676987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287.78655084176978</v>
      </c>
      <c r="BJ201" s="62">
        <f t="shared" si="206"/>
        <v>231.19476400361157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8.7137879609798935E-2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8.7137879609798935E-2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9">
        <f t="shared" si="192"/>
        <v>642.60941460168146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293.33333333333491</v>
      </c>
      <c r="S202" s="62">
        <f ca="1">AVERAGE(OFFSET($R$3,0,0,'Données projet'!$E$9+1,1))-AVERAGE(OFFSET($H$3,0,0,'Données projet'!$E$9+1,1))</f>
        <v>159.85050823484681</v>
      </c>
      <c r="T202" s="62">
        <f t="shared" si="204"/>
        <v>162.67012146297657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160.83364230137778</v>
      </c>
      <c r="AO202" s="62">
        <f t="shared" si="205"/>
        <v>327.23695023676987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287.78655084176978</v>
      </c>
      <c r="BJ202" s="62">
        <f t="shared" si="206"/>
        <v>231.19476400361157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8.5429158939509323E-2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8.5429158939509323E-2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9">
        <f t="shared" si="192"/>
        <v>644.5032447133101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293.33333333333491</v>
      </c>
      <c r="S203" s="62">
        <f ca="1">AVERAGE(OFFSET($R$3,0,0,'Données projet'!$E$9+1,1))-AVERAGE(OFFSET($H$3,0,0,'Données projet'!$E$9+1,1))</f>
        <v>159.85050823484681</v>
      </c>
      <c r="T203" s="62">
        <f t="shared" si="204"/>
        <v>162.67012146297657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160.83364230137778</v>
      </c>
      <c r="AO203" s="62">
        <f t="shared" si="205"/>
        <v>327.23695023676987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287.78655084176978</v>
      </c>
      <c r="BJ203" s="62">
        <f t="shared" si="206"/>
        <v>231.19476400361157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8.3753945239347399E-2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8.3753945239347399E-2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1.2677537154322802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1.4261938757879591</v>
      </c>
      <c r="BA205" s="87">
        <f>EXP(LN('Données projet'!B88)/'Données projet'!A88)</f>
        <v>1.244502252163008</v>
      </c>
      <c r="BV205" s="87" t="e">
        <f>EXP(LN('Données projet'!B114)/'Données projet'!A114)</f>
        <v>#NUM!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85" zoomScaleNormal="85" workbookViewId="0">
      <selection activeCell="R12" sqref="R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Cèdre de l'Atlas</v>
      </c>
      <c r="B6" s="153">
        <f>'Données projet'!D9</f>
        <v>1.43319</v>
      </c>
      <c r="C6" s="154">
        <f ca="1">IF(OR('Données projet'!B9="",'Données projet'!C9="",'Données projet'!C9=0%),0,Calculateur!S3)</f>
        <v>159.85050823484681</v>
      </c>
      <c r="D6" s="154">
        <f>IF(OR('Données projet'!B9="",'Données projet'!C9="",'Données projet'!C9=0%),0,Calculateur!T3)</f>
        <v>162.67012146297657</v>
      </c>
      <c r="E6" s="154">
        <f ca="1">MIN(C6,D6)</f>
        <v>159.85050823484681</v>
      </c>
      <c r="F6" s="154">
        <f ca="1">E6*B6</f>
        <v>229.0961498971001</v>
      </c>
      <c r="G6" s="154">
        <f ca="1">F6*(100%-'Données projet'!$C$24)*(100%-'Données projet'!$C$25)*(100%-'Données projet'!$C$26)*(100%-'Données projet'!$C$27)</f>
        <v>206.1865349073901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206.1865349073901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Pin maritime</v>
      </c>
      <c r="B7" s="161">
        <f>'Données projet'!D10</f>
        <v>1.43319</v>
      </c>
      <c r="C7" s="154">
        <f ca="1">IF(OR('Données projet'!B10="",'Données projet'!C10="",'Données projet'!C10=0%),0,Calculateur!AN3)</f>
        <v>160.83364230137778</v>
      </c>
      <c r="D7" s="154">
        <f>IF(OR('Données projet'!B10="",'Données projet'!C10="",'Données projet'!C10=0%),0,Calculateur!AO3)</f>
        <v>327.23695023676987</v>
      </c>
      <c r="E7" s="154">
        <f t="shared" ref="E7:E15" ca="1" si="0">MIN(C7,D7)</f>
        <v>160.83364230137778</v>
      </c>
      <c r="F7" s="154">
        <f t="shared" ref="F7:F15" ca="1" si="1">E7*B7</f>
        <v>230.50516780991163</v>
      </c>
      <c r="G7" s="154">
        <f ca="1">F7*(100%-'Données projet'!$C$24)*(100%-'Données projet'!$C$25)*(100%-'Données projet'!$C$26)*(100%-'Données projet'!$C$27)</f>
        <v>207.45465102892047</v>
      </c>
      <c r="H7" s="162">
        <f>IF(OR('Données projet'!B10="",'Données projet'!C10="",'Données projet'!C10=0%),0,AVERAGE(Calculateur!$AX$3:$AX$33)*B7)</f>
        <v>13.878986140743979</v>
      </c>
      <c r="I7" s="156">
        <f>H7*(100%-'Données projet'!$C$24)*(100%-'Données projet'!$C$25)*(100%-'Données projet'!$C$26)*(100%-'Données projet'!$C$27)</f>
        <v>12.491087526669581</v>
      </c>
      <c r="J7" s="157">
        <f>IF(OR('Données projet'!B10="",'Données projet'!C10="",'Données projet'!C10=0%),0,SUM(Calculateur!$AQ$3:$AQ$33)*VLOOKUP('Données projet'!$B$10,Paramètres!$A$1:$I$89,9,0)*B7)</f>
        <v>101.46985199999999</v>
      </c>
      <c r="K7" s="158">
        <f>J7*(100%-'Données projet'!$C$24)*(100%-'Données projet'!$C$25)*(100%-'Données projet'!$C$26)*(100%-'Données projet'!$C$27)</f>
        <v>91.322866799999986</v>
      </c>
      <c r="L7" s="159">
        <f t="shared" ref="L7:L15" ca="1" si="2">G7+I7+K7</f>
        <v>311.26860535559001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Pin laricio</v>
      </c>
      <c r="B8" s="161">
        <f>'Données projet'!D11</f>
        <v>1.43319</v>
      </c>
      <c r="C8" s="154">
        <f ca="1">IF(OR('Données projet'!B11="",'Données projet'!C11="",'Données projet'!C11=0%),0,Calculateur!BI3)</f>
        <v>287.78655084176978</v>
      </c>
      <c r="D8" s="154">
        <f>IF(OR('Données projet'!B11="",'Données projet'!C11="",'Données projet'!C11=0%),0,Calculateur!BJ3)</f>
        <v>231.19476400361157</v>
      </c>
      <c r="E8" s="154">
        <f t="shared" ca="1" si="0"/>
        <v>231.19476400361157</v>
      </c>
      <c r="F8" s="154">
        <f t="shared" ca="1" si="1"/>
        <v>331.34602382233606</v>
      </c>
      <c r="G8" s="154">
        <f ca="1">F8*(100%-'Données projet'!$C$24)*(100%-'Données projet'!$C$25)*(100%-'Données projet'!$C$26)*(100%-'Données projet'!$C$27)</f>
        <v>298.21142144010247</v>
      </c>
      <c r="H8" s="162">
        <f>IF(OR('Données projet'!B11="",'Données projet'!C11="",'Données projet'!C11=0%),0,AVERAGE(Calculateur!$BS$3:$BS$33)*B8)</f>
        <v>0.11222588588683309</v>
      </c>
      <c r="I8" s="156">
        <f>H8*(100%-'Données projet'!$C$24)*(100%-'Données projet'!$C$25)*(100%-'Données projet'!$C$26)*(100%-'Données projet'!$C$27)</f>
        <v>0.10100329729814979</v>
      </c>
      <c r="J8" s="157">
        <f>IF(OR('Données projet'!B11="",'Données projet'!C11="",'Données projet'!C11=0%),0,SUM(Calculateur!$BL$3:$BL$33)*VLOOKUP('Données projet'!$B$11,Paramètres!$A$1:$I$89,9,0)*B8)</f>
        <v>41.290203899999995</v>
      </c>
      <c r="K8" s="158">
        <f>J8*(100%-'Données projet'!$C$24)*(100%-'Données projet'!$C$25)*(100%-'Données projet'!$C$26)*(100%-'Données projet'!$C$27)</f>
        <v>37.161183509999994</v>
      </c>
      <c r="L8" s="159">
        <f t="shared" ca="1" si="2"/>
        <v>335.47360824740065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/>
      </c>
      <c r="B9" s="161">
        <f>'Données projet'!D12</f>
        <v>0</v>
      </c>
      <c r="C9" s="154">
        <f>IF(OR('Données projet'!B12="",'Données projet'!C12="",'Données projet'!C12=0%),0,Calculateur!CD3)</f>
        <v>0</v>
      </c>
      <c r="D9" s="154">
        <f>IF(OR('Données projet'!B12="",'Données projet'!C12="",'Données projet'!C12=0%),0,Calculateur!CE3)</f>
        <v>0</v>
      </c>
      <c r="E9" s="154">
        <f t="shared" si="0"/>
        <v>0</v>
      </c>
      <c r="F9" s="154">
        <f t="shared" si="1"/>
        <v>0</v>
      </c>
      <c r="G9" s="154">
        <f>F9*(100%-'Données projet'!$C$24)*(100%-'Données projet'!$C$25)*(100%-'Données projet'!$C$26)*(100%-'Données projet'!$C$27)</f>
        <v>0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/>
      </c>
      <c r="B10" s="161">
        <f>'Données projet'!D13</f>
        <v>0</v>
      </c>
      <c r="C10" s="154">
        <f>IF(OR('Données projet'!B13="",'Données projet'!C13="",'Données projet'!C13=0%),0,Calculateur!CY3)</f>
        <v>0</v>
      </c>
      <c r="D10" s="154">
        <f>IF(OR('Données projet'!B13="",'Données projet'!C13="",'Données projet'!C13=0%),0,Calculateur!CZ3)</f>
        <v>0</v>
      </c>
      <c r="E10" s="154">
        <f t="shared" si="0"/>
        <v>0</v>
      </c>
      <c r="F10" s="154">
        <f t="shared" si="1"/>
        <v>0</v>
      </c>
      <c r="G10" s="154">
        <f>F10*(100%-'Données projet'!$C$24)*(100%-'Données projet'!$C$25)*(100%-'Données projet'!$C$26)*(100%-'Données projet'!$C$27)</f>
        <v>0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790.9473415293478</v>
      </c>
      <c r="G16" s="173">
        <f t="shared" ca="1" si="3"/>
        <v>711.85260737641306</v>
      </c>
      <c r="H16" s="174">
        <f t="shared" si="3"/>
        <v>13.991212026630812</v>
      </c>
      <c r="I16" s="174">
        <f t="shared" si="3"/>
        <v>12.59209082396773</v>
      </c>
      <c r="J16" s="175">
        <f t="shared" si="3"/>
        <v>142.7600559</v>
      </c>
      <c r="K16" s="175">
        <f t="shared" si="3"/>
        <v>128.48405030999999</v>
      </c>
      <c r="L16" s="176">
        <f t="shared" ca="1" si="3"/>
        <v>852.92874851038073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Cèdre de l'Atlas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Pin maritime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Pin laricio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/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/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85" zoomScaleNormal="85" workbookViewId="0">
      <selection activeCell="H40" sqref="H4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9" t="s">
        <v>315</v>
      </c>
      <c r="I4" s="339"/>
      <c r="K4" s="336" t="s">
        <v>253</v>
      </c>
      <c r="L4" s="337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8" t="s">
        <v>310</v>
      </c>
      <c r="S7" s="329"/>
      <c r="T7" s="329"/>
      <c r="U7" s="329"/>
      <c r="V7" s="330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Cèdre de l'Atlas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635.76066620224924</v>
      </c>
      <c r="U10" s="188">
        <f>'Données projet'!D9</f>
        <v>1.43319</v>
      </c>
      <c r="V10" s="187">
        <f>U10*T10</f>
        <v>911.16582919440157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Pin maritime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4078.2977085152224</v>
      </c>
      <c r="U11" s="188">
        <f>'Données projet'!D10</f>
        <v>1.43319</v>
      </c>
      <c r="V11" s="187">
        <f t="shared" ref="V11" si="0">U11*T11</f>
        <v>5844.9754928669317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Pin laricio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2017.0518617039431</v>
      </c>
      <c r="U12" s="188">
        <f>'Données projet'!D11</f>
        <v>1.43319</v>
      </c>
      <c r="V12" s="187">
        <f t="shared" ref="V12:V19" si="1">U12*T12</f>
        <v>2890.818557675474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/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8">
        <f>'Données projet'!D12</f>
        <v>0</v>
      </c>
      <c r="V13" s="187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Cèdre de l'Atlas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/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8">
        <f>'Données projet'!D13</f>
        <v>0</v>
      </c>
      <c r="V14" s="187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40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0"/>
      <c r="H16" s="201"/>
      <c r="I16" s="202"/>
      <c r="J16" s="214"/>
      <c r="K16" s="223"/>
      <c r="L16" s="336" t="s">
        <v>254</v>
      </c>
      <c r="M16" s="337"/>
      <c r="N16" s="2">
        <v>60</v>
      </c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0"/>
      <c r="J17" s="214"/>
      <c r="K17" s="223"/>
      <c r="L17" s="294" t="s">
        <v>289</v>
      </c>
      <c r="M17" s="296"/>
      <c r="N17" s="185">
        <f>VLOOKUP(N16,Calculateur!$A$2:$H$153,3,0)/VLOOKUP('Scénario référence'!$G$15,Paramètres!A1:I89,3,0)/VLOOKUP('Scénario référence'!$G$15,Paramètres!A1:I89,5,0)</f>
        <v>60.000000000000057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0"/>
      <c r="J18" s="214"/>
      <c r="K18" s="223"/>
      <c r="L18" s="294" t="s">
        <v>255</v>
      </c>
      <c r="M18" s="296"/>
      <c r="N18" s="203">
        <v>30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0"/>
      <c r="H19" s="230" t="s">
        <v>178</v>
      </c>
      <c r="I19" s="230" t="s">
        <v>287</v>
      </c>
      <c r="J19" s="258"/>
      <c r="K19" s="181"/>
      <c r="L19" s="336" t="s">
        <v>288</v>
      </c>
      <c r="M19" s="337"/>
      <c r="N19" s="189">
        <f>N17*N18</f>
        <v>1800.0000000000018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0"/>
      <c r="H20" s="201">
        <v>0</v>
      </c>
      <c r="I20" s="202">
        <v>2500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>
        <v>1</v>
      </c>
      <c r="I21" s="202">
        <v>250</v>
      </c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>
        <v>2</v>
      </c>
      <c r="I22" s="202">
        <v>250</v>
      </c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>
        <v>3</v>
      </c>
      <c r="I23" s="202">
        <v>250</v>
      </c>
      <c r="K23" s="223"/>
      <c r="L23" s="338" t="s">
        <v>260</v>
      </c>
      <c r="M23" s="338"/>
      <c r="N23" s="338"/>
      <c r="O23" s="25"/>
      <c r="P23" s="25"/>
      <c r="Q23" s="263"/>
      <c r="R23" s="25"/>
      <c r="S23" s="183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-4058.1768011736967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30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551.77692409292695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40</v>
      </c>
      <c r="B25" s="191">
        <f>'Données projet'!D38</f>
        <v>63</v>
      </c>
      <c r="C25" s="290">
        <v>15</v>
      </c>
      <c r="D25" s="192">
        <f t="shared" si="2"/>
        <v>945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5">
        <f ca="1">T23-T24</f>
        <v>-4609.9537252666232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50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2" t="s">
        <v>258</v>
      </c>
      <c r="M26" s="323"/>
      <c r="N26" s="323"/>
      <c r="O26" s="323"/>
      <c r="P26" s="324"/>
      <c r="Q26" s="263"/>
      <c r="R26" s="25"/>
      <c r="S26" s="196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60</v>
      </c>
      <c r="B27" s="191">
        <f>'Données projet'!D40</f>
        <v>67</v>
      </c>
      <c r="C27" s="290">
        <v>18</v>
      </c>
      <c r="D27" s="192">
        <f t="shared" si="2"/>
        <v>1206</v>
      </c>
      <c r="E27" s="204"/>
      <c r="F27" s="262"/>
      <c r="G27" s="257"/>
      <c r="H27" s="201"/>
      <c r="I27" s="202"/>
      <c r="K27" s="223"/>
      <c r="L27" s="325"/>
      <c r="M27" s="326"/>
      <c r="N27" s="326"/>
      <c r="O27" s="326"/>
      <c r="P27" s="327"/>
      <c r="Q27" s="263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70</v>
      </c>
      <c r="B28" s="191">
        <f>'Données projet'!D41</f>
        <v>69</v>
      </c>
      <c r="C28" s="290">
        <v>20</v>
      </c>
      <c r="D28" s="192">
        <f t="shared" si="2"/>
        <v>1380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80</v>
      </c>
      <c r="B29" s="191">
        <f>'Données projet'!D42</f>
        <v>71</v>
      </c>
      <c r="C29" s="290">
        <v>25</v>
      </c>
      <c r="D29" s="192">
        <f t="shared" si="2"/>
        <v>1775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90</v>
      </c>
      <c r="B30" s="191">
        <f>'Données projet'!D43</f>
        <v>73</v>
      </c>
      <c r="C30" s="290">
        <v>30</v>
      </c>
      <c r="D30" s="192">
        <f t="shared" si="2"/>
        <v>2190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100</v>
      </c>
      <c r="B31" s="191">
        <f>'Données projet'!D44</f>
        <v>375</v>
      </c>
      <c r="C31" s="290">
        <v>50</v>
      </c>
      <c r="D31" s="192">
        <f t="shared" si="2"/>
        <v>18750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Pin maritime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13</v>
      </c>
      <c r="B54" s="191">
        <f>'Données projet'!D62</f>
        <v>28</v>
      </c>
      <c r="C54" s="202">
        <v>15</v>
      </c>
      <c r="D54" s="189">
        <f>B54*C54</f>
        <v>420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18</v>
      </c>
      <c r="B55" s="191">
        <f>'Données projet'!D63</f>
        <v>40</v>
      </c>
      <c r="C55" s="202">
        <v>20</v>
      </c>
      <c r="D55" s="189">
        <f t="shared" ref="D55:D73" si="4">B55*C55</f>
        <v>800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23</v>
      </c>
      <c r="B56" s="191">
        <f>'Données projet'!D64</f>
        <v>52</v>
      </c>
      <c r="C56" s="202">
        <v>30</v>
      </c>
      <c r="D56" s="189">
        <f t="shared" si="4"/>
        <v>1560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30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34</v>
      </c>
      <c r="B58" s="191">
        <f>'Données projet'!D66</f>
        <v>325</v>
      </c>
      <c r="C58" s="202">
        <v>45</v>
      </c>
      <c r="D58" s="189">
        <f t="shared" si="4"/>
        <v>14625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0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0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 t="str">
        <f>IF(O67+1&lt;=MIN('Données projet'!$E$9:$E$18),O67+1,"STOP")</f>
        <v>STOP</v>
      </c>
      <c r="P68" s="195" t="e">
        <f t="shared" si="5"/>
        <v>#VALUE!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 t="e">
        <f>IF(O68+1&lt;=MIN('Données projet'!$E$9:$E$18),O68+1,"STOP")</f>
        <v>#VALUE!</v>
      </c>
      <c r="P69" s="195" t="e">
        <f t="shared" si="5"/>
        <v>#VALUE!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 t="e">
        <f>IF(O69+1&lt;=MIN('Données projet'!$E$9:$E$18),O69+1,"STOP")</f>
        <v>#VALUE!</v>
      </c>
      <c r="P70" s="195" t="e">
        <f t="shared" si="5"/>
        <v>#VALUE!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 t="e">
        <f>IF(O70+1&lt;=MIN('Données projet'!$E$9:$E$18),O70+1,"STOP")</f>
        <v>#VALUE!</v>
      </c>
      <c r="P71" s="195" t="e">
        <f t="shared" si="5"/>
        <v>#VALUE!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 t="e">
        <f>IF(O71+1&lt;=MIN('Données projet'!$E$9:$E$18),O71+1,"STOP")</f>
        <v>#VALUE!</v>
      </c>
      <c r="P72" s="195" t="e">
        <f t="shared" si="5"/>
        <v>#VALUE!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 t="e">
        <f>IF(O72+1&lt;=MIN('Données projet'!$E$9:$E$18),O72+1,"STOP")</f>
        <v>#VALUE!</v>
      </c>
      <c r="P73" s="195" t="e">
        <f t="shared" si="5"/>
        <v>#VALUE!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 t="e">
        <f>IF(O73+1&lt;=MIN('Données projet'!$E$9:$E$18),O73+1,"STOP")</f>
        <v>#VALUE!</v>
      </c>
      <c r="P74" s="195" t="e">
        <f t="shared" si="5"/>
        <v>#VALUE!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5"/>
        <v>#VALUE!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Pin laricio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5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22</v>
      </c>
      <c r="B85" s="191">
        <f>'Données projet'!D88</f>
        <v>16</v>
      </c>
      <c r="C85" s="290">
        <v>12</v>
      </c>
      <c r="D85" s="189">
        <f>B85*C85</f>
        <v>192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25</v>
      </c>
      <c r="B86" s="191">
        <f>'Données projet'!D89</f>
        <v>17</v>
      </c>
      <c r="C86" s="290">
        <v>12</v>
      </c>
      <c r="D86" s="189">
        <f t="shared" ref="D86:D104" si="6">B86*C86</f>
        <v>204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30</v>
      </c>
      <c r="B87" s="191">
        <f>'Données projet'!D90</f>
        <v>34</v>
      </c>
      <c r="C87" s="290">
        <v>15</v>
      </c>
      <c r="D87" s="189">
        <f t="shared" si="6"/>
        <v>510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35</v>
      </c>
      <c r="B88" s="191">
        <f>'Données projet'!D91</f>
        <v>41</v>
      </c>
      <c r="C88" s="290">
        <v>17</v>
      </c>
      <c r="D88" s="189">
        <f t="shared" si="6"/>
        <v>697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40</v>
      </c>
      <c r="B89" s="191">
        <f>'Données projet'!D92</f>
        <v>41</v>
      </c>
      <c r="C89" s="290">
        <v>17</v>
      </c>
      <c r="D89" s="189">
        <f t="shared" si="6"/>
        <v>697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45</v>
      </c>
      <c r="B90" s="191">
        <f>'Données projet'!D93</f>
        <v>53</v>
      </c>
      <c r="C90" s="290">
        <v>17</v>
      </c>
      <c r="D90" s="189">
        <f t="shared" si="6"/>
        <v>901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50</v>
      </c>
      <c r="B91" s="191">
        <f>'Données projet'!D94</f>
        <v>53</v>
      </c>
      <c r="C91" s="290">
        <v>20</v>
      </c>
      <c r="D91" s="189">
        <f t="shared" si="6"/>
        <v>1060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58</v>
      </c>
      <c r="B92" s="191">
        <f>'Données projet'!D95</f>
        <v>78</v>
      </c>
      <c r="C92" s="290">
        <v>25</v>
      </c>
      <c r="D92" s="189">
        <f t="shared" si="6"/>
        <v>1950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66</v>
      </c>
      <c r="B93" s="191">
        <f>'Données projet'!D96</f>
        <v>65</v>
      </c>
      <c r="C93" s="290">
        <v>30</v>
      </c>
      <c r="D93" s="189">
        <f t="shared" si="6"/>
        <v>1950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74</v>
      </c>
      <c r="B94" s="191">
        <f>'Données projet'!D97</f>
        <v>37</v>
      </c>
      <c r="C94" s="290">
        <v>35</v>
      </c>
      <c r="D94" s="189">
        <f t="shared" si="6"/>
        <v>1295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82</v>
      </c>
      <c r="B95" s="191">
        <f>'Données projet'!D98</f>
        <v>567</v>
      </c>
      <c r="C95" s="290">
        <v>60</v>
      </c>
      <c r="D95" s="189">
        <f t="shared" si="6"/>
        <v>34020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/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0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/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2024-02-09T12:45:01Z</dcterms:modified>
</cp:coreProperties>
</file>